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<sst xmlns="http://schemas.openxmlformats.org/spreadsheetml/2006/main" count="952" uniqueCount="228">
  <si>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</si>
  <si>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</si>
  <si>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</si>
  <si>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</si>
  <si>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</si>
  <si>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</si>
  <si>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</si>
  <si>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</si>
  <si>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</si>
  <si>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</si>
  <si>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</si>
  <si>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</si>
  <si>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</si>
  <si>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</si>
  <si>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</si>
  <si>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</si>
  <si>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</si>
  <si>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</si>
  <si>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</si>
  <si>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</si>
  <si>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</si>
  <si>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</si>
  <si>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</si>
  <si>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</si>
  <si>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</si>
  <si>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NLMK</t>
  </si>
  <si>
    <t>НЛМК ао</t>
  </si>
  <si>
    <t>CAD</t>
  </si>
  <si>
    <t>MAGN</t>
  </si>
  <si>
    <t>ММК</t>
  </si>
  <si>
    <t>CHF</t>
  </si>
  <si>
    <t>GAZP</t>
  </si>
  <si>
    <t>ГАЗПРОМ ао</t>
  </si>
  <si>
    <t>CNY</t>
  </si>
  <si>
    <t>ROST</t>
  </si>
  <si>
    <t>Ross Stores Inc</t>
  </si>
  <si>
    <t>USD</t>
  </si>
  <si>
    <t>EUR</t>
  </si>
  <si>
    <t>BANEP</t>
  </si>
  <si>
    <t>Башнефт ап</t>
  </si>
  <si>
    <t>GBP</t>
  </si>
  <si>
    <t>РОСИНТЕРао</t>
  </si>
  <si>
    <t>GLD</t>
  </si>
  <si>
    <t>Сумма по акциям:</t>
  </si>
  <si>
    <t>HKD</t>
  </si>
  <si>
    <t>FXGD</t>
  </si>
  <si>
    <t>etf</t>
  </si>
  <si>
    <t>FXGD ETF</t>
  </si>
  <si>
    <t>JPY</t>
  </si>
  <si>
    <t>Сумма по фондам:</t>
  </si>
  <si>
    <t>KZT</t>
  </si>
  <si>
    <t>XS0810596832</t>
  </si>
  <si>
    <t>bond</t>
  </si>
  <si>
    <t>VTB Eur</t>
  </si>
  <si>
    <t>0000-00-00</t>
  </si>
  <si>
    <t>Сумма по облигациям:</t>
  </si>
  <si>
    <t>SLV</t>
  </si>
  <si>
    <t>Рубль</t>
  </si>
  <si>
    <t>TRY</t>
  </si>
  <si>
    <t>Доллар</t>
  </si>
  <si>
    <t>UAH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</si>
  <si>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</si>
  <si>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</si>
  <si>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</si>
  <si>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</si>
  <si>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</si>
  <si>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</si>
  <si>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</si>
  <si>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</si>
  <si>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</si>
  <si>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</si>
  <si>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</si>
  <si>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</si>
  <si>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</si>
  <si>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</si>
  <si>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</si>
  <si>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</si>
  <si>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</si>
  <si>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</si>
  <si>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</si>
  <si>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</si>
  <si>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</si>
  <si>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</si>
  <si>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</si>
  <si>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</si>
  <si>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</si>
  <si>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</si>
  <si>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</si>
  <si>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</si>
  <si>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</si>
  <si>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</si>
  <si>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</si>
  <si>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</si>
  <si>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</si>
  <si>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</si>
  <si>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</si>
  <si>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</si>
  <si>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</si>
  <si>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</si>
  <si>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</si>
  <si>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</si>
  <si>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</si>
  <si>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</si>
  <si>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Дивиденд по MAGN - ММК 400шт. по 1.8 RUR - налог 93 RUR (данные из БД)</t>
  </si>
  <si>
    <t>Дивиденд по MAGN - ММК 400шт. по 0.95 RUR - налог 49 RUR (данные из БД)</t>
  </si>
  <si>
    <t>Амортизация ВЭБ ПБО1Р9: 50 шт. по 1000 RUR. 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</si>
  <si>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</si>
  <si>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</si>
  <si>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</si>
  <si>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</si>
  <si>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</si>
  <si>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</si>
  <si>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</si>
  <si>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</si>
  <si>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Купон по XS0810596832 - VTB Eur 1шт. по 47.5 USD - налог 6.18 USD, по курсу 73.7426 USD/RUR (данные из БД)</t>
  </si>
  <si>
    <t>Дивиденд по ROST - Ross Stores Inc 1шт. по 0.29 USD - налог 0.03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</si>
  <si>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</si>
  <si>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</si>
  <si>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</si>
  <si>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</si>
  <si>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Купон по XS0810596832 - VTB Eur 1шт. по 47.5 USD - налог 6.18 USD, по курсу 61.9659 USD/RUR (данные из БД)</t>
  </si>
  <si>
    <t>Дивиденд по ROST - Ross Stores Inc 1шт. по 0.31 USD - налог 0.03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</si>
  <si>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</si>
  <si>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</si>
  <si>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</si>
  <si>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</si>
  <si>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</si>
  <si>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537 RUR - налог 1396 RUR (данные из БД)</t>
  </si>
  <si>
    <t>Дивиденд по LKOH - ЛУКОЙЛ 20шт. по 256 RUR - налог 666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</si>
  <si>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</si>
  <si>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</si>
  <si>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LKOH - ЛУКОЙЛ 20шт. по 438 RUR - налог 1139 RUR (данные из БД)</t>
  </si>
  <si>
    <t>Дивиденд по ROST - Ross Stores Inc 1шт. по 0.34 USD - налог 0.03 USD, по курсу 80.8756 USD/RUR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</si>
  <si>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</si>
  <si>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</si>
  <si>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</si>
  <si>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</si>
  <si>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</si>
  <si>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</si>
  <si>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</si>
  <si>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</si>
  <si>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</si>
  <si>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</si>
  <si>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</si>
  <si>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</si>
  <si>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</si>
  <si>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</si>
  <si>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</si>
  <si>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Дивиденд по MAGN - ММК 400шт. по 2.49 RUR - налог 130 RUR (данные из БД)</t>
  </si>
  <si>
    <t>Дивиденд по ROST - Ross Stores Inc 1шт. по 0.37 USD - налог 0.04 USD, по курсу 99.3759 USD/RUR (данные из БД)</t>
  </si>
  <si>
    <t>Дивиденд по LKOH - ЛУКОЙЛ 20шт. по 514 RUR - налог 1336 RUR (данные из БД)</t>
  </si>
  <si>
    <t>Дивиденд по ROST - Ross Stores Inc 1шт. по 0.41 USD - налог 0.04 USD, по курсу 84.3059 USD/RUR (данные из БД)</t>
  </si>
  <si>
    <t>Дивиденд по LKOH - ЛУКОЙЛ 20шт. по 541 RUR - налог 1407 RUR (данные из БД)</t>
  </si>
  <si>
    <t>Дивиденд по ROST - Ross Stores Inc 1шт. по 0.41 USD - налог 0.04 USD, по курсу 79.1543 USD/RUR (данные из БД)</t>
  </si>
  <si>
    <t>Дивиденд по BANEP - Башнефт ап 10шт. по 147.31 RUR - налог 192 RUR (данные из БД)</t>
  </si>
  <si>
    <t>Дивиденд по SBER - Сбербанк 80шт. по 34.84 RUR - налог 362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</si>
  <si>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</si>
  <si>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</si>
  <si>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</si>
  <si>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</si>
  <si>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</si>
  <si>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</si>
  <si>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</si>
  <si>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</si>
  <si>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</si>
  <si>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</si>
  <si>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</si>
  <si>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SBER
Сбербанк</t>
  </si>
  <si>
    <t>NLMK
НЛМК ао</t>
  </si>
  <si>
    <t>MAGN
ММК</t>
  </si>
  <si>
    <t>GAZP
ГАЗПРОМ ао</t>
  </si>
  <si>
    <t>ROST
Ross Stores Inc</t>
  </si>
  <si>
    <t>BANEP
Башнефт ап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</si>
  <si>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</si>
  <si>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</si>
  <si>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</si>
  <si>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</si>
  <si>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</si>
  <si>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</si>
  <si>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</si>
  <si>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</si>
  <si>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</si>
  <si>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</si>
  <si>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</si>
  <si>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Первый ввод средств</t>
  </si>
  <si>
    <t>сделка</t>
  </si>
  <si>
    <t>"Газпром" (ПАО) ао</t>
  </si>
  <si>
    <t>commission</t>
  </si>
  <si>
    <t>Списание комиссий</t>
  </si>
  <si>
    <t>USD000UTSTOM</t>
  </si>
  <si>
    <t>Пользовательская сделка</t>
  </si>
  <si>
    <t>selt</t>
  </si>
  <si>
    <t>НК ЛУКОЙЛ (ПАО) - ао</t>
  </si>
  <si>
    <t>Сбербанк России ПАО ао</t>
  </si>
  <si>
    <t>output</t>
  </si>
  <si>
    <t>Демо вывод</t>
  </si>
  <si>
    <t>РОСИНТЕР РЕСТОРАНТС (ПАО)</t>
  </si>
  <si>
    <t>VTB Eurasia DAC 9.5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</si>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</sst>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6202.5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0.1198</v>
      </c>
      <c r="L2" s="17" t="n">
        <v>5980.26</v>
      </c>
      <c r="M2" s="17" t="n">
        <v>29.25</v>
      </c>
      <c r="N2" s="2"/>
      <c r="O2" s="2" t="s">
        <v>21</v>
      </c>
      <c r="P2" s="17" t="n">
        <v>0.2065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80</v>
      </c>
      <c r="F3" s="6" t="n">
        <v>313.43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0.1289</v>
      </c>
      <c r="L3" s="17" t="n">
        <v>221.57</v>
      </c>
      <c r="M3" s="17" t="n">
        <v>5.91</v>
      </c>
      <c r="N3" s="2"/>
      <c r="O3" s="2" t="s">
        <v>24</v>
      </c>
      <c r="P3" s="17" t="n">
        <v>26.93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200</v>
      </c>
      <c r="F4" s="6" t="n">
        <v>116.46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0.0784</v>
      </c>
      <c r="L4" s="17" t="n">
        <v>146</v>
      </c>
      <c r="M4" s="17" t="n">
        <v>5.49</v>
      </c>
      <c r="N4" s="2"/>
      <c r="O4" s="2" t="s">
        <v>27</v>
      </c>
      <c r="P4" s="17" t="n">
        <v>58.384710593375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400</v>
      </c>
      <c r="F5" s="6" t="n">
        <v>34.36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0.0467</v>
      </c>
      <c r="L5" s="17" t="n">
        <v>44</v>
      </c>
      <c r="M5" s="17" t="n">
        <v>3.24</v>
      </c>
      <c r="N5" s="2"/>
      <c r="O5" s="2" t="s">
        <v>30</v>
      </c>
      <c r="P5" s="17" t="n">
        <v>99.1486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100</v>
      </c>
      <c r="F6" s="6" t="n">
        <v>134.24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0.116</v>
      </c>
      <c r="L6" s="17" t="n">
        <v>182.38</v>
      </c>
      <c r="M6" s="17" t="n">
        <v>3.17</v>
      </c>
      <c r="N6" s="2"/>
      <c r="O6" s="2" t="s">
        <v>33</v>
      </c>
      <c r="P6" s="17" t="n">
        <v>11.1165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36</v>
      </c>
      <c r="E7" s="7" t="n">
        <v>1</v>
      </c>
      <c r="F7" s="6" t="n">
        <v>145.15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2.4645</v>
      </c>
      <c r="L7" s="17" t="n">
        <v>50</v>
      </c>
      <c r="M7" s="17" t="n">
        <v>2.74</v>
      </c>
      <c r="N7" s="2"/>
      <c r="O7" s="2" t="s">
        <v>37</v>
      </c>
      <c r="P7" s="17" t="n">
        <v>93.0072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10</v>
      </c>
      <c r="F8" s="6" t="n">
        <v>1038.5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0.0034</v>
      </c>
      <c r="L8" s="17" t="n">
        <v>1725</v>
      </c>
      <c r="M8" s="17" t="n">
        <v>2.45</v>
      </c>
      <c r="N8" s="2"/>
      <c r="O8" s="2" t="s">
        <v>40</v>
      </c>
      <c r="P8" s="17" t="n">
        <v>106.5744</v>
      </c>
      <c r="Q8" s="6" t="s">
        <f>=P8/$P$13</f>
      </c>
    </row>
    <row collapsed="false" customFormat="false" customHeight="false" hidden="false" ht="12.1" outlineLevel="0" r="9">
      <c r="A9" s="2" t="s">
        <v>34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111.4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0.1504</v>
      </c>
      <c r="L9" s="17" t="n">
        <v>62.8</v>
      </c>
      <c r="M9" s="17" t="n">
        <v>0.03</v>
      </c>
      <c r="N9" s="2"/>
      <c r="O9" s="2" t="s">
        <v>42</v>
      </c>
      <c r="P9" s="17" t="n">
        <v>8602.8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43</v>
      </c>
      <c r="I10" s="4"/>
      <c r="J10" s="5" t="s">
        <f>=SUM(J2:J9)</f>
      </c>
      <c r="K10" s="4"/>
      <c r="L10" s="4"/>
      <c r="M10" s="10" t="s">
        <f>=J10/J18</f>
      </c>
      <c r="N10" s="2"/>
      <c r="O10" s="2" t="s">
        <v>44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45</v>
      </c>
      <c r="B11" s="2" t="s">
        <v>46</v>
      </c>
      <c r="C11" s="2" t="s">
        <v>47</v>
      </c>
      <c r="D11" s="2" t="s">
        <v>20</v>
      </c>
      <c r="E11" s="7" t="n">
        <v>500</v>
      </c>
      <c r="F11" s="6" t="n">
        <v>179.42553099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0.2978</v>
      </c>
      <c r="L11" s="17" t="n">
        <v>61.4</v>
      </c>
      <c r="M11" s="17" t="n">
        <v>21.15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49</v>
      </c>
      <c r="I12" s="4"/>
      <c r="J12" s="5" t="s">
        <f>=SUM(J11:J11)</f>
      </c>
      <c r="K12" s="4"/>
      <c r="L12" s="4"/>
      <c r="M12" s="10" t="s">
        <f>=J12/J18</f>
      </c>
      <c r="N12" s="2"/>
      <c r="O12" s="2" t="s">
        <v>50</v>
      </c>
      <c r="P12" s="17" t="n">
        <v>0.149425</v>
      </c>
      <c r="Q12" s="6" t="s">
        <f>=P12/$P$13</f>
      </c>
    </row>
    <row collapsed="false" customFormat="false" customHeight="false" hidden="false" ht="12.1" outlineLevel="0" r="13">
      <c r="A13" s="2" t="s">
        <v>51</v>
      </c>
      <c r="B13" s="2" t="s">
        <v>52</v>
      </c>
      <c r="C13" s="2" t="s">
        <v>53</v>
      </c>
      <c r="D13" s="2" t="s">
        <v>36</v>
      </c>
      <c r="E13" s="7" t="n">
        <v>1</v>
      </c>
      <c r="F13" s="6" t="n">
        <v>50</v>
      </c>
      <c r="G13" s="17" t="n">
        <v>1000</v>
      </c>
      <c r="H13" s="6" t="n">
        <v>0</v>
      </c>
      <c r="I13" s="2" t="s">
        <v>54</v>
      </c>
      <c r="J13" s="6" t="s">
        <f>=E13*((F13/100*G13)*Портфель!$Q$17 + H13*Портфель!$Q$13) </f>
      </c>
      <c r="K13" s="9" t="n">
        <v>-0.0528</v>
      </c>
      <c r="L13" s="17" t="n">
        <v>80593.86</v>
      </c>
      <c r="M13" s="17" t="n">
        <v>9.45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55</v>
      </c>
      <c r="I14" s="4"/>
      <c r="J14" s="5" t="s">
        <f>=SUM(J13:J13)</f>
      </c>
      <c r="K14" s="4"/>
      <c r="L14" s="4"/>
      <c r="M14" s="10" t="s">
        <f>=J14/J18</f>
      </c>
      <c r="N14" s="2"/>
      <c r="O14" s="2" t="s">
        <v>56</v>
      </c>
      <c r="P14" s="17" t="n">
        <v>132.55</v>
      </c>
      <c r="Q14" s="6" t="s">
        <f>=P14/$P$13</f>
      </c>
    </row>
    <row collapsed="false" customFormat="false" customHeight="false" hidden="false" ht="12.1" outlineLevel="0" r="15">
      <c r="A15" s="2" t="s">
        <v>20</v>
      </c>
      <c r="B15" s="2" t="s">
        <v>3</v>
      </c>
      <c r="C15" s="2" t="s">
        <v>57</v>
      </c>
      <c r="D15" s="2" t="s">
        <v>20</v>
      </c>
      <c r="E15" s="7" t="n">
        <v>39762.9997</v>
      </c>
      <c r="F15" s="6" t="n">
        <v>1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2.03</v>
      </c>
      <c r="Q15" s="6" t="s">
        <f>=P15/$P$13</f>
      </c>
    </row>
    <row collapsed="false" customFormat="false" customHeight="false" hidden="false" ht="12.1" outlineLevel="0" r="16">
      <c r="A16" s="2" t="s">
        <v>36</v>
      </c>
      <c r="B16" s="2" t="s">
        <v>3</v>
      </c>
      <c r="C16" s="2" t="s">
        <v>59</v>
      </c>
      <c r="D16" s="2" t="s">
        <v>20</v>
      </c>
      <c r="E16" s="7" t="n">
        <v>408</v>
      </c>
      <c r="F16" s="6" t="n">
        <v>80.1914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=SUM(J15:J16)</f>
      </c>
      <c r="K17" s="4"/>
      <c r="L17" s="4"/>
      <c r="M17" s="10" t="s">
        <f>=J17/J18</f>
      </c>
      <c r="N17" s="2"/>
      <c r="O17" s="2" t="s">
        <v>36</v>
      </c>
      <c r="P17" s="17" t="n">
        <v>80.1914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62</v>
      </c>
      <c r="I18" s="4"/>
      <c r="J18" s="5" t="s">
        <f>=J10+J12+J14+J17</f>
      </c>
      <c r="K18" s="17"/>
      <c r="L18" s="17"/>
      <c r="M18" s="17"/>
      <c r="N18" s="2"/>
      <c r="O18" s="2"/>
      <c r="P18" s="17"/>
      <c r="Q18" s="17"/>
    </row>
  </sheetData>
  <mergeCells>
    <mergeCell ref="H10:I10"/>
    <mergeCell ref="H12:I12"/>
    <mergeCell ref="H14:I14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63</v>
      </c>
      <c r="B1" s="18" t="s">
        <v>9</v>
      </c>
      <c r="C1" s="18" t="s">
        <v>64</v>
      </c>
      <c r="D1" s="18" t="s">
        <v>65</v>
      </c>
      <c r="E1" s="18" t="s">
        <v>66</v>
      </c>
      <c r="F1" s="18" t="s">
        <v>67</v>
      </c>
      <c r="G1" s="18" t="s">
        <v>68</v>
      </c>
      <c r="H1" s="18" t="s">
        <v>69</v>
      </c>
      <c r="I1" s="18" t="s">
        <v>70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71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72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73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71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74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75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76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77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78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73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79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80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81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82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71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73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83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84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85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86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87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73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71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88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89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90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91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92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93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94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2" t="s">
        <v>95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-800</v>
      </c>
      <c r="C33" s="6" t="n">
        <v>-800</v>
      </c>
      <c r="D33" s="2" t="s">
        <v>96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-2181.5</v>
      </c>
      <c r="C34" s="6" t="n">
        <v>-2181.5</v>
      </c>
      <c r="D34" s="2" t="s">
        <v>73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97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98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2" t="s">
        <v>99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100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93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2" t="s">
        <v>101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2" t="s">
        <v>102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-625</v>
      </c>
      <c r="C42" s="6" t="n">
        <v>-625</v>
      </c>
      <c r="D42" s="2" t="s">
        <v>103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-329</v>
      </c>
      <c r="C43" s="6" t="n">
        <v>-329</v>
      </c>
      <c r="D43" s="2" t="s">
        <v>104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-50000</v>
      </c>
      <c r="C44" s="6" t="n">
        <v>-50000</v>
      </c>
      <c r="D44" s="2" t="s">
        <v>105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106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107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108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109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110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2" t="s">
        <v>111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112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113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-3047.04</v>
      </c>
      <c r="C53" s="6" t="n">
        <v>-3047.04</v>
      </c>
      <c r="D53" s="2" t="s">
        <v>114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-18.8</v>
      </c>
      <c r="C54" s="6" t="n">
        <v>-18.8</v>
      </c>
      <c r="D54" s="2" t="s">
        <v>115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116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117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118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2" t="s">
        <v>119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-2560.43</v>
      </c>
      <c r="C59" s="6" t="n">
        <v>-2560.43</v>
      </c>
      <c r="D59" s="2" t="s">
        <v>120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-17.35</v>
      </c>
      <c r="C60" s="6" t="n">
        <v>-17.35</v>
      </c>
      <c r="D60" s="2" t="s">
        <v>121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122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2" t="s">
        <v>123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124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2" t="s">
        <v>125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2" t="s">
        <v>126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-9344</v>
      </c>
      <c r="C66" s="6" t="n">
        <v>-9344</v>
      </c>
      <c r="D66" s="2" t="s">
        <v>127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-4454</v>
      </c>
      <c r="C67" s="6" t="n">
        <v>-4454</v>
      </c>
      <c r="D67" s="2" t="s">
        <v>128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2" t="s">
        <v>129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130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-7621</v>
      </c>
      <c r="C70" s="6" t="n">
        <v>-7621</v>
      </c>
      <c r="D70" s="2" t="s">
        <v>131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-24.67</v>
      </c>
      <c r="C71" s="6" t="n">
        <v>-24.67</v>
      </c>
      <c r="D71" s="2" t="s">
        <v>132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2" t="s">
        <v>133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134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2" t="s">
        <v>135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2" t="s">
        <v>136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2" t="s">
        <v>137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2" t="s">
        <v>138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2" t="s">
        <v>139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2" t="s">
        <v>140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2" t="s">
        <v>141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2" t="s">
        <v>142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2" t="s">
        <v>143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2" t="s">
        <v>144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2" t="s">
        <v>145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2" t="s">
        <v>146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2" t="s">
        <v>147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45582</v>
      </c>
      <c r="B87" s="6" t="n">
        <v>-867.6</v>
      </c>
      <c r="C87" s="6" t="n">
        <v>-867.6</v>
      </c>
      <c r="D87" s="2" t="s">
        <v>148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45636</v>
      </c>
      <c r="B88" s="6" t="n">
        <v>-32.6</v>
      </c>
      <c r="C88" s="6" t="n">
        <v>-32.6</v>
      </c>
      <c r="D88" s="2" t="s">
        <v>149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45643</v>
      </c>
      <c r="B89" s="6" t="n">
        <v>-8944</v>
      </c>
      <c r="C89" s="6" t="n">
        <v>-8944</v>
      </c>
      <c r="D89" s="2" t="s">
        <v>150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45734</v>
      </c>
      <c r="B90" s="6" t="n">
        <v>-30.77</v>
      </c>
      <c r="C90" s="6" t="n">
        <v>-30.77</v>
      </c>
      <c r="D90" s="2" t="s">
        <v>151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45811</v>
      </c>
      <c r="B91" s="6" t="n">
        <v>-9413</v>
      </c>
      <c r="C91" s="6" t="n">
        <v>-9413</v>
      </c>
      <c r="D91" s="2" t="s">
        <v>152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45818</v>
      </c>
      <c r="B92" s="6" t="n">
        <v>-28.89</v>
      </c>
      <c r="C92" s="6" t="n">
        <v>-28.89</v>
      </c>
      <c r="D92" s="2" t="s">
        <v>153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45852</v>
      </c>
      <c r="B93" s="6" t="n">
        <v>-1281.1</v>
      </c>
      <c r="C93" s="6" t="n">
        <v>-1281.1</v>
      </c>
      <c r="D93" s="2" t="s">
        <v>154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45856</v>
      </c>
      <c r="B94" s="6" t="n">
        <v>-2425.2</v>
      </c>
      <c r="C94" s="6" t="n">
        <v>-2425.2</v>
      </c>
      <c r="D94" s="2" t="s">
        <v>155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2" t="n">
        <v>45876.999988426</v>
      </c>
      <c r="B95" s="5" t="n">
        <v>-424122.41</v>
      </c>
      <c r="C95" s="5" t="n">
        <v>-424122.41</v>
      </c>
      <c r="D95" s="15" t="s">
        <v>156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/>
      <c r="B96" s="9" t="s">
        <f>=XIRR(B2:B95,A2:A95)</f>
      </c>
      <c r="C96" s="9" t="s">
        <f>=XIRR(C2:C95,A2:A95)</f>
      </c>
      <c r="D96" s="2" t="s">
        <v>157</v>
      </c>
      <c r="E96" s="2"/>
      <c r="F96" s="2"/>
      <c r="G96" s="7"/>
      <c r="H96" s="2" t="s">
        <v>158</v>
      </c>
      <c r="I96" s="6" t="s">
        <f>=SUM(I2:I95)/365</f>
      </c>
    </row>
    <row collapsed="false" customFormat="false" customHeight="false" hidden="false" ht="12.1" outlineLevel="0" r="97">
      <c r="A97" s="14"/>
      <c r="B97" s="5" t="s">
        <f>=-SUM(B2:B95)</f>
      </c>
      <c r="C97" s="5" t="s">
        <f>=-SUM(C2:C95)</f>
      </c>
      <c r="D97" s="2" t="s">
        <v>159</v>
      </c>
      <c r="E97" s="2"/>
      <c r="F97" s="2"/>
      <c r="G97" s="7"/>
      <c r="H97" s="15" t="s">
        <v>160</v>
      </c>
      <c r="I97" s="9" t="s">
        <f>=B97/I96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38</v>
      </c>
      <c r="U1" s="0"/>
      <c r="V1" s="0"/>
      <c r="W1" s="4" t="s">
        <v>34</v>
      </c>
      <c r="X1" s="0"/>
      <c r="Y1" s="0"/>
      <c r="Z1" s="4" t="s">
        <v>45</v>
      </c>
      <c r="AA1" s="0"/>
      <c r="AB1" s="0"/>
      <c r="AC1" s="4" t="s">
        <v>51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161</v>
      </c>
      <c r="D2" s="11" t="n">
        <v>43261</v>
      </c>
      <c r="E2" s="6" t="n">
        <v>22800</v>
      </c>
      <c r="F2" s="0" t="s">
        <v>161</v>
      </c>
      <c r="G2" s="11" t="n">
        <v>43490</v>
      </c>
      <c r="H2" s="6" t="n">
        <v>29200</v>
      </c>
      <c r="I2" s="0" t="s">
        <v>161</v>
      </c>
      <c r="J2" s="11" t="n">
        <v>43497</v>
      </c>
      <c r="K2" s="6" t="n">
        <v>17600</v>
      </c>
      <c r="L2" s="0" t="s">
        <v>161</v>
      </c>
      <c r="M2" s="11" t="n">
        <v>43389</v>
      </c>
      <c r="N2" s="6" t="n">
        <v>25137.000274658</v>
      </c>
      <c r="O2" s="0" t="s">
        <v>161</v>
      </c>
      <c r="P2" s="11" t="n">
        <v>43999</v>
      </c>
      <c r="Q2" s="6" t="n">
        <v>50</v>
      </c>
      <c r="R2" s="0" t="s">
        <v>161</v>
      </c>
      <c r="S2" s="11" t="n">
        <v>43810</v>
      </c>
      <c r="T2" s="6" t="n">
        <v>17250</v>
      </c>
      <c r="U2" s="0" t="s">
        <v>161</v>
      </c>
      <c r="V2" s="11" t="n">
        <v>43999</v>
      </c>
      <c r="W2" s="6" t="n">
        <v>62.8</v>
      </c>
      <c r="X2" s="0" t="s">
        <v>161</v>
      </c>
      <c r="Y2" s="11" t="n">
        <v>43521</v>
      </c>
      <c r="Z2" s="6" t="n">
        <v>30700</v>
      </c>
      <c r="AA2" s="0" t="s">
        <v>161</v>
      </c>
      <c r="AB2" s="11" t="n">
        <v>44075</v>
      </c>
      <c r="AC2" s="6" t="s">
        <f>=80593.8588</f>
      </c>
      <c r="AD2" s="0" t="s">
        <v>161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161</v>
      </c>
      <c r="D3" s="11" t="n">
        <v>43277</v>
      </c>
      <c r="E3" s="6" t="n">
        <v>-1044</v>
      </c>
      <c r="F3" s="0" t="s">
        <v>72</v>
      </c>
      <c r="G3" s="11" t="n">
        <v>43591</v>
      </c>
      <c r="H3" s="6" t="n">
        <v>-1009</v>
      </c>
      <c r="I3" s="0" t="s">
        <v>74</v>
      </c>
      <c r="J3" s="11" t="n">
        <v>43627</v>
      </c>
      <c r="K3" s="6" t="n">
        <v>-486.2</v>
      </c>
      <c r="L3" s="0" t="s">
        <v>75</v>
      </c>
      <c r="M3" s="11" t="n">
        <v>43664</v>
      </c>
      <c r="N3" s="6" t="n">
        <v>-2167.5</v>
      </c>
      <c r="O3" s="0" t="s">
        <v>80</v>
      </c>
      <c r="P3" s="11" t="n">
        <v>44270</v>
      </c>
      <c r="Q3" s="6" t="n">
        <v>-18.74</v>
      </c>
      <c r="R3" s="0" t="s">
        <v>99</v>
      </c>
      <c r="S3" s="11" t="n">
        <v>44018</v>
      </c>
      <c r="T3" s="6" t="n">
        <v>-938.1</v>
      </c>
      <c r="U3" s="0" t="s">
        <v>88</v>
      </c>
      <c r="V3" s="11" t="n">
        <v>45876</v>
      </c>
      <c r="W3" s="8" t="s">
        <f>=-Портфель!J9</f>
      </c>
      <c r="X3" s="0" t="s">
        <v>162</v>
      </c>
      <c r="Y3" s="11" t="n">
        <v>45876</v>
      </c>
      <c r="Z3" s="8" t="s">
        <f>=-Портфель!J11</f>
      </c>
      <c r="AA3" s="0" t="s">
        <v>162</v>
      </c>
      <c r="AB3" s="11" t="n">
        <v>44171</v>
      </c>
      <c r="AC3" s="6" t="s">
        <f>=-3081.5</f>
      </c>
      <c r="AD3" s="0" t="s">
        <v>95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89</v>
      </c>
      <c r="D4" s="11" t="n">
        <v>43629</v>
      </c>
      <c r="E4" s="6" t="n">
        <v>-1392</v>
      </c>
      <c r="F4" s="0" t="s">
        <v>76</v>
      </c>
      <c r="G4" s="11" t="n">
        <v>43635</v>
      </c>
      <c r="H4" s="6" t="n">
        <v>-1277</v>
      </c>
      <c r="I4" s="0" t="s">
        <v>77</v>
      </c>
      <c r="J4" s="11" t="n">
        <v>43636</v>
      </c>
      <c r="K4" s="6" t="n">
        <v>-518.2</v>
      </c>
      <c r="L4" s="0" t="s">
        <v>78</v>
      </c>
      <c r="M4" s="11" t="n">
        <v>43881</v>
      </c>
      <c r="N4" s="6" t="n">
        <v>-23400</v>
      </c>
      <c r="O4" s="0" t="s">
        <v>163</v>
      </c>
      <c r="P4" s="11" t="n">
        <v>44354</v>
      </c>
      <c r="Q4" s="6" t="n">
        <v>-18.68</v>
      </c>
      <c r="R4" s="0" t="s">
        <v>102</v>
      </c>
      <c r="S4" s="11" t="n">
        <v>44391</v>
      </c>
      <c r="T4" s="6" t="n">
        <v>-1</v>
      </c>
      <c r="U4" s="0" t="s">
        <v>109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101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96</v>
      </c>
      <c r="D5" s="11" t="n">
        <v>43886</v>
      </c>
      <c r="E5" s="6" t="n">
        <v>-12250</v>
      </c>
      <c r="F5" s="0" t="s">
        <v>163</v>
      </c>
      <c r="G5" s="11" t="n">
        <v>43748</v>
      </c>
      <c r="H5" s="6" t="n">
        <v>-640</v>
      </c>
      <c r="I5" s="0" t="s">
        <v>81</v>
      </c>
      <c r="J5" s="11" t="n">
        <v>43753</v>
      </c>
      <c r="K5" s="6" t="n">
        <v>-240</v>
      </c>
      <c r="L5" s="0" t="s">
        <v>82</v>
      </c>
      <c r="M5" s="11" t="n">
        <v>44016</v>
      </c>
      <c r="N5" s="6" t="n">
        <v>9858.5</v>
      </c>
      <c r="O5" s="0" t="s">
        <v>161</v>
      </c>
      <c r="P5" s="11" t="n">
        <v>44442</v>
      </c>
      <c r="Q5" s="6" t="n">
        <v>-18.58</v>
      </c>
      <c r="R5" s="0" t="s">
        <v>111</v>
      </c>
      <c r="S5" s="11" t="n">
        <v>44753</v>
      </c>
      <c r="T5" s="6" t="n">
        <v>-1020.9</v>
      </c>
      <c r="U5" s="0" t="s">
        <v>122</v>
      </c>
      <c r="V5" s="0"/>
      <c r="W5" s="8" t="s">
        <f>=-SUM(W2:W3)</f>
      </c>
      <c r="X5" s="0" t="s">
        <v>164</v>
      </c>
      <c r="Y5" s="0"/>
      <c r="Z5" s="8" t="s">
        <f>=-SUM(Z2:Z3)</f>
      </c>
      <c r="AA5" s="0" t="s">
        <v>164</v>
      </c>
      <c r="AB5" s="11" t="n">
        <v>44536</v>
      </c>
      <c r="AC5" s="6" t="s">
        <f>=-3047.04</f>
      </c>
      <c r="AD5" s="0" t="s">
        <v>114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108</v>
      </c>
      <c r="D6" s="11" t="n">
        <v>44015</v>
      </c>
      <c r="E6" s="6" t="n">
        <v>6325.5</v>
      </c>
      <c r="F6" s="0" t="s">
        <v>161</v>
      </c>
      <c r="G6" s="11" t="n">
        <v>43839</v>
      </c>
      <c r="H6" s="6" t="n">
        <v>-560</v>
      </c>
      <c r="I6" s="0" t="s">
        <v>83</v>
      </c>
      <c r="J6" s="11" t="n">
        <v>43845</v>
      </c>
      <c r="K6" s="6" t="n">
        <v>-574</v>
      </c>
      <c r="L6" s="0" t="s">
        <v>84</v>
      </c>
      <c r="M6" s="11" t="n">
        <v>44028</v>
      </c>
      <c r="N6" s="6" t="n">
        <v>-1326</v>
      </c>
      <c r="O6" s="0" t="s">
        <v>91</v>
      </c>
      <c r="P6" s="11" t="n">
        <v>44536</v>
      </c>
      <c r="Q6" s="6" t="n">
        <v>-18.8</v>
      </c>
      <c r="R6" s="0" t="s">
        <v>115</v>
      </c>
      <c r="S6" s="11" t="n">
        <v>45114</v>
      </c>
      <c r="T6" s="6" t="n">
        <v>-1738.9</v>
      </c>
      <c r="U6" s="0" t="s">
        <v>134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120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117</v>
      </c>
      <c r="D7" s="11" t="n">
        <v>44109</v>
      </c>
      <c r="E7" s="6" t="n">
        <v>-1302</v>
      </c>
      <c r="F7" s="0" t="s">
        <v>93</v>
      </c>
      <c r="G7" s="11" t="n">
        <v>43991</v>
      </c>
      <c r="H7" s="6" t="n">
        <v>-543</v>
      </c>
      <c r="I7" s="0" t="s">
        <v>86</v>
      </c>
      <c r="J7" s="11" t="n">
        <v>43999</v>
      </c>
      <c r="K7" s="6" t="n">
        <v>-524.8</v>
      </c>
      <c r="L7" s="0" t="s">
        <v>87</v>
      </c>
      <c r="M7" s="11" t="n">
        <v>44392</v>
      </c>
      <c r="N7" s="6" t="n">
        <v>-1092</v>
      </c>
      <c r="O7" s="0" t="s">
        <v>110</v>
      </c>
      <c r="P7" s="11" t="n">
        <v>44634</v>
      </c>
      <c r="Q7" s="6" t="n">
        <v>-32.69</v>
      </c>
      <c r="R7" s="0" t="s">
        <v>119</v>
      </c>
      <c r="S7" s="11" t="n">
        <v>45485</v>
      </c>
      <c r="T7" s="6" t="n">
        <v>-2171.9</v>
      </c>
      <c r="U7" s="0" t="s">
        <v>146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126</v>
      </c>
    </row>
    <row collapsed="false" customFormat="false" customHeight="false" hidden="false" ht="12.1" outlineLevel="0" r="8">
      <c r="A8" s="11" t="n">
        <v>44916</v>
      </c>
      <c r="B8" s="6" t="n">
        <v>-9344</v>
      </c>
      <c r="C8" s="0" t="s">
        <v>127</v>
      </c>
      <c r="D8" s="11" t="n">
        <v>44328</v>
      </c>
      <c r="E8" s="6" t="n">
        <v>-1302</v>
      </c>
      <c r="F8" s="0" t="s">
        <v>93</v>
      </c>
      <c r="G8" s="11" t="n">
        <v>44025</v>
      </c>
      <c r="H8" s="6" t="n">
        <v>-559</v>
      </c>
      <c r="I8" s="0" t="s">
        <v>90</v>
      </c>
      <c r="J8" s="11" t="n">
        <v>44097</v>
      </c>
      <c r="K8" s="6" t="n">
        <v>-210.8</v>
      </c>
      <c r="L8" s="0" t="s">
        <v>92</v>
      </c>
      <c r="M8" s="11" t="n">
        <v>44845</v>
      </c>
      <c r="N8" s="6" t="n">
        <v>-4440</v>
      </c>
      <c r="O8" s="0" t="s">
        <v>124</v>
      </c>
      <c r="P8" s="11" t="n">
        <v>44718</v>
      </c>
      <c r="Q8" s="6" t="n">
        <v>-17.35</v>
      </c>
      <c r="R8" s="0" t="s">
        <v>121</v>
      </c>
      <c r="S8" s="11" t="n">
        <v>45852</v>
      </c>
      <c r="T8" s="6" t="n">
        <v>-1281.1</v>
      </c>
      <c r="U8" s="0" t="s">
        <v>154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133</v>
      </c>
    </row>
    <row collapsed="false" customFormat="false" customHeight="false" hidden="false" ht="12.1" outlineLevel="0" r="9">
      <c r="A9" s="11" t="n">
        <v>44916</v>
      </c>
      <c r="B9" s="6" t="n">
        <v>-4454</v>
      </c>
      <c r="C9" s="0" t="s">
        <v>128</v>
      </c>
      <c r="D9" s="11" t="n">
        <v>45057</v>
      </c>
      <c r="E9" s="6" t="n">
        <v>-1740</v>
      </c>
      <c r="F9" s="0" t="s">
        <v>130</v>
      </c>
      <c r="G9" s="11" t="n">
        <v>44116</v>
      </c>
      <c r="H9" s="6" t="n">
        <v>-826</v>
      </c>
      <c r="I9" s="0" t="s">
        <v>94</v>
      </c>
      <c r="J9" s="11" t="n">
        <v>44210</v>
      </c>
      <c r="K9" s="6" t="n">
        <v>-832.4</v>
      </c>
      <c r="L9" s="0" t="s">
        <v>98</v>
      </c>
      <c r="M9" s="11" t="n">
        <v>45876</v>
      </c>
      <c r="N9" s="8" t="s">
        <f>=-Портфель!J6</f>
      </c>
      <c r="O9" s="0" t="s">
        <v>162</v>
      </c>
      <c r="P9" s="11" t="n">
        <v>44806</v>
      </c>
      <c r="Q9" s="6" t="n">
        <v>-16.87</v>
      </c>
      <c r="R9" s="0" t="s">
        <v>123</v>
      </c>
      <c r="S9" s="11" t="n">
        <v>45876</v>
      </c>
      <c r="T9" s="8" t="s">
        <f>=-Портфель!J8</f>
      </c>
      <c r="U9" s="0" t="s">
        <v>162</v>
      </c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137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131</v>
      </c>
      <c r="D10" s="11" t="n">
        <v>45484</v>
      </c>
      <c r="E10" s="6" t="n">
        <v>-2318</v>
      </c>
      <c r="F10" s="0" t="s">
        <v>145</v>
      </c>
      <c r="G10" s="11" t="n">
        <v>44194</v>
      </c>
      <c r="H10" s="6" t="n">
        <v>-1119</v>
      </c>
      <c r="I10" s="0" t="s">
        <v>97</v>
      </c>
      <c r="J10" s="11" t="n">
        <v>44364</v>
      </c>
      <c r="K10" s="6" t="n">
        <v>-625</v>
      </c>
      <c r="L10" s="0" t="s">
        <v>103</v>
      </c>
      <c r="M10" s="0"/>
      <c r="N10" s="10" t="s">
        <f>=XIRR(N2:N9,M2:M9)</f>
      </c>
      <c r="O10" s="0"/>
      <c r="P10" s="11" t="n">
        <v>44900</v>
      </c>
      <c r="Q10" s="6" t="n">
        <v>-17.3</v>
      </c>
      <c r="R10" s="0" t="s">
        <v>125</v>
      </c>
      <c r="S10" s="0"/>
      <c r="T10" s="10" t="s">
        <f>=XIRR(T2:T9,S2:S9)</f>
      </c>
      <c r="U10" s="0"/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142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138</v>
      </c>
      <c r="D11" s="11" t="n">
        <v>45856</v>
      </c>
      <c r="E11" s="6" t="n">
        <v>-2425.2</v>
      </c>
      <c r="F11" s="0" t="s">
        <v>155</v>
      </c>
      <c r="G11" s="11" t="n">
        <v>44327</v>
      </c>
      <c r="H11" s="6" t="n">
        <v>-1261</v>
      </c>
      <c r="I11" s="0" t="s">
        <v>100</v>
      </c>
      <c r="J11" s="11" t="n">
        <v>44364</v>
      </c>
      <c r="K11" s="6" t="n">
        <v>-329</v>
      </c>
      <c r="L11" s="0" t="s">
        <v>104</v>
      </c>
      <c r="M11" s="0"/>
      <c r="N11" s="8" t="s">
        <f>=-SUM(N2:N9)</f>
      </c>
      <c r="O11" s="0" t="s">
        <v>164</v>
      </c>
      <c r="P11" s="11" t="n">
        <v>44998</v>
      </c>
      <c r="Q11" s="6" t="n">
        <v>-23.16</v>
      </c>
      <c r="R11" s="0" t="s">
        <v>129</v>
      </c>
      <c r="S11" s="0"/>
      <c r="T11" s="8" t="s">
        <f>=-SUM(T2:T9)</f>
      </c>
      <c r="U11" s="0" t="s">
        <v>164</v>
      </c>
      <c r="V11" s="0"/>
      <c r="W11" s="0"/>
      <c r="X11" s="0"/>
      <c r="Y11" s="0"/>
      <c r="Z11" s="0"/>
      <c r="AA11" s="0"/>
      <c r="AB11" s="11" t="n">
        <v>45876</v>
      </c>
      <c r="AC11" s="8" t="s">
        <f>=-Портфель!J13</f>
      </c>
      <c r="AD11" s="0" t="s">
        <v>162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140</v>
      </c>
      <c r="D12" s="11" t="n">
        <v>45876</v>
      </c>
      <c r="E12" s="8" t="s">
        <f>=-Портфель!J3</f>
      </c>
      <c r="F12" s="0" t="s">
        <v>162</v>
      </c>
      <c r="G12" s="11" t="n">
        <v>44370</v>
      </c>
      <c r="H12" s="6" t="n">
        <v>-1342</v>
      </c>
      <c r="I12" s="0" t="s">
        <v>107</v>
      </c>
      <c r="J12" s="11" t="n">
        <v>44466</v>
      </c>
      <c r="K12" s="6" t="n">
        <v>-1228</v>
      </c>
      <c r="L12" s="0" t="s">
        <v>113</v>
      </c>
      <c r="M12" s="0"/>
      <c r="N12" s="0"/>
      <c r="O12" s="0"/>
      <c r="P12" s="11" t="n">
        <v>45082</v>
      </c>
      <c r="Q12" s="6" t="n">
        <v>-24.67</v>
      </c>
      <c r="R12" s="0" t="s">
        <v>132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45643</v>
      </c>
      <c r="B13" s="6" t="n">
        <v>-8944</v>
      </c>
      <c r="C13" s="0" t="s">
        <v>150</v>
      </c>
      <c r="D13" s="0"/>
      <c r="E13" s="10" t="s">
        <f>=XIRR(E2:E12,D2:D12)</f>
      </c>
      <c r="F13" s="0"/>
      <c r="G13" s="11" t="n">
        <v>44446</v>
      </c>
      <c r="H13" s="6" t="n">
        <v>-2370</v>
      </c>
      <c r="I13" s="0" t="s">
        <v>112</v>
      </c>
      <c r="J13" s="11" t="n">
        <v>44574</v>
      </c>
      <c r="K13" s="6" t="n">
        <v>-927.2</v>
      </c>
      <c r="L13" s="0" t="s">
        <v>118</v>
      </c>
      <c r="M13" s="0"/>
      <c r="N13" s="0"/>
      <c r="O13" s="0"/>
      <c r="P13" s="11" t="n">
        <v>45170</v>
      </c>
      <c r="Q13" s="6" t="n">
        <v>-29.38</v>
      </c>
      <c r="R13" s="0" t="s">
        <v>135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164</v>
      </c>
    </row>
    <row collapsed="false" customFormat="false" customHeight="false" hidden="false" ht="12.1" outlineLevel="0" r="14">
      <c r="A14" s="11" t="n">
        <v>45811</v>
      </c>
      <c r="B14" s="6" t="n">
        <v>-9413</v>
      </c>
      <c r="C14" s="0" t="s">
        <v>152</v>
      </c>
      <c r="D14" s="0"/>
      <c r="E14" s="8" t="s">
        <f>=-SUM(E2:E12)</f>
      </c>
      <c r="F14" s="0" t="s">
        <v>164</v>
      </c>
      <c r="G14" s="11" t="n">
        <v>44537</v>
      </c>
      <c r="H14" s="6" t="n">
        <v>-2319</v>
      </c>
      <c r="I14" s="0" t="s">
        <v>116</v>
      </c>
      <c r="J14" s="11" t="n">
        <v>45453</v>
      </c>
      <c r="K14" s="6" t="n">
        <v>-957.8</v>
      </c>
      <c r="L14" s="0" t="s">
        <v>143</v>
      </c>
      <c r="M14" s="0"/>
      <c r="N14" s="0"/>
      <c r="O14" s="0"/>
      <c r="P14" s="11" t="n">
        <v>45264</v>
      </c>
      <c r="Q14" s="6" t="n">
        <v>-27.38</v>
      </c>
      <c r="R14" s="0" t="s">
        <v>136</v>
      </c>
    </row>
    <row collapsed="false" customFormat="false" customHeight="false" hidden="false" ht="12.1" outlineLevel="0" r="15">
      <c r="A15" s="11" t="n">
        <v>45876</v>
      </c>
      <c r="B15" s="8" t="s">
        <f>=-Портфель!J2</f>
      </c>
      <c r="C15" s="0" t="s">
        <v>162</v>
      </c>
      <c r="D15" s="0"/>
      <c r="E15" s="0"/>
      <c r="F15" s="0"/>
      <c r="G15" s="11" t="n">
        <v>45439</v>
      </c>
      <c r="H15" s="6" t="n">
        <v>-4425</v>
      </c>
      <c r="I15" s="0" t="s">
        <v>141</v>
      </c>
      <c r="J15" s="11" t="n">
        <v>45582</v>
      </c>
      <c r="K15" s="6" t="n">
        <v>-867.6</v>
      </c>
      <c r="L15" s="0" t="s">
        <v>148</v>
      </c>
      <c r="M15" s="0"/>
      <c r="N15" s="0"/>
      <c r="O15" s="0"/>
      <c r="P15" s="11" t="n">
        <v>45365</v>
      </c>
      <c r="Q15" s="6" t="n">
        <v>-30.03</v>
      </c>
      <c r="R15" s="0" t="s">
        <v>139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0"/>
      <c r="E16" s="0"/>
      <c r="F16" s="0"/>
      <c r="G16" s="11" t="n">
        <v>45876</v>
      </c>
      <c r="H16" s="8" t="s">
        <f>=-Портфель!J4</f>
      </c>
      <c r="I16" s="0" t="s">
        <v>162</v>
      </c>
      <c r="J16" s="11" t="n">
        <v>45876</v>
      </c>
      <c r="K16" s="8" t="s">
        <f>=-Портфель!J5</f>
      </c>
      <c r="L16" s="0" t="s">
        <v>162</v>
      </c>
      <c r="M16" s="0"/>
      <c r="N16" s="0"/>
      <c r="O16" s="0"/>
      <c r="P16" s="11" t="n">
        <v>45455</v>
      </c>
      <c r="Q16" s="6" t="n">
        <v>-29.2</v>
      </c>
      <c r="R16" s="0" t="s">
        <v>144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164</v>
      </c>
      <c r="D17" s="0"/>
      <c r="E17" s="0"/>
      <c r="F17" s="0"/>
      <c r="G17" s="0"/>
      <c r="H17" s="10" t="s">
        <f>=XIRR(H2:H16,G2:G16)</f>
      </c>
      <c r="I17" s="0"/>
      <c r="J17" s="0"/>
      <c r="K17" s="10" t="s">
        <f>=XIRR(K2:K16,J2:J16)</f>
      </c>
      <c r="L17" s="0"/>
      <c r="M17" s="0"/>
      <c r="N17" s="0"/>
      <c r="O17" s="0"/>
      <c r="P17" s="11" t="n">
        <v>45545</v>
      </c>
      <c r="Q17" s="6" t="n">
        <v>-29.65</v>
      </c>
      <c r="R17" s="0" t="s">
        <v>147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8" t="s">
        <f>=-SUM(H2:H16)</f>
      </c>
      <c r="I18" s="0" t="s">
        <v>164</v>
      </c>
      <c r="J18" s="0"/>
      <c r="K18" s="8" t="s">
        <f>=-SUM(K2:K16)</f>
      </c>
      <c r="L18" s="0" t="s">
        <v>164</v>
      </c>
      <c r="M18" s="0"/>
      <c r="N18" s="0"/>
      <c r="O18" s="0"/>
      <c r="P18" s="11" t="n">
        <v>45636</v>
      </c>
      <c r="Q18" s="6" t="n">
        <v>-32.6</v>
      </c>
      <c r="R18" s="0" t="s">
        <v>149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45734</v>
      </c>
      <c r="Q19" s="6" t="n">
        <v>-30.77</v>
      </c>
      <c r="R19" s="0" t="s">
        <v>151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11" t="n">
        <v>45818</v>
      </c>
      <c r="Q20" s="6" t="n">
        <v>-28.89</v>
      </c>
      <c r="R20" s="0" t="s">
        <v>153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11" t="n">
        <v>45876</v>
      </c>
      <c r="Q21" s="8" t="s">
        <f>=-Портфель!J7</f>
      </c>
      <c r="R21" s="0" t="s">
        <v>162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10" t="s">
        <f>=XIRR(Q2:Q21,P2:P21)</f>
      </c>
      <c r="R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8" t="s">
        <f>=-SUM(Q2:Q21)</f>
      </c>
      <c r="R23" s="0" t="s">
        <v>164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165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161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73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73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73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73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73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106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105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164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166</v>
      </c>
      <c r="C1" s="0"/>
      <c r="D1" s="0"/>
      <c r="E1" s="3" t="s">
        <v>167</v>
      </c>
      <c r="F1" s="0"/>
      <c r="G1" s="0"/>
      <c r="H1" s="3" t="s">
        <v>168</v>
      </c>
      <c r="I1" s="0"/>
      <c r="J1" s="0"/>
      <c r="K1" s="3" t="s">
        <v>169</v>
      </c>
      <c r="L1" s="0"/>
      <c r="M1" s="0"/>
      <c r="N1" s="3" t="s">
        <v>170</v>
      </c>
      <c r="O1" s="0"/>
      <c r="P1" s="0"/>
      <c r="Q1" s="3" t="s">
        <v>171</v>
      </c>
      <c r="R1" s="0"/>
      <c r="S1" s="0"/>
      <c r="T1" s="3" t="s">
        <v>172</v>
      </c>
      <c r="U1" s="0"/>
      <c r="V1" s="0"/>
      <c r="W1" s="3" t="s">
        <v>173</v>
      </c>
      <c r="X1" s="0"/>
      <c r="Y1" s="0"/>
      <c r="Z1" s="3" t="s">
        <v>174</v>
      </c>
      <c r="AA1" s="0"/>
      <c r="AB1" s="0"/>
      <c r="AC1" s="3" t="s">
        <v>175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43261</v>
      </c>
      <c r="E2" s="6" t="n">
        <v>50</v>
      </c>
      <c r="F2" s="6" t="n">
        <v>11400</v>
      </c>
      <c r="G2" s="11" t="n">
        <v>43490</v>
      </c>
      <c r="H2" s="6" t="n">
        <v>200</v>
      </c>
      <c r="I2" s="6" t="n">
        <v>29200</v>
      </c>
      <c r="J2" s="11" t="n">
        <v>43497</v>
      </c>
      <c r="K2" s="6" t="n">
        <v>400</v>
      </c>
      <c r="L2" s="6" t="n">
        <v>17600</v>
      </c>
      <c r="M2" s="11" t="n">
        <v>43389</v>
      </c>
      <c r="N2" s="6" t="n">
        <v>50</v>
      </c>
      <c r="O2" s="6" t="n">
        <v>8379.0000915527</v>
      </c>
      <c r="P2" s="11" t="n">
        <v>43999</v>
      </c>
      <c r="Q2" s="6" t="n">
        <v>1</v>
      </c>
      <c r="R2" s="6" t="n">
        <v>50</v>
      </c>
      <c r="S2" s="11" t="n">
        <v>43810</v>
      </c>
      <c r="T2" s="6" t="n">
        <v>10</v>
      </c>
      <c r="U2" s="6" t="n">
        <v>17250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11" t="n">
        <v>44015</v>
      </c>
      <c r="E3" s="6" t="n">
        <v>30</v>
      </c>
      <c r="F3" s="6" t="n">
        <v>6325.5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44016</v>
      </c>
      <c r="N3" s="6" t="n">
        <v>50</v>
      </c>
      <c r="O3" s="6" t="n">
        <v>9858.5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5" t="s">
        <f>=SUM(F2:F3)/SUM(E2:E3)</f>
      </c>
      <c r="F4" s="0" t="s">
        <v>11</v>
      </c>
      <c r="G4" s="0"/>
      <c r="H4" s="6" t="n">
        <v>116.46</v>
      </c>
      <c r="I4" s="0" t="s">
        <v>176</v>
      </c>
      <c r="J4" s="0"/>
      <c r="K4" s="6" t="n">
        <v>34.36</v>
      </c>
      <c r="L4" s="0" t="s">
        <v>176</v>
      </c>
      <c r="M4" s="0"/>
      <c r="N4" s="5" t="s">
        <f>=SUM(O2:O3)/SUM(N2:N3)</f>
      </c>
      <c r="O4" s="0" t="s">
        <v>11</v>
      </c>
      <c r="P4" s="0"/>
      <c r="Q4" s="6" t="n">
        <v>145.15</v>
      </c>
      <c r="R4" s="0" t="s">
        <v>176</v>
      </c>
      <c r="S4" s="0"/>
      <c r="T4" s="6" t="n">
        <v>1038.5</v>
      </c>
      <c r="U4" s="0" t="s">
        <v>176</v>
      </c>
      <c r="V4" s="0"/>
      <c r="W4" s="6" t="n">
        <v>111.4</v>
      </c>
      <c r="X4" s="0" t="s">
        <v>176</v>
      </c>
      <c r="Y4" s="0"/>
      <c r="Z4" s="6" t="n">
        <v>179.42553099</v>
      </c>
      <c r="AA4" s="0" t="s">
        <v>176</v>
      </c>
      <c r="AB4" s="0"/>
      <c r="AC4" s="6" t="n">
        <v>50</v>
      </c>
      <c r="AD4" s="0" t="s">
        <v>176</v>
      </c>
    </row>
    <row collapsed="false" customFormat="false" customHeight="false" hidden="false" ht="12.1" outlineLevel="0" r="5">
      <c r="A5" s="0"/>
      <c r="B5" s="6" t="n">
        <v>6202.5</v>
      </c>
      <c r="C5" s="0" t="s">
        <v>176</v>
      </c>
      <c r="D5" s="0"/>
      <c r="E5" s="6" t="n">
        <v>313.43</v>
      </c>
      <c r="F5" s="0" t="s">
        <v>176</v>
      </c>
      <c r="G5" s="0"/>
      <c r="H5" s="6" t="n">
        <v>200</v>
      </c>
      <c r="I5" s="0" t="s">
        <v>177</v>
      </c>
      <c r="J5" s="0"/>
      <c r="K5" s="6" t="n">
        <v>400</v>
      </c>
      <c r="L5" s="0" t="s">
        <v>177</v>
      </c>
      <c r="M5" s="0"/>
      <c r="N5" s="6" t="n">
        <v>134.24</v>
      </c>
      <c r="O5" s="0" t="s">
        <v>176</v>
      </c>
      <c r="P5" s="0"/>
      <c r="Q5" s="6" t="n">
        <v>1</v>
      </c>
      <c r="R5" s="0" t="s">
        <v>177</v>
      </c>
      <c r="S5" s="0"/>
      <c r="T5" s="6" t="n">
        <v>10</v>
      </c>
      <c r="U5" s="0" t="s">
        <v>177</v>
      </c>
      <c r="V5" s="0"/>
      <c r="W5" s="6" t="n">
        <v>1</v>
      </c>
      <c r="X5" s="0" t="s">
        <v>177</v>
      </c>
      <c r="Y5" s="0"/>
      <c r="Z5" s="6" t="n">
        <v>500</v>
      </c>
      <c r="AA5" s="0" t="s">
        <v>177</v>
      </c>
      <c r="AB5" s="0"/>
      <c r="AC5" s="6" t="n">
        <v>1</v>
      </c>
      <c r="AD5" s="0" t="s">
        <v>177</v>
      </c>
    </row>
    <row collapsed="false" customFormat="false" customHeight="false" hidden="false" ht="12.1" outlineLevel="0" r="6">
      <c r="A6" s="0"/>
      <c r="B6" s="6" t="n">
        <v>20</v>
      </c>
      <c r="C6" s="0" t="s">
        <v>177</v>
      </c>
      <c r="D6" s="0"/>
      <c r="E6" s="6" t="n">
        <v>80</v>
      </c>
      <c r="F6" s="0" t="s">
        <v>177</v>
      </c>
      <c r="G6" s="0"/>
      <c r="H6" s="5" t="s">
        <f>=H5*(ABS(H4)-ABS(H3))</f>
      </c>
      <c r="I6" s="0" t="s">
        <v>178</v>
      </c>
      <c r="J6" s="0"/>
      <c r="K6" s="5" t="s">
        <f>=K5*(ABS(K4)-ABS(K3))</f>
      </c>
      <c r="L6" s="0" t="s">
        <v>178</v>
      </c>
      <c r="M6" s="0"/>
      <c r="N6" s="6" t="n">
        <v>100</v>
      </c>
      <c r="O6" s="0" t="s">
        <v>177</v>
      </c>
      <c r="P6" s="0"/>
      <c r="Q6" s="5" t="s">
        <f>=Q5*(ABS(Q4)-ABS(Q3))</f>
      </c>
      <c r="R6" s="0" t="s">
        <v>178</v>
      </c>
      <c r="S6" s="0"/>
      <c r="T6" s="5" t="s">
        <f>=T5*(ABS(T4)-ABS(T3))</f>
      </c>
      <c r="U6" s="0" t="s">
        <v>178</v>
      </c>
      <c r="V6" s="0"/>
      <c r="W6" s="5" t="s">
        <f>=W5*(ABS(W4)-ABS(W3))</f>
      </c>
      <c r="X6" s="0" t="s">
        <v>178</v>
      </c>
      <c r="Y6" s="0"/>
      <c r="Z6" s="5" t="s">
        <f>=Z5*(ABS(Z4)-ABS(Z3))</f>
      </c>
      <c r="AA6" s="0" t="s">
        <v>178</v>
      </c>
      <c r="AB6" s="0"/>
      <c r="AC6" s="6" t="s">
        <f>=Портфель!G13*Портфель!$Q$17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178</v>
      </c>
      <c r="D7" s="0"/>
      <c r="E7" s="5" t="s">
        <f>=E6*(ABS(E5)-ABS(E4))</f>
      </c>
      <c r="F7" s="0" t="s">
        <v>178</v>
      </c>
      <c r="G7" s="0"/>
      <c r="H7" s="0"/>
      <c r="I7" s="0"/>
      <c r="J7" s="0"/>
      <c r="K7" s="0"/>
      <c r="L7" s="0"/>
      <c r="M7" s="0"/>
      <c r="N7" s="5" t="s">
        <f>=N6*(ABS(N5)-ABS(N4))</f>
      </c>
      <c r="O7" s="0" t="s">
        <v>178</v>
      </c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=Портфель!H13*Портфель!$Q$13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178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63</v>
      </c>
      <c r="B1" s="18" t="s">
        <v>0</v>
      </c>
      <c r="C1" s="18" t="s">
        <v>2</v>
      </c>
      <c r="D1" s="18" t="s">
        <v>179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180</v>
      </c>
      <c r="L1" s="18" t="s">
        <v>181</v>
      </c>
      <c r="M1" s="18" t="s">
        <v>36</v>
      </c>
      <c r="N1" s="18" t="s">
        <v>20</v>
      </c>
      <c r="O1" s="18" t="s">
        <v>182</v>
      </c>
    </row>
    <row collapsed="false" customFormat="false" customHeight="false" hidden="false" ht="12.1" outlineLevel="0" r="2">
      <c r="A2" s="21" t="n">
        <v>43260.427083333</v>
      </c>
      <c r="B2" s="22" t="s">
        <v>183</v>
      </c>
      <c r="C2" s="22" t="s">
        <v>71</v>
      </c>
      <c r="D2" s="22" t="s">
        <v>183</v>
      </c>
      <c r="E2" s="22" t="s">
        <v>183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 t="s">
        <v>184</v>
      </c>
    </row>
    <row collapsed="false" customFormat="false" customHeight="false" hidden="false" ht="12.1" outlineLevel="0" r="3">
      <c r="A3" s="20" t="n">
        <v>43261</v>
      </c>
      <c r="B3" s="2" t="s">
        <v>22</v>
      </c>
      <c r="C3" s="2" t="s">
        <v>185</v>
      </c>
      <c r="D3" s="2" t="s">
        <v>161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43389</v>
      </c>
      <c r="B4" s="2" t="s">
        <v>31</v>
      </c>
      <c r="C4" s="2" t="s">
        <v>186</v>
      </c>
      <c r="D4" s="2" t="s">
        <v>161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43454</v>
      </c>
      <c r="B5" s="2" t="s">
        <v>165</v>
      </c>
      <c r="C5" s="2" t="s">
        <v>185</v>
      </c>
      <c r="D5" s="2" t="s">
        <v>161</v>
      </c>
      <c r="E5" s="2" t="s">
        <v>52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43486</v>
      </c>
      <c r="B6" s="22" t="s">
        <v>183</v>
      </c>
      <c r="C6" s="22" t="s">
        <v>71</v>
      </c>
      <c r="D6" s="22" t="s">
        <v>183</v>
      </c>
      <c r="E6" s="22" t="s">
        <v>183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5" t="n">
        <v>43487</v>
      </c>
      <c r="B7" s="26" t="s">
        <v>187</v>
      </c>
      <c r="C7" s="26" t="s">
        <v>188</v>
      </c>
      <c r="D7" s="26" t="s">
        <v>187</v>
      </c>
      <c r="E7" s="26" t="s">
        <v>187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0" t="n">
        <v>43490</v>
      </c>
      <c r="B8" s="2" t="s">
        <v>25</v>
      </c>
      <c r="C8" s="2" t="s">
        <v>185</v>
      </c>
      <c r="D8" s="2" t="s">
        <v>161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43497</v>
      </c>
      <c r="B9" s="2" t="s">
        <v>28</v>
      </c>
      <c r="C9" s="2" t="s">
        <v>185</v>
      </c>
      <c r="D9" s="2" t="s">
        <v>161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43521</v>
      </c>
      <c r="B10" s="2" t="s">
        <v>45</v>
      </c>
      <c r="C10" s="2" t="s">
        <v>185</v>
      </c>
      <c r="D10" s="2" t="s">
        <v>161</v>
      </c>
      <c r="E10" s="2" t="s">
        <v>46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5" t="n">
        <v>43606</v>
      </c>
      <c r="B11" s="26" t="s">
        <v>187</v>
      </c>
      <c r="C11" s="26" t="s">
        <v>188</v>
      </c>
      <c r="D11" s="26" t="s">
        <v>187</v>
      </c>
      <c r="E11" s="26" t="s">
        <v>187</v>
      </c>
      <c r="F11" s="26" t="s">
        <v>20</v>
      </c>
      <c r="G11" s="27" t="n">
        <v>1</v>
      </c>
      <c r="H11" s="28" t="n">
        <v>-149</v>
      </c>
      <c r="I11" s="28" t="n">
        <v>-149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9" t="n">
        <v>43678.6375</v>
      </c>
      <c r="B12" s="30" t="s">
        <v>189</v>
      </c>
      <c r="C12" s="30" t="s">
        <v>190</v>
      </c>
      <c r="D12" s="30" t="s">
        <v>161</v>
      </c>
      <c r="E12" s="30" t="s">
        <v>191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n">
        <v>1500</v>
      </c>
      <c r="N12" s="6" t="s">
        <f>=I12+J12+K12+L12</f>
      </c>
      <c r="O12" s="30"/>
    </row>
    <row collapsed="false" customFormat="false" customHeight="false" hidden="false" ht="12.1" outlineLevel="0" r="13">
      <c r="A13" s="21" t="n">
        <v>43809</v>
      </c>
      <c r="B13" s="22" t="s">
        <v>183</v>
      </c>
      <c r="C13" s="22" t="s">
        <v>71</v>
      </c>
      <c r="D13" s="22" t="s">
        <v>183</v>
      </c>
      <c r="E13" s="22" t="s">
        <v>183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43810</v>
      </c>
      <c r="B14" s="2" t="s">
        <v>38</v>
      </c>
      <c r="C14" s="2" t="s">
        <v>185</v>
      </c>
      <c r="D14" s="2" t="s">
        <v>161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33" t="n">
        <v>43881</v>
      </c>
      <c r="B15" s="34" t="s">
        <v>31</v>
      </c>
      <c r="C15" s="34" t="s">
        <v>186</v>
      </c>
      <c r="D15" s="34" t="s">
        <v>163</v>
      </c>
      <c r="E15" s="34" t="s">
        <v>18</v>
      </c>
      <c r="F15" s="34" t="s">
        <v>20</v>
      </c>
      <c r="G15" s="35" t="n">
        <v>-100</v>
      </c>
      <c r="H15" s="36" t="n">
        <v>234</v>
      </c>
      <c r="I15" s="36" t="n">
        <v>23400</v>
      </c>
      <c r="J15" s="36" t="n">
        <v>0</v>
      </c>
      <c r="K15" s="36" t="n">
        <v>0</v>
      </c>
      <c r="L15" s="36" t="n">
        <v>0</v>
      </c>
      <c r="M15" s="36"/>
      <c r="N15" s="6" t="s">
        <f>=I15+J15+K15+L15</f>
      </c>
      <c r="O15" s="34"/>
    </row>
    <row collapsed="false" customFormat="false" customHeight="false" hidden="false" ht="12.1" outlineLevel="0" r="16">
      <c r="A16" s="20" t="n">
        <v>43881</v>
      </c>
      <c r="B16" s="2" t="s">
        <v>17</v>
      </c>
      <c r="C16" s="2" t="s">
        <v>192</v>
      </c>
      <c r="D16" s="2" t="s">
        <v>161</v>
      </c>
      <c r="E16" s="2" t="s">
        <v>18</v>
      </c>
      <c r="F16" s="2" t="s">
        <v>20</v>
      </c>
      <c r="G16" s="7" t="n">
        <v>10</v>
      </c>
      <c r="H16" s="6" t="n">
        <v>6543</v>
      </c>
      <c r="I16" s="6" t="n">
        <v>-65430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33" t="n">
        <v>43886</v>
      </c>
      <c r="B17" s="34" t="s">
        <v>22</v>
      </c>
      <c r="C17" s="34" t="s">
        <v>193</v>
      </c>
      <c r="D17" s="34" t="s">
        <v>163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36"/>
      <c r="N17" s="6" t="s">
        <f>=I17+J17+K17+L17</f>
      </c>
      <c r="O17" s="34"/>
    </row>
    <row collapsed="false" customFormat="false" customHeight="false" hidden="false" ht="12.1" outlineLevel="0" r="18">
      <c r="A18" s="37" t="n">
        <v>43910</v>
      </c>
      <c r="B18" s="38" t="s">
        <v>194</v>
      </c>
      <c r="C18" s="38" t="s">
        <v>85</v>
      </c>
      <c r="D18" s="38" t="s">
        <v>194</v>
      </c>
      <c r="E18" s="38" t="s">
        <v>194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40"/>
      <c r="N18" s="6" t="s">
        <f>=I18+J18+K18+L18</f>
      </c>
      <c r="O18" s="38" t="s">
        <v>195</v>
      </c>
    </row>
    <row collapsed="false" customFormat="false" customHeight="false" hidden="false" ht="12.1" outlineLevel="0" r="19">
      <c r="A19" s="20" t="n">
        <v>43999</v>
      </c>
      <c r="B19" s="2" t="s">
        <v>34</v>
      </c>
      <c r="C19" s="2" t="s">
        <v>35</v>
      </c>
      <c r="D19" s="2" t="s">
        <v>161</v>
      </c>
      <c r="E19" s="2" t="s">
        <v>18</v>
      </c>
      <c r="F19" s="2" t="s">
        <v>20</v>
      </c>
      <c r="G19" s="7" t="n">
        <v>1</v>
      </c>
      <c r="H19" s="6" t="n">
        <v>50</v>
      </c>
      <c r="I19" s="6" t="n">
        <v>-50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43999</v>
      </c>
      <c r="B20" s="2" t="s">
        <v>34</v>
      </c>
      <c r="C20" s="2" t="s">
        <v>196</v>
      </c>
      <c r="D20" s="2" t="s">
        <v>161</v>
      </c>
      <c r="E20" s="2" t="s">
        <v>18</v>
      </c>
      <c r="F20" s="2" t="s">
        <v>20</v>
      </c>
      <c r="G20" s="7" t="n">
        <v>1</v>
      </c>
      <c r="H20" s="6" t="n">
        <v>62.8</v>
      </c>
      <c r="I20" s="6" t="n">
        <v>-62.8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44013</v>
      </c>
      <c r="B21" s="22" t="s">
        <v>183</v>
      </c>
      <c r="C21" s="22" t="s">
        <v>71</v>
      </c>
      <c r="D21" s="22" t="s">
        <v>183</v>
      </c>
      <c r="E21" s="22" t="s">
        <v>183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44015</v>
      </c>
      <c r="B22" s="2" t="s">
        <v>22</v>
      </c>
      <c r="C22" s="2" t="s">
        <v>193</v>
      </c>
      <c r="D22" s="2" t="s">
        <v>161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44016</v>
      </c>
      <c r="B23" s="2" t="s">
        <v>31</v>
      </c>
      <c r="C23" s="2" t="s">
        <v>186</v>
      </c>
      <c r="D23" s="2" t="s">
        <v>161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192</v>
      </c>
      <c r="D24" s="2" t="s">
        <v>161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44075</v>
      </c>
      <c r="B25" s="2" t="s">
        <v>51</v>
      </c>
      <c r="C25" s="2" t="s">
        <v>197</v>
      </c>
      <c r="D25" s="2" t="s">
        <v>161</v>
      </c>
      <c r="E25" s="2" t="s">
        <v>52</v>
      </c>
      <c r="F25" s="2" t="s">
        <v>36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33" t="n">
        <v>45876.999988426</v>
      </c>
      <c r="B26" s="34" t="s">
        <v>189</v>
      </c>
      <c r="C26" s="34" t="s">
        <v>198</v>
      </c>
      <c r="D26" s="34" t="s">
        <v>177</v>
      </c>
      <c r="E26" s="34" t="s">
        <v>191</v>
      </c>
      <c r="F26" s="34" t="s">
        <v>36</v>
      </c>
      <c r="G26" s="35" t="n">
        <v>1500</v>
      </c>
      <c r="H26" s="36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199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63</v>
      </c>
      <c r="B1" s="42" t="s">
        <v>200</v>
      </c>
      <c r="C1" s="42" t="s">
        <v>0</v>
      </c>
      <c r="D1" s="42" t="s">
        <v>2</v>
      </c>
      <c r="E1" s="42" t="s">
        <v>201</v>
      </c>
      <c r="F1" s="42" t="s">
        <v>3</v>
      </c>
      <c r="G1" s="42" t="s">
        <v>202</v>
      </c>
      <c r="H1" s="42" t="s">
        <v>203</v>
      </c>
      <c r="I1" s="42" t="s">
        <v>204</v>
      </c>
      <c r="J1" s="42" t="s">
        <v>205</v>
      </c>
      <c r="K1" s="42" t="s">
        <v>206</v>
      </c>
      <c r="L1" s="42" t="s">
        <v>207</v>
      </c>
      <c r="M1" s="42" t="s">
        <v>208</v>
      </c>
      <c r="N1" s="42" t="s">
        <v>209</v>
      </c>
    </row>
    <row collapsed="false" customFormat="false" customHeight="false" hidden="false" ht="12.1" outlineLevel="0" r="2">
      <c r="A2" s="41" t="n">
        <v>43277</v>
      </c>
      <c r="B2" s="2" t="s">
        <v>210</v>
      </c>
      <c r="C2" s="2" t="s">
        <v>22</v>
      </c>
      <c r="D2" s="2" t="s">
        <v>23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1" t="n">
        <v>43591</v>
      </c>
      <c r="B3" s="2" t="s">
        <v>210</v>
      </c>
      <c r="C3" s="2" t="s">
        <v>25</v>
      </c>
      <c r="D3" s="2" t="s">
        <v>26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1" t="n">
        <v>43627</v>
      </c>
      <c r="B4" s="2" t="s">
        <v>210</v>
      </c>
      <c r="C4" s="2" t="s">
        <v>28</v>
      </c>
      <c r="D4" s="2" t="s">
        <v>29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1" t="n">
        <v>43629</v>
      </c>
      <c r="B5" s="2" t="s">
        <v>210</v>
      </c>
      <c r="C5" s="2" t="s">
        <v>22</v>
      </c>
      <c r="D5" s="2" t="s">
        <v>23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1" t="n">
        <v>43635</v>
      </c>
      <c r="B6" s="2" t="s">
        <v>210</v>
      </c>
      <c r="C6" s="2" t="s">
        <v>25</v>
      </c>
      <c r="D6" s="2" t="s">
        <v>26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1" t="n">
        <v>43636</v>
      </c>
      <c r="B7" s="2" t="s">
        <v>210</v>
      </c>
      <c r="C7" s="2" t="s">
        <v>28</v>
      </c>
      <c r="D7" s="2" t="s">
        <v>29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1" t="n">
        <v>43664</v>
      </c>
      <c r="B8" s="2" t="s">
        <v>210</v>
      </c>
      <c r="C8" s="2" t="s">
        <v>31</v>
      </c>
      <c r="D8" s="2" t="s">
        <v>32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1" t="n">
        <v>43748</v>
      </c>
      <c r="B9" s="2" t="s">
        <v>210</v>
      </c>
      <c r="C9" s="2" t="s">
        <v>25</v>
      </c>
      <c r="D9" s="2" t="s">
        <v>26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1" t="n">
        <v>43753</v>
      </c>
      <c r="B10" s="2" t="s">
        <v>210</v>
      </c>
      <c r="C10" s="2" t="s">
        <v>28</v>
      </c>
      <c r="D10" s="2" t="s">
        <v>29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1" t="n">
        <v>43839</v>
      </c>
      <c r="B11" s="2" t="s">
        <v>210</v>
      </c>
      <c r="C11" s="2" t="s">
        <v>25</v>
      </c>
      <c r="D11" s="2" t="s">
        <v>26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1" t="n">
        <v>43845</v>
      </c>
      <c r="B12" s="2" t="s">
        <v>210</v>
      </c>
      <c r="C12" s="2" t="s">
        <v>28</v>
      </c>
      <c r="D12" s="2" t="s">
        <v>29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1" t="n">
        <v>43991</v>
      </c>
      <c r="B13" s="2" t="s">
        <v>210</v>
      </c>
      <c r="C13" s="2" t="s">
        <v>25</v>
      </c>
      <c r="D13" s="2" t="s">
        <v>26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1" t="n">
        <v>43999</v>
      </c>
      <c r="B14" s="2" t="s">
        <v>210</v>
      </c>
      <c r="C14" s="2" t="s">
        <v>28</v>
      </c>
      <c r="D14" s="2" t="s">
        <v>29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1" t="n">
        <v>44018</v>
      </c>
      <c r="B15" s="2" t="s">
        <v>210</v>
      </c>
      <c r="C15" s="2" t="s">
        <v>38</v>
      </c>
      <c r="D15" s="2" t="s">
        <v>39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1" t="n">
        <v>44022</v>
      </c>
      <c r="B16" s="2" t="s">
        <v>210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1" t="n">
        <v>44025</v>
      </c>
      <c r="B17" s="2" t="s">
        <v>210</v>
      </c>
      <c r="C17" s="2" t="s">
        <v>25</v>
      </c>
      <c r="D17" s="2" t="s">
        <v>26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1" t="n">
        <v>44028</v>
      </c>
      <c r="B18" s="2" t="s">
        <v>210</v>
      </c>
      <c r="C18" s="2" t="s">
        <v>31</v>
      </c>
      <c r="D18" s="2" t="s">
        <v>32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1" t="n">
        <v>44097</v>
      </c>
      <c r="B19" s="2" t="s">
        <v>210</v>
      </c>
      <c r="C19" s="2" t="s">
        <v>28</v>
      </c>
      <c r="D19" s="2" t="s">
        <v>29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1" t="n">
        <v>44109</v>
      </c>
      <c r="B20" s="2" t="s">
        <v>210</v>
      </c>
      <c r="C20" s="2" t="s">
        <v>22</v>
      </c>
      <c r="D20" s="2" t="s">
        <v>23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1" t="n">
        <v>44116</v>
      </c>
      <c r="B21" s="2" t="s">
        <v>210</v>
      </c>
      <c r="C21" s="2" t="s">
        <v>25</v>
      </c>
      <c r="D21" s="2" t="s">
        <v>26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1" t="n">
        <v>44183</v>
      </c>
      <c r="B22" s="2" t="s">
        <v>210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1" t="n">
        <v>44194</v>
      </c>
      <c r="B23" s="2" t="s">
        <v>210</v>
      </c>
      <c r="C23" s="2" t="s">
        <v>25</v>
      </c>
      <c r="D23" s="2" t="s">
        <v>26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1" t="n">
        <v>44210</v>
      </c>
      <c r="B24" s="2" t="s">
        <v>210</v>
      </c>
      <c r="C24" s="2" t="s">
        <v>28</v>
      </c>
      <c r="D24" s="2" t="s">
        <v>29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1" t="n">
        <v>44270</v>
      </c>
      <c r="B25" s="2" t="s">
        <v>210</v>
      </c>
      <c r="C25" s="2" t="s">
        <v>34</v>
      </c>
      <c r="D25" s="2" t="s">
        <v>35</v>
      </c>
      <c r="E25" s="7" t="n">
        <v>1</v>
      </c>
      <c r="F25" s="2" t="s">
        <v>36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1" t="n">
        <v>44327</v>
      </c>
      <c r="B26" s="2" t="s">
        <v>210</v>
      </c>
      <c r="C26" s="2" t="s">
        <v>25</v>
      </c>
      <c r="D26" s="2" t="s">
        <v>26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1" t="n">
        <v>44328</v>
      </c>
      <c r="B27" s="2" t="s">
        <v>210</v>
      </c>
      <c r="C27" s="2" t="s">
        <v>22</v>
      </c>
      <c r="D27" s="2" t="s">
        <v>23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1" t="n">
        <v>44354</v>
      </c>
      <c r="B28" s="2" t="s">
        <v>210</v>
      </c>
      <c r="C28" s="2" t="s">
        <v>34</v>
      </c>
      <c r="D28" s="2" t="s">
        <v>35</v>
      </c>
      <c r="E28" s="7" t="n">
        <v>1</v>
      </c>
      <c r="F28" s="2" t="s">
        <v>36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1" t="n">
        <v>44364</v>
      </c>
      <c r="B29" s="2" t="s">
        <v>210</v>
      </c>
      <c r="C29" s="2" t="s">
        <v>28</v>
      </c>
      <c r="D29" s="2" t="s">
        <v>29</v>
      </c>
      <c r="E29" s="7" t="n">
        <v>400</v>
      </c>
      <c r="F29" s="2" t="s">
        <v>20</v>
      </c>
      <c r="G29" s="6" t="n">
        <v>1.795</v>
      </c>
      <c r="H29" s="6" t="n">
        <v>63.535</v>
      </c>
      <c r="I29" s="6" t="n">
        <v>44</v>
      </c>
      <c r="J29" s="6" t="n">
        <v>93</v>
      </c>
      <c r="K29" s="6" t="n">
        <v>718</v>
      </c>
      <c r="L29" s="6" t="n">
        <v>625</v>
      </c>
      <c r="M29" s="6" t="n">
        <v>3.55</v>
      </c>
      <c r="N29" s="6" t="n">
        <v>2.46</v>
      </c>
    </row>
    <row collapsed="false" customFormat="false" customHeight="false" hidden="false" ht="12.1" outlineLevel="0" r="30">
      <c r="A30" s="41" t="n">
        <v>44364</v>
      </c>
      <c r="B30" s="2" t="s">
        <v>210</v>
      </c>
      <c r="C30" s="2" t="s">
        <v>28</v>
      </c>
      <c r="D30" s="2" t="s">
        <v>29</v>
      </c>
      <c r="E30" s="7" t="n">
        <v>400</v>
      </c>
      <c r="F30" s="2" t="s">
        <v>20</v>
      </c>
      <c r="G30" s="6" t="n">
        <v>0.945</v>
      </c>
      <c r="H30" s="6" t="n">
        <v>63.535</v>
      </c>
      <c r="I30" s="6" t="n">
        <v>44</v>
      </c>
      <c r="J30" s="6" t="n">
        <v>49</v>
      </c>
      <c r="K30" s="6" t="n">
        <v>378</v>
      </c>
      <c r="L30" s="6" t="n">
        <v>329</v>
      </c>
      <c r="M30" s="6" t="n">
        <v>1.87</v>
      </c>
      <c r="N30" s="6" t="n">
        <v>1.29</v>
      </c>
    </row>
    <row collapsed="false" customFormat="false" customHeight="false" hidden="false" ht="12.1" outlineLevel="0" r="31">
      <c r="A31" s="41" t="n">
        <v>44370</v>
      </c>
      <c r="B31" s="2" t="s">
        <v>210</v>
      </c>
      <c r="C31" s="2" t="s">
        <v>25</v>
      </c>
      <c r="D31" s="2" t="s">
        <v>26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1" t="n">
        <v>44382</v>
      </c>
      <c r="B32" s="2" t="s">
        <v>210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1" t="n">
        <v>44391</v>
      </c>
      <c r="B33" s="2" t="s">
        <v>210</v>
      </c>
      <c r="C33" s="2" t="s">
        <v>38</v>
      </c>
      <c r="D33" s="2" t="s">
        <v>39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210</v>
      </c>
      <c r="C34" s="2" t="s">
        <v>31</v>
      </c>
      <c r="D34" s="2" t="s">
        <v>32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1" t="n">
        <v>44446</v>
      </c>
      <c r="B35" s="2" t="s">
        <v>210</v>
      </c>
      <c r="C35" s="2" t="s">
        <v>25</v>
      </c>
      <c r="D35" s="2" t="s">
        <v>26</v>
      </c>
      <c r="E35" s="7" t="n">
        <v>200</v>
      </c>
      <c r="F35" s="2" t="s">
        <v>20</v>
      </c>
      <c r="G35" s="6" t="n">
        <v>13.62</v>
      </c>
      <c r="H35" s="6" t="n">
        <v>236.2</v>
      </c>
      <c r="I35" s="6" t="n">
        <v>146</v>
      </c>
      <c r="J35" s="6" t="n">
        <v>354</v>
      </c>
      <c r="K35" s="6" t="n">
        <v>2724</v>
      </c>
      <c r="L35" s="6" t="n">
        <v>2370</v>
      </c>
      <c r="M35" s="6" t="n">
        <v>8.12</v>
      </c>
      <c r="N35" s="6" t="n">
        <v>5.02</v>
      </c>
    </row>
    <row collapsed="false" customFormat="false" customHeight="false" hidden="false" ht="12.1" outlineLevel="0" r="36">
      <c r="A36" s="41" t="n">
        <v>44442</v>
      </c>
      <c r="B36" s="2" t="s">
        <v>210</v>
      </c>
      <c r="C36" s="2" t="s">
        <v>34</v>
      </c>
      <c r="D36" s="2" t="s">
        <v>35</v>
      </c>
      <c r="E36" s="7" t="n">
        <v>1</v>
      </c>
      <c r="F36" s="2" t="s">
        <v>36</v>
      </c>
      <c r="G36" s="6" t="n">
        <v>20.762</v>
      </c>
      <c r="H36" s="6" t="n">
        <v>116.96</v>
      </c>
      <c r="I36" s="6" t="n">
        <v>50</v>
      </c>
      <c r="J36" s="6" t="n">
        <v>0.03</v>
      </c>
      <c r="K36" s="6" t="n">
        <v>20.762</v>
      </c>
      <c r="L36" s="6" t="n">
        <v>18.58</v>
      </c>
      <c r="M36" s="6" t="n">
        <v>37.16</v>
      </c>
      <c r="N36" s="6" t="n">
        <v>0.22</v>
      </c>
    </row>
    <row collapsed="false" customFormat="false" customHeight="false" hidden="false" ht="12.1" outlineLevel="0" r="37">
      <c r="A37" s="41" t="n">
        <v>44466</v>
      </c>
      <c r="B37" s="2" t="s">
        <v>210</v>
      </c>
      <c r="C37" s="2" t="s">
        <v>28</v>
      </c>
      <c r="D37" s="2" t="s">
        <v>29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1" t="n">
        <v>44537</v>
      </c>
      <c r="B38" s="2" t="s">
        <v>210</v>
      </c>
      <c r="C38" s="2" t="s">
        <v>25</v>
      </c>
      <c r="D38" s="2" t="s">
        <v>26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1" t="n">
        <v>44536</v>
      </c>
      <c r="B39" s="2" t="s">
        <v>210</v>
      </c>
      <c r="C39" s="2" t="s">
        <v>34</v>
      </c>
      <c r="D39" s="2" t="s">
        <v>35</v>
      </c>
      <c r="E39" s="7" t="n">
        <v>1</v>
      </c>
      <c r="F39" s="2" t="s">
        <v>36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1" t="n">
        <v>44551</v>
      </c>
      <c r="B40" s="2" t="s">
        <v>210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1" t="n">
        <v>44574</v>
      </c>
      <c r="B41" s="2" t="s">
        <v>210</v>
      </c>
      <c r="C41" s="2" t="s">
        <v>28</v>
      </c>
      <c r="D41" s="2" t="s">
        <v>29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1" t="n">
        <v>44634</v>
      </c>
      <c r="B42" s="2" t="s">
        <v>210</v>
      </c>
      <c r="C42" s="2" t="s">
        <v>34</v>
      </c>
      <c r="D42" s="2" t="s">
        <v>35</v>
      </c>
      <c r="E42" s="7" t="n">
        <v>1</v>
      </c>
      <c r="F42" s="2" t="s">
        <v>36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1" t="n">
        <v>44718</v>
      </c>
      <c r="B43" s="2" t="s">
        <v>210</v>
      </c>
      <c r="C43" s="2" t="s">
        <v>34</v>
      </c>
      <c r="D43" s="2" t="s">
        <v>35</v>
      </c>
      <c r="E43" s="7" t="n">
        <v>1</v>
      </c>
      <c r="F43" s="2" t="s">
        <v>36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1" t="n">
        <v>44753</v>
      </c>
      <c r="B44" s="2" t="s">
        <v>210</v>
      </c>
      <c r="C44" s="2" t="s">
        <v>38</v>
      </c>
      <c r="D44" s="2" t="s">
        <v>39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1" t="n">
        <v>44806</v>
      </c>
      <c r="B45" s="2" t="s">
        <v>210</v>
      </c>
      <c r="C45" s="2" t="s">
        <v>34</v>
      </c>
      <c r="D45" s="2" t="s">
        <v>35</v>
      </c>
      <c r="E45" s="7" t="n">
        <v>1</v>
      </c>
      <c r="F45" s="2" t="s">
        <v>36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1" t="n">
        <v>44845</v>
      </c>
      <c r="B46" s="2" t="s">
        <v>210</v>
      </c>
      <c r="C46" s="2" t="s">
        <v>31</v>
      </c>
      <c r="D46" s="2" t="s">
        <v>32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1" t="n">
        <v>44900</v>
      </c>
      <c r="B47" s="2" t="s">
        <v>210</v>
      </c>
      <c r="C47" s="2" t="s">
        <v>34</v>
      </c>
      <c r="D47" s="2" t="s">
        <v>35</v>
      </c>
      <c r="E47" s="7" t="n">
        <v>1</v>
      </c>
      <c r="F47" s="2" t="s">
        <v>36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1" t="n">
        <v>44916</v>
      </c>
      <c r="B48" s="2" t="s">
        <v>210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537</v>
      </c>
      <c r="H48" s="6" t="n">
        <v>4040.5</v>
      </c>
      <c r="I48" s="6" t="n">
        <v>5980.26</v>
      </c>
      <c r="J48" s="6" t="n">
        <v>1396</v>
      </c>
      <c r="K48" s="6" t="n">
        <v>10740</v>
      </c>
      <c r="L48" s="6" t="n">
        <v>9344</v>
      </c>
      <c r="M48" s="6" t="n">
        <v>7.81</v>
      </c>
      <c r="N48" s="6" t="n">
        <v>11.56</v>
      </c>
    </row>
    <row collapsed="false" customFormat="false" customHeight="false" hidden="false" ht="12.1" outlineLevel="0" r="49">
      <c r="A49" s="41" t="n">
        <v>44916</v>
      </c>
      <c r="B49" s="2" t="s">
        <v>210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256</v>
      </c>
      <c r="H49" s="6" t="n">
        <v>4040.5</v>
      </c>
      <c r="I49" s="6" t="n">
        <v>5980.26</v>
      </c>
      <c r="J49" s="6" t="n">
        <v>666</v>
      </c>
      <c r="K49" s="6" t="n">
        <v>5120</v>
      </c>
      <c r="L49" s="6" t="n">
        <v>4454</v>
      </c>
      <c r="M49" s="6" t="n">
        <v>3.72</v>
      </c>
      <c r="N49" s="6" t="n">
        <v>5.51</v>
      </c>
    </row>
    <row collapsed="false" customFormat="false" customHeight="false" hidden="false" ht="12.1" outlineLevel="0" r="50">
      <c r="A50" s="41" t="n">
        <v>44998</v>
      </c>
      <c r="B50" s="2" t="s">
        <v>210</v>
      </c>
      <c r="C50" s="2" t="s">
        <v>34</v>
      </c>
      <c r="D50" s="2" t="s">
        <v>35</v>
      </c>
      <c r="E50" s="7" t="n">
        <v>1</v>
      </c>
      <c r="F50" s="2" t="s">
        <v>36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1" t="n">
        <v>45057</v>
      </c>
      <c r="B51" s="2" t="s">
        <v>210</v>
      </c>
      <c r="C51" s="2" t="s">
        <v>22</v>
      </c>
      <c r="D51" s="2" t="s">
        <v>23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1" t="n">
        <v>45082</v>
      </c>
      <c r="B52" s="2" t="s">
        <v>210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1" t="n">
        <v>45082</v>
      </c>
      <c r="B53" s="2" t="s">
        <v>210</v>
      </c>
      <c r="C53" s="2" t="s">
        <v>34</v>
      </c>
      <c r="D53" s="2" t="s">
        <v>35</v>
      </c>
      <c r="E53" s="7" t="n">
        <v>1</v>
      </c>
      <c r="F53" s="2" t="s">
        <v>36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1" t="n">
        <v>45114</v>
      </c>
      <c r="B54" s="2" t="s">
        <v>210</v>
      </c>
      <c r="C54" s="2" t="s">
        <v>38</v>
      </c>
      <c r="D54" s="2" t="s">
        <v>39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1" t="n">
        <v>45170</v>
      </c>
      <c r="B55" s="2" t="s">
        <v>210</v>
      </c>
      <c r="C55" s="2" t="s">
        <v>34</v>
      </c>
      <c r="D55" s="2" t="s">
        <v>35</v>
      </c>
      <c r="E55" s="7" t="n">
        <v>1</v>
      </c>
      <c r="F55" s="2" t="s">
        <v>36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1" t="n">
        <v>45264</v>
      </c>
      <c r="B56" s="2" t="s">
        <v>210</v>
      </c>
      <c r="C56" s="2" t="s">
        <v>34</v>
      </c>
      <c r="D56" s="2" t="s">
        <v>35</v>
      </c>
      <c r="E56" s="7" t="n">
        <v>1</v>
      </c>
      <c r="F56" s="2" t="s">
        <v>36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1" t="n">
        <v>45277</v>
      </c>
      <c r="B57" s="2" t="s">
        <v>210</v>
      </c>
      <c r="C57" s="2" t="s">
        <v>17</v>
      </c>
      <c r="D57" s="2" t="s">
        <v>19</v>
      </c>
      <c r="E57" s="7" t="n">
        <v>20</v>
      </c>
      <c r="F57" s="2" t="s">
        <v>20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1" t="n">
        <v>45365</v>
      </c>
      <c r="B58" s="2" t="s">
        <v>210</v>
      </c>
      <c r="C58" s="2" t="s">
        <v>34</v>
      </c>
      <c r="D58" s="2" t="s">
        <v>35</v>
      </c>
      <c r="E58" s="7" t="n">
        <v>1</v>
      </c>
      <c r="F58" s="2" t="s">
        <v>36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1" t="n">
        <v>45419</v>
      </c>
      <c r="B59" s="2" t="s">
        <v>210</v>
      </c>
      <c r="C59" s="2" t="s">
        <v>17</v>
      </c>
      <c r="D59" s="2" t="s">
        <v>19</v>
      </c>
      <c r="E59" s="7" t="n">
        <v>20</v>
      </c>
      <c r="F59" s="2" t="s">
        <v>20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1" t="n">
        <v>45439</v>
      </c>
      <c r="B60" s="2" t="s">
        <v>210</v>
      </c>
      <c r="C60" s="2" t="s">
        <v>25</v>
      </c>
      <c r="D60" s="2" t="s">
        <v>26</v>
      </c>
      <c r="E60" s="7" t="n">
        <v>200</v>
      </c>
      <c r="F60" s="2" t="s">
        <v>20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1" t="n">
        <v>45453</v>
      </c>
      <c r="B61" s="2" t="s">
        <v>210</v>
      </c>
      <c r="C61" s="2" t="s">
        <v>28</v>
      </c>
      <c r="D61" s="2" t="s">
        <v>29</v>
      </c>
      <c r="E61" s="7" t="n">
        <v>400</v>
      </c>
      <c r="F61" s="2" t="s">
        <v>20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1" t="n">
        <v>45455</v>
      </c>
      <c r="B62" s="2" t="s">
        <v>210</v>
      </c>
      <c r="C62" s="2" t="s">
        <v>34</v>
      </c>
      <c r="D62" s="2" t="s">
        <v>35</v>
      </c>
      <c r="E62" s="7" t="n">
        <v>1</v>
      </c>
      <c r="F62" s="2" t="s">
        <v>36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1" t="n">
        <v>45484</v>
      </c>
      <c r="B63" s="2" t="s">
        <v>210</v>
      </c>
      <c r="C63" s="2" t="s">
        <v>22</v>
      </c>
      <c r="D63" s="2" t="s">
        <v>23</v>
      </c>
      <c r="E63" s="7" t="n">
        <v>80</v>
      </c>
      <c r="F63" s="2" t="s">
        <v>20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1" t="n">
        <v>45485</v>
      </c>
      <c r="B64" s="2" t="s">
        <v>210</v>
      </c>
      <c r="C64" s="2" t="s">
        <v>38</v>
      </c>
      <c r="D64" s="2" t="s">
        <v>39</v>
      </c>
      <c r="E64" s="7" t="n">
        <v>10</v>
      </c>
      <c r="F64" s="2" t="s">
        <v>20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1" t="n">
        <v>45545</v>
      </c>
      <c r="B65" s="2" t="s">
        <v>210</v>
      </c>
      <c r="C65" s="2" t="s">
        <v>34</v>
      </c>
      <c r="D65" s="2" t="s">
        <v>35</v>
      </c>
      <c r="E65" s="7" t="n">
        <v>1</v>
      </c>
      <c r="F65" s="2" t="s">
        <v>36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1" t="n">
        <v>45582</v>
      </c>
      <c r="B66" s="2" t="s">
        <v>210</v>
      </c>
      <c r="C66" s="2" t="s">
        <v>28</v>
      </c>
      <c r="D66" s="2" t="s">
        <v>29</v>
      </c>
      <c r="E66" s="7" t="n">
        <v>400</v>
      </c>
      <c r="F66" s="2" t="s">
        <v>20</v>
      </c>
      <c r="G66" s="6" t="n">
        <v>2.494</v>
      </c>
      <c r="H66" s="6" t="n">
        <v>40.655</v>
      </c>
      <c r="I66" s="6" t="n">
        <v>44</v>
      </c>
      <c r="J66" s="6" t="n">
        <v>130</v>
      </c>
      <c r="K66" s="6" t="n">
        <v>997.6</v>
      </c>
      <c r="L66" s="6" t="n">
        <v>867.6</v>
      </c>
      <c r="M66" s="6" t="n">
        <v>4.93</v>
      </c>
      <c r="N66" s="6" t="n">
        <v>5.34</v>
      </c>
    </row>
    <row collapsed="false" customFormat="false" customHeight="false" hidden="false" ht="12.1" outlineLevel="0" r="67">
      <c r="A67" s="41" t="n">
        <v>45636</v>
      </c>
      <c r="B67" s="2" t="s">
        <v>210</v>
      </c>
      <c r="C67" s="2" t="s">
        <v>34</v>
      </c>
      <c r="D67" s="2" t="s">
        <v>35</v>
      </c>
      <c r="E67" s="7" t="n">
        <v>1</v>
      </c>
      <c r="F67" s="2" t="s">
        <v>36</v>
      </c>
      <c r="G67" s="6" t="n">
        <v>36.5703</v>
      </c>
      <c r="H67" s="6" t="n">
        <v>156.24</v>
      </c>
      <c r="I67" s="6" t="n">
        <v>50</v>
      </c>
      <c r="J67" s="6" t="n">
        <v>0.04</v>
      </c>
      <c r="K67" s="6" t="n">
        <v>36.5703</v>
      </c>
      <c r="L67" s="6" t="n">
        <v>32.6</v>
      </c>
      <c r="M67" s="6" t="n">
        <v>65.2</v>
      </c>
      <c r="N67" s="6" t="n">
        <v>0.21</v>
      </c>
    </row>
    <row collapsed="false" customFormat="false" customHeight="false" hidden="false" ht="12.1" outlineLevel="0" r="68">
      <c r="A68" s="41" t="n">
        <v>45643</v>
      </c>
      <c r="B68" s="2" t="s">
        <v>210</v>
      </c>
      <c r="C68" s="2" t="s">
        <v>17</v>
      </c>
      <c r="D68" s="2" t="s">
        <v>19</v>
      </c>
      <c r="E68" s="7" t="n">
        <v>20</v>
      </c>
      <c r="F68" s="2" t="s">
        <v>20</v>
      </c>
      <c r="G68" s="6" t="n">
        <v>514</v>
      </c>
      <c r="H68" s="6" t="n">
        <v>6290.5</v>
      </c>
      <c r="I68" s="6" t="n">
        <v>5980.26</v>
      </c>
      <c r="J68" s="6" t="n">
        <v>1336</v>
      </c>
      <c r="K68" s="6" t="n">
        <v>10280</v>
      </c>
      <c r="L68" s="6" t="n">
        <v>8944</v>
      </c>
      <c r="M68" s="6" t="n">
        <v>7.48</v>
      </c>
      <c r="N68" s="6" t="n">
        <v>7.11</v>
      </c>
    </row>
    <row collapsed="false" customFormat="false" customHeight="false" hidden="false" ht="12.1" outlineLevel="0" r="69">
      <c r="A69" s="41" t="n">
        <v>45734</v>
      </c>
      <c r="B69" s="2" t="s">
        <v>210</v>
      </c>
      <c r="C69" s="2" t="s">
        <v>34</v>
      </c>
      <c r="D69" s="2" t="s">
        <v>35</v>
      </c>
      <c r="E69" s="7" t="n">
        <v>1</v>
      </c>
      <c r="F69" s="2" t="s">
        <v>36</v>
      </c>
      <c r="G69" s="6" t="n">
        <v>34.1439</v>
      </c>
      <c r="H69" s="6" t="n">
        <v>125.54</v>
      </c>
      <c r="I69" s="6" t="n">
        <v>50</v>
      </c>
      <c r="J69" s="6" t="n">
        <v>0.04</v>
      </c>
      <c r="K69" s="6" t="n">
        <v>34.1439</v>
      </c>
      <c r="L69" s="6" t="n">
        <v>30.77</v>
      </c>
      <c r="M69" s="6" t="n">
        <v>61.54</v>
      </c>
      <c r="N69" s="6" t="n">
        <v>0.29</v>
      </c>
    </row>
    <row collapsed="false" customFormat="false" customHeight="false" hidden="false" ht="12.1" outlineLevel="0" r="70">
      <c r="A70" s="41" t="n">
        <v>45811</v>
      </c>
      <c r="B70" s="2" t="s">
        <v>210</v>
      </c>
      <c r="C70" s="2" t="s">
        <v>17</v>
      </c>
      <c r="D70" s="2" t="s">
        <v>19</v>
      </c>
      <c r="E70" s="7" t="n">
        <v>20</v>
      </c>
      <c r="F70" s="2" t="s">
        <v>20</v>
      </c>
      <c r="G70" s="6" t="n">
        <v>541</v>
      </c>
      <c r="H70" s="6" t="n">
        <v>6473</v>
      </c>
      <c r="I70" s="6" t="n">
        <v>5980.26</v>
      </c>
      <c r="J70" s="6" t="n">
        <v>1407</v>
      </c>
      <c r="K70" s="6" t="n">
        <v>10820</v>
      </c>
      <c r="L70" s="6" t="n">
        <v>9413</v>
      </c>
      <c r="M70" s="6" t="n">
        <v>7.87</v>
      </c>
      <c r="N70" s="6" t="n">
        <v>7.27</v>
      </c>
    </row>
    <row collapsed="false" customFormat="false" customHeight="false" hidden="false" ht="12.1" outlineLevel="0" r="71">
      <c r="A71" s="41" t="n">
        <v>45818</v>
      </c>
      <c r="B71" s="2" t="s">
        <v>210</v>
      </c>
      <c r="C71" s="2" t="s">
        <v>34</v>
      </c>
      <c r="D71" s="2" t="s">
        <v>35</v>
      </c>
      <c r="E71" s="7" t="n">
        <v>1</v>
      </c>
      <c r="F71" s="2" t="s">
        <v>36</v>
      </c>
      <c r="G71" s="6" t="n">
        <v>32.0575</v>
      </c>
      <c r="H71" s="6" t="n">
        <v>142.16</v>
      </c>
      <c r="I71" s="6" t="n">
        <v>50</v>
      </c>
      <c r="J71" s="6" t="n">
        <v>0.04</v>
      </c>
      <c r="K71" s="6" t="n">
        <v>32.0575</v>
      </c>
      <c r="L71" s="6" t="n">
        <v>28.89</v>
      </c>
      <c r="M71" s="6" t="n">
        <v>57.78</v>
      </c>
      <c r="N71" s="6" t="n">
        <v>0.26</v>
      </c>
    </row>
    <row collapsed="false" customFormat="false" customHeight="false" hidden="false" ht="12.1" outlineLevel="0" r="72">
      <c r="A72" s="41" t="n">
        <v>45852</v>
      </c>
      <c r="B72" s="2" t="s">
        <v>210</v>
      </c>
      <c r="C72" s="2" t="s">
        <v>38</v>
      </c>
      <c r="D72" s="2" t="s">
        <v>39</v>
      </c>
      <c r="E72" s="7" t="n">
        <v>10</v>
      </c>
      <c r="F72" s="2" t="s">
        <v>20</v>
      </c>
      <c r="G72" s="6" t="n">
        <v>147.31</v>
      </c>
      <c r="H72" s="6" t="n">
        <v>1004.5</v>
      </c>
      <c r="I72" s="6" t="n">
        <v>1725</v>
      </c>
      <c r="J72" s="6" t="n">
        <v>192</v>
      </c>
      <c r="K72" s="6" t="n">
        <v>1473.1</v>
      </c>
      <c r="L72" s="6" t="n">
        <v>1281.1</v>
      </c>
      <c r="M72" s="6" t="n">
        <v>7.43</v>
      </c>
      <c r="N72" s="6" t="n">
        <v>12.75</v>
      </c>
    </row>
    <row collapsed="false" customFormat="false" customHeight="false" hidden="false" ht="12.1" outlineLevel="0" r="73">
      <c r="A73" s="41" t="n">
        <v>45856</v>
      </c>
      <c r="B73" s="2" t="s">
        <v>210</v>
      </c>
      <c r="C73" s="2" t="s">
        <v>22</v>
      </c>
      <c r="D73" s="2" t="s">
        <v>23</v>
      </c>
      <c r="E73" s="7" t="n">
        <v>80</v>
      </c>
      <c r="F73" s="2" t="s">
        <v>20</v>
      </c>
      <c r="G73" s="6" t="n">
        <v>34.84</v>
      </c>
      <c r="H73" s="6" t="n">
        <v>309</v>
      </c>
      <c r="I73" s="6" t="n">
        <v>221.57</v>
      </c>
      <c r="J73" s="6" t="n">
        <v>362</v>
      </c>
      <c r="K73" s="6" t="n">
        <v>2787.2</v>
      </c>
      <c r="L73" s="6" t="n">
        <v>2425.2</v>
      </c>
      <c r="M73" s="6" t="n">
        <v>13.68</v>
      </c>
      <c r="N73" s="6" t="n">
        <v>9.81</v>
      </c>
    </row>
  </sheetData>
  <autoFilter ref="A1:N7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63</v>
      </c>
      <c r="B1" s="42" t="s">
        <v>200</v>
      </c>
      <c r="C1" s="42" t="s">
        <v>0</v>
      </c>
      <c r="D1" s="42" t="s">
        <v>2</v>
      </c>
      <c r="E1" s="42" t="s">
        <v>6</v>
      </c>
      <c r="F1" s="42" t="s">
        <v>201</v>
      </c>
      <c r="G1" s="42" t="s">
        <v>211</v>
      </c>
      <c r="H1" s="42" t="s">
        <v>205</v>
      </c>
      <c r="I1" s="42" t="s">
        <v>206</v>
      </c>
      <c r="J1" s="42" t="s">
        <v>207</v>
      </c>
    </row>
    <row collapsed="false" customFormat="false" customHeight="false" hidden="false" ht="12.1" outlineLevel="0" r="2">
      <c r="A2" s="43" t="n">
        <v>43455</v>
      </c>
      <c r="B2" s="2" t="s">
        <v>210</v>
      </c>
      <c r="C2" s="2" t="s">
        <v>165</v>
      </c>
      <c r="D2" s="2" t="s">
        <v>212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210</v>
      </c>
      <c r="C3" s="2" t="s">
        <v>165</v>
      </c>
      <c r="D3" s="2" t="s">
        <v>212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43818</v>
      </c>
      <c r="B4" s="2" t="s">
        <v>210</v>
      </c>
      <c r="C4" s="2" t="s">
        <v>165</v>
      </c>
      <c r="D4" s="2" t="s">
        <v>212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44000</v>
      </c>
      <c r="B5" s="2" t="s">
        <v>210</v>
      </c>
      <c r="C5" s="2" t="s">
        <v>165</v>
      </c>
      <c r="D5" s="2" t="s">
        <v>212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44170</v>
      </c>
      <c r="B6" s="2" t="s">
        <v>210</v>
      </c>
      <c r="C6" s="2" t="s">
        <v>51</v>
      </c>
      <c r="D6" s="2" t="s">
        <v>53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3" t="n">
        <v>44182</v>
      </c>
      <c r="B7" s="2" t="s">
        <v>210</v>
      </c>
      <c r="C7" s="2" t="s">
        <v>165</v>
      </c>
      <c r="D7" s="2" t="s">
        <v>212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44352</v>
      </c>
      <c r="B8" s="2" t="s">
        <v>210</v>
      </c>
      <c r="C8" s="2" t="s">
        <v>51</v>
      </c>
      <c r="D8" s="2" t="s">
        <v>53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3" t="n">
        <v>44364</v>
      </c>
      <c r="B9" s="2" t="s">
        <v>210</v>
      </c>
      <c r="C9" s="2" t="s">
        <v>165</v>
      </c>
      <c r="D9" s="2" t="s">
        <v>212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44535</v>
      </c>
      <c r="B10" s="2" t="s">
        <v>210</v>
      </c>
      <c r="C10" s="2" t="s">
        <v>51</v>
      </c>
      <c r="D10" s="2" t="s">
        <v>53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3" t="n">
        <v>44717</v>
      </c>
      <c r="B11" s="2" t="s">
        <v>210</v>
      </c>
      <c r="C11" s="2" t="s">
        <v>51</v>
      </c>
      <c r="D11" s="2" t="s">
        <v>53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3" t="n">
        <v>44900</v>
      </c>
      <c r="B12" s="2" t="s">
        <v>210</v>
      </c>
      <c r="C12" s="2" t="s">
        <v>51</v>
      </c>
      <c r="D12" s="2" t="s">
        <v>53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3" t="n">
        <v>45082</v>
      </c>
      <c r="B13" s="2" t="s">
        <v>210</v>
      </c>
      <c r="C13" s="2" t="s">
        <v>51</v>
      </c>
      <c r="D13" s="2" t="s">
        <v>53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3" t="n">
        <v>45265</v>
      </c>
      <c r="B14" s="2" t="s">
        <v>210</v>
      </c>
      <c r="C14" s="2" t="s">
        <v>51</v>
      </c>
      <c r="D14" s="2" t="s">
        <v>53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3" t="n">
        <v>45448</v>
      </c>
      <c r="B15" s="2" t="s">
        <v>210</v>
      </c>
      <c r="C15" s="2" t="s">
        <v>51</v>
      </c>
      <c r="D15" s="2" t="s">
        <v>53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63</v>
      </c>
      <c r="B1" s="42" t="s">
        <v>200</v>
      </c>
      <c r="C1" s="42" t="s">
        <v>0</v>
      </c>
      <c r="D1" s="42" t="s">
        <v>2</v>
      </c>
      <c r="E1" s="42" t="s">
        <v>201</v>
      </c>
      <c r="F1" s="42" t="s">
        <v>213</v>
      </c>
      <c r="G1" s="42" t="s">
        <v>214</v>
      </c>
      <c r="H1" s="42" t="s">
        <v>68</v>
      </c>
      <c r="I1" s="42" t="s">
        <v>215</v>
      </c>
      <c r="J1" s="42" t="s">
        <v>204</v>
      </c>
      <c r="K1" s="42" t="s">
        <v>216</v>
      </c>
      <c r="L1" s="42" t="s">
        <v>217</v>
      </c>
      <c r="M1" s="42" t="s">
        <v>218</v>
      </c>
      <c r="N1" s="42" t="s">
        <v>219</v>
      </c>
    </row>
    <row collapsed="false" customFormat="false" customHeight="false" hidden="false" ht="12.1" outlineLevel="0" r="2">
      <c r="A2" s="44" t="n">
        <v>43881</v>
      </c>
      <c r="B2" s="2" t="s">
        <v>210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2020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210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1885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43261</v>
      </c>
      <c r="B4" s="2" t="s">
        <v>210</v>
      </c>
      <c r="C4" s="2" t="s">
        <v>22</v>
      </c>
      <c r="D4" s="2" t="s">
        <v>23</v>
      </c>
      <c r="E4" s="17" t="n">
        <v>50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2640</v>
      </c>
      <c r="J4" s="17" t="n">
        <v>228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44015</v>
      </c>
      <c r="B5" s="2" t="s">
        <v>210</v>
      </c>
      <c r="C5" s="2" t="s">
        <v>22</v>
      </c>
      <c r="D5" s="2" t="s">
        <v>23</v>
      </c>
      <c r="E5" s="17" t="n">
        <v>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1886</v>
      </c>
      <c r="J5" s="17" t="n">
        <v>210.85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43490</v>
      </c>
      <c r="B6" s="2" t="s">
        <v>210</v>
      </c>
      <c r="C6" s="2" t="s">
        <v>25</v>
      </c>
      <c r="D6" s="2" t="s">
        <v>26</v>
      </c>
      <c r="E6" s="17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2411</v>
      </c>
      <c r="J6" s="17" t="n">
        <v>146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43497</v>
      </c>
      <c r="B7" s="2" t="s">
        <v>210</v>
      </c>
      <c r="C7" s="2" t="s">
        <v>28</v>
      </c>
      <c r="D7" s="2" t="s">
        <v>29</v>
      </c>
      <c r="E7" s="17" t="n">
        <v>400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2404</v>
      </c>
      <c r="J7" s="17" t="n">
        <v>44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43389</v>
      </c>
      <c r="B8" s="2" t="s">
        <v>210</v>
      </c>
      <c r="C8" s="2" t="s">
        <v>31</v>
      </c>
      <c r="D8" s="2" t="s">
        <v>32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2512</v>
      </c>
      <c r="J8" s="17" t="n">
        <v>167.58000183105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44016</v>
      </c>
      <c r="B9" s="2" t="s">
        <v>210</v>
      </c>
      <c r="C9" s="2" t="s">
        <v>31</v>
      </c>
      <c r="D9" s="2" t="s">
        <v>32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1885</v>
      </c>
      <c r="J9" s="17" t="n">
        <v>197.17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43999</v>
      </c>
      <c r="B10" s="2" t="s">
        <v>210</v>
      </c>
      <c r="C10" s="2" t="s">
        <v>34</v>
      </c>
      <c r="D10" s="2" t="s">
        <v>35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1902</v>
      </c>
      <c r="J10" s="17" t="n">
        <v>50</v>
      </c>
      <c r="K10" s="6" t="s">
        <f>=Портфель!F7*Портфель!$Q$17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43810</v>
      </c>
      <c r="B11" s="2" t="s">
        <v>210</v>
      </c>
      <c r="C11" s="2" t="s">
        <v>38</v>
      </c>
      <c r="D11" s="2" t="s">
        <v>39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2091</v>
      </c>
      <c r="J11" s="17" t="n">
        <v>1725</v>
      </c>
      <c r="K11" s="6" t="s">
        <f>=Портфель!F8*Портфель!$Q$13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210</v>
      </c>
      <c r="C12" s="2" t="s">
        <v>34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1902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210</v>
      </c>
      <c r="C13" s="2" t="s">
        <v>45</v>
      </c>
      <c r="D13" s="2" t="s">
        <v>47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2380</v>
      </c>
      <c r="J13" s="17" t="n">
        <v>61.4</v>
      </c>
      <c r="K13" s="6" t="s">
        <f>=Портфель!F11*Портфель!$Q$13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210</v>
      </c>
      <c r="C14" s="2" t="s">
        <v>51</v>
      </c>
      <c r="D14" s="2" t="s">
        <v>53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1826</v>
      </c>
      <c r="J14" s="17" t="n">
        <v>80593.8588</v>
      </c>
      <c r="K14" s="6" t="s">
        <f>=Портфель!F13*Портфель!G13/100*Портфель!$Q$17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220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221</v>
      </c>
      <c r="D1" s="42" t="s">
        <v>222</v>
      </c>
      <c r="E1" s="42" t="s">
        <v>204</v>
      </c>
      <c r="F1" s="42" t="s">
        <v>223</v>
      </c>
      <c r="G1" s="42" t="s">
        <v>201</v>
      </c>
      <c r="H1" s="42" t="s">
        <v>224</v>
      </c>
      <c r="I1" s="42" t="s">
        <v>225</v>
      </c>
      <c r="J1" s="42" t="s">
        <v>226</v>
      </c>
      <c r="K1" s="42" t="s">
        <v>227</v>
      </c>
    </row>
    <row collapsed="false" customFormat="false" customHeight="false" hidden="false" ht="12.1" outlineLevel="0" r="2">
      <c r="A2" s="2" t="s">
        <v>22</v>
      </c>
      <c r="B2" s="2" t="s">
        <v>23</v>
      </c>
      <c r="C2" s="45" t="n">
        <v>43261</v>
      </c>
      <c r="D2" s="46" t="n">
        <v>43886</v>
      </c>
      <c r="E2" s="17" t="n">
        <v>228</v>
      </c>
      <c r="F2" s="17" t="n">
        <v>245</v>
      </c>
      <c r="G2" s="17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31</v>
      </c>
      <c r="B3" s="2" t="s">
        <v>32</v>
      </c>
      <c r="C3" s="45" t="n">
        <v>43389</v>
      </c>
      <c r="D3" s="46" t="n">
        <v>43881</v>
      </c>
      <c r="E3" s="17" t="n">
        <v>167.58</v>
      </c>
      <c r="F3" s="17" t="n">
        <v>234</v>
      </c>
      <c r="G3" s="17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2025-08-31T18:11:29.00Z</dcterms:created>
  <dc:creator>izi-invest.ru</dc:creator>
  <cp:revision>0</cp:revision>
</cp:coreProperties>
</file>