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windowHeight="8192" windowWidth="16384" xWindow="0" yWindow="0"/>
  </bookViews>
  <sheets>
    <sheet name="Портфель" sheetId="1" state="visible" r:id="rId2"/>
    <sheet name="XIRR" sheetId="2" state="visible" r:id="rId3"/>
    <sheet name="Доходность откр." sheetId="3" state="visible" r:id="rId4"/>
    <sheet name="Доходность закр." sheetId="4" state="visible" r:id="rId5"/>
    <sheet name="Доход" sheetId="5" state="visible" r:id="rId6"/>
    <sheet name="Сделки" sheetId="6" state="visible" r:id="rId7"/>
    <sheet name="Возраст" sheetId="7" state="visible" r:id="rId8"/>
    <sheet name="FIFO" sheetId="8" state="visible" r:id="rId9"/>
  </sheets>
  <calcPr iterateCount="100" refMode="A1" iterate="false" iterateDelta="0.001"/>
</workbook>
</file>

<file path=xl/sharedStrings.xml><?xml version="1.0" encoding="utf-8"?>
<sst xmlns="http://schemas.openxmlformats.org/spreadsheetml/2006/main" count="593" uniqueCount="108">
  <si>
    <t>Тикер</t>
  </si>
  <si>
    <t>Тип</t>
  </si>
  <si>
    <t>Название</t>
  </si>
  <si>
    <t>Валюта</t>
  </si>
  <si>
    <t>Количество</t>
  </si>
  <si>
    <t>Цена</t>
  </si>
  <si>
    <t>Номинал</t>
  </si>
  <si>
    <t>НКД</t>
  </si>
  <si>
    <t>Погашение</t>
  </si>
  <si>
    <t>Сумма</t>
  </si>
  <si>
    <t>Доходность</t>
  </si>
  <si>
    <t>Средняя цена</t>
  </si>
  <si>
    <t>Доля</t>
  </si>
  <si>
    <t>Имя</t>
  </si>
  <si>
    <t>Курс к рублю</t>
  </si>
  <si>
    <t>Курс к RUR</t>
  </si>
  <si>
    <t>EQMX</t>
  </si>
  <si>
    <t>etf</t>
  </si>
  <si>
    <t>EQMX ETF</t>
  </si>
  <si>
    <t>RUR</t>
  </si>
  <si>
    <t>AMD</t>
  </si>
  <si>
    <t>FXGD</t>
  </si>
  <si>
    <t>FXGD ETF</t>
  </si>
  <si>
    <t>BYN</t>
  </si>
  <si>
    <t>SBGB</t>
  </si>
  <si>
    <t>SBGB ETF</t>
  </si>
  <si>
    <t>CAD</t>
  </si>
  <si>
    <t>FXTB</t>
  </si>
  <si>
    <t>FXTB ETF</t>
  </si>
  <si>
    <t>CHF</t>
  </si>
  <si>
    <t>Сумма по фондам:</t>
  </si>
  <si>
    <t>CNY</t>
  </si>
  <si>
    <t>Рубль</t>
  </si>
  <si>
    <t>EUR</t>
  </si>
  <si>
    <t>Сумма по валютам:</t>
  </si>
  <si>
    <t>GBP</t>
  </si>
  <si>
    <t>Сумма:</t>
  </si>
  <si>
    <t>GLD</t>
  </si>
  <si>
    <t>HKD</t>
  </si>
  <si>
    <t>JPY</t>
  </si>
  <si>
    <t>KZT</t>
  </si>
  <si>
    <t>SLV</t>
  </si>
  <si>
    <t>TRY</t>
  </si>
  <si>
    <t>UAH</t>
  </si>
  <si>
    <t>USD</t>
  </si>
  <si>
    <t>Дата</t>
  </si>
  <si>
    <t>Примечание</t>
  </si>
  <si>
    <t>.</t>
  </si>
  <si>
    <t>..</t>
  </si>
  <si>
    <t>d</t>
  </si>
  <si>
    <t>s</t>
  </si>
  <si>
    <t>ds</t>
  </si>
  <si>
    <t>Ввод ДС</t>
  </si>
  <si>
    <t>Баланс сейчас</t>
  </si>
  <si>
    <t>XIRR</t>
  </si>
  <si>
    <t>Сред.взвеш.сумм.</t>
  </si>
  <si>
    <t>Полный доход, RUR</t>
  </si>
  <si>
    <t>Сред.год.дох.</t>
  </si>
  <si>
    <t>buy</t>
  </si>
  <si>
    <t>sell</t>
  </si>
  <si>
    <t>Стоимость сейчас</t>
  </si>
  <si>
    <t>Полный доход</t>
  </si>
  <si>
    <t>FXIT</t>
  </si>
  <si>
    <t>RSHA</t>
  </si>
  <si>
    <t>EQMX
EQMX ETF</t>
  </si>
  <si>
    <t>FXGD
FXGD ETF</t>
  </si>
  <si>
    <t>SBGB
SBGB ETF</t>
  </si>
  <si>
    <t>FXTB
FXTB ETF</t>
  </si>
  <si>
    <t>Текущая цена</t>
  </si>
  <si>
    <t>Остаток</t>
  </si>
  <si>
    <t>Доход</t>
  </si>
  <si>
    <t>Операция</t>
  </si>
  <si>
    <t>Комиссия банка</t>
  </si>
  <si>
    <t>Комиссия ТС</t>
  </si>
  <si>
    <t>Комментарий</t>
  </si>
  <si>
    <t>input</t>
  </si>
  <si>
    <t>БПИФ СбербанкИндексМосбиржиОФЗ</t>
  </si>
  <si>
    <t>FinEx USD CASH EQUIVALENTS ETF</t>
  </si>
  <si>
    <t>FinEx Gold ETF USD</t>
  </si>
  <si>
    <t>FinEx USA IT UCITS ETF</t>
  </si>
  <si>
    <t>БПИФ ВТБ-Индекс Мосбиржи</t>
  </si>
  <si>
    <t>БПИФ ВТБ Акции компаний США</t>
  </si>
  <si>
    <t>commission</t>
  </si>
  <si>
    <t>Списание комиссий</t>
  </si>
  <si>
    <t>БПИФ СберИндексМосбиржиОФЗ</t>
  </si>
  <si>
    <t>Остаток:</t>
  </si>
  <si>
    <t>Портфель</t>
  </si>
  <si>
    <t>Кол.</t>
  </si>
  <si>
    <t>Y</t>
  </si>
  <si>
    <t>m</t>
  </si>
  <si>
    <t>Всего дней</t>
  </si>
  <si>
    <t>Цена покупки с НКД и комиссией</t>
  </si>
  <si>
    <t>Цена сейчас с НКД</t>
  </si>
  <si>
    <t>Сумма при продаже</t>
  </si>
  <si>
    <t>Прибыль</t>
  </si>
  <si>
    <t>Налог при продаже</t>
  </si>
  <si>
    <t>Сегодня</t>
  </si>
  <si>
    <t>Норвежский</t>
  </si>
  <si>
    <t>Покупка</t>
  </si>
  <si>
    <t>Продажа</t>
  </si>
  <si>
    <t>Цена покупки</t>
  </si>
  <si>
    <t>Цена продажи</t>
  </si>
  <si>
    <t>Результат</t>
  </si>
  <si>
    <t>Доходность сделки</t>
  </si>
  <si>
    <t>Срок</t>
  </si>
  <si>
    <t>Доходность годовых</t>
  </si>
  <si>
    <t>iFXIT ETF</t>
  </si>
  <si>
    <t>VTBA ETF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</si>
</sst>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#,##0.00"/>
    <numFmt numFmtId="166" formatCode="0"/>
    <numFmt numFmtId="167" formatCode="0.00%"/>
    <numFmt numFmtId="168" formatCode="YYYY\-MM\-DD"/>
    <numFmt numFmtId="169" formatCode="YYYY\-MM\-DD"/>
    <numFmt numFmtId="170" formatCode="0.00"/>
    <numFmt numFmtId="171" formatCode="YYYY\-MM\-DD"/>
    <numFmt numFmtId="172" formatCode="YYYY\-MM\-DD"/>
    <numFmt numFmtId="173" formatCode="YYYY\-MM\-DD"/>
    <numFmt numFmtId="174" formatCode="YYYY\-MM\-DD"/>
    <numFmt numFmtId="175" formatCode="YYYY\-MM\-DD"/>
  </numFmts>
  <fonts count="3">
    <font>
      <sz val="11"/>
      <name val="Calibri"/>
      <charset val="0"/>
      <scheme val="minor"/>
      <family val="0"/>
    </font>
    <font>
      <b/>
      <sz val="11"/>
      <name val="Calibri"/>
      <charset val="0"/>
      <scheme val="minor"/>
      <family val="0"/>
    </font>
    <font>
      <color rgb="FF2C6DD4"/>
      <sz val="11"/>
      <name val="Calibri"/>
      <charset val="0"/>
      <scheme val="minor"/>
      <family val="0"/>
    </font>
  </fonts>
  <fills count="7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DAE6F5FF"/>
      </patternFill>
    </fill>
    <fill>
      <patternFill patternType="solid">
        <fgColor rgb="FFF2FFF9"/>
      </patternFill>
    </fill>
    <fill>
      <patternFill patternType="solid">
        <fgColor rgb="FFFFF0F8"/>
      </patternFill>
    </fill>
    <fill>
      <patternFill patternType="solid">
        <fgColor rgb="FFFCE7FF"/>
      </patternFill>
    </fill>
  </fills>
  <borders count="2">
    <border diagonalDown="false" diagonalUp="false"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43"/>
    <xf applyAlignment="false" applyBorder="false" applyFont="true" applyProtection="false" borderId="0" fillId="0" fontId="0" numFmtId="41"/>
    <xf applyAlignment="false" applyBorder="false" applyFont="true" applyProtection="false" borderId="0" fillId="0" fontId="0" numFmtId="44"/>
    <xf applyAlignment="false" applyBorder="false" applyFont="true" applyProtection="false" borderId="0" fillId="0" fontId="0" numFmtId="42"/>
    <xf applyAlignment="false" applyBorder="false" applyFont="true" applyProtection="false" borderId="0" fillId="0" fontId="0" numFmtId="9"/>
  </cellStyleXfs>
  <cellXfs count="37">
    <xf applyAlignment="false" applyBorder="false" applyFont="true" applyProtection="false" borderId="0" fillId="0" fontId="0" numFmtId="164"/>
    <xf applyAlignment="false" applyBorder="false" applyFont="true" applyProtection="false" borderId="0" fillId="1" fontId="0" numFmtId="164"/>
    <xf applyAlignment="true" applyBorder="false" applyFont="true" applyProtection="false" borderId="1" fillId="0" fontId="0" numFmtId="164">
      <alignment wrapText="1"/>
    </xf>
    <xf applyAlignment="true" applyBorder="false" applyFont="true" applyProtection="false" borderId="1" fillId="0" fontId="1" numFmtId="164">
      <alignment wrapText="1"/>
    </xf>
    <xf applyAlignment="false" applyBorder="false" applyFont="true" applyProtection="false" borderId="1" fillId="0" fontId="1" numFmtId="164"/>
    <xf applyAlignment="false" applyBorder="false" applyFont="true" applyProtection="false" borderId="1" fillId="2" fontId="1" numFmtId="165"/>
    <xf applyAlignment="false" applyBorder="false" applyFont="true" applyProtection="false" borderId="1" fillId="0" fontId="0" numFmtId="165"/>
    <xf applyAlignment="false" applyBorder="false" applyFont="true" applyProtection="false" borderId="1" fillId="0" fontId="0" numFmtId="166"/>
    <xf applyAlignment="false" applyBorder="false" applyFont="true" applyProtection="false" borderId="1" fillId="0" fontId="1" numFmtId="165"/>
    <xf applyAlignment="false" applyBorder="false" applyFont="true" applyProtection="false" borderId="1" fillId="0" fontId="1" numFmtId="167"/>
    <xf applyAlignment="false" applyBorder="false" applyFont="true" applyProtection="false" borderId="1" fillId="2" fontId="1" numFmtId="167"/>
    <xf applyAlignment="false" applyBorder="false" applyFont="true" applyProtection="false" borderId="1" fillId="0" fontId="1" numFmtId="168"/>
    <xf applyAlignment="false" applyBorder="false" applyFont="true" applyProtection="false" borderId="1" fillId="2" fontId="1" numFmtId="169"/>
    <xf applyAlignment="false" applyBorder="false" applyFont="true" applyProtection="false" borderId="1" fillId="0" fontId="0" numFmtId="169"/>
    <xf applyAlignment="false" applyBorder="false" applyFont="true" applyProtection="false" borderId="1" fillId="2" fontId="1" numFmtId="164"/>
    <xf applyAlignment="false" applyBorder="false" applyFont="true" applyProtection="false" borderId="1" fillId="0" fontId="2" numFmtId="164"/>
    <xf applyAlignment="false" applyBorder="false" applyFont="true" applyProtection="false" borderId="1" fillId="0" fontId="0" numFmtId="164"/>
    <xf applyAlignment="false" applyBorder="false" applyFont="true" applyProtection="false" borderId="1" fillId="0" fontId="0" numFmtId="170"/>
    <xf applyAlignment="false" applyBorder="false" applyFont="true" applyProtection="false" borderId="1" fillId="3" fontId="1" numFmtId="164"/>
    <xf applyAlignment="false" applyBorder="false" applyFont="true" applyProtection="false" borderId="1" fillId="0" fontId="0" numFmtId="171"/>
    <xf applyAlignment="false" applyBorder="false" applyFont="true" applyProtection="false" borderId="1" fillId="0" fontId="0" numFmtId="172"/>
    <xf applyAlignment="false" applyBorder="false" applyFont="true" applyProtection="false" borderId="1" fillId="4" fontId="0" numFmtId="172"/>
    <xf applyAlignment="false" applyBorder="false" applyFont="true" applyProtection="false" borderId="1" fillId="4" fontId="0" numFmtId="164"/>
    <xf applyAlignment="false" applyBorder="false" applyFont="true" applyProtection="false" borderId="1" fillId="4" fontId="0" numFmtId="166"/>
    <xf applyAlignment="false" applyBorder="false" applyFont="true" applyProtection="false" borderId="1" fillId="4" fontId="0" numFmtId="165"/>
    <xf applyAlignment="false" applyBorder="false" applyFont="true" applyProtection="false" borderId="1" fillId="5" fontId="0" numFmtId="172"/>
    <xf applyAlignment="false" applyBorder="false" applyFont="true" applyProtection="false" borderId="1" fillId="5" fontId="0" numFmtId="164"/>
    <xf applyAlignment="false" applyBorder="false" applyFont="true" applyProtection="false" borderId="1" fillId="5" fontId="0" numFmtId="166"/>
    <xf applyAlignment="false" applyBorder="false" applyFont="true" applyProtection="false" borderId="1" fillId="5" fontId="0" numFmtId="165"/>
    <xf applyAlignment="false" applyBorder="false" applyFont="true" applyProtection="false" borderId="1" fillId="6" fontId="0" numFmtId="172"/>
    <xf applyAlignment="false" applyBorder="false" applyFont="true" applyProtection="false" borderId="1" fillId="6" fontId="0" numFmtId="164"/>
    <xf applyAlignment="false" applyBorder="false" applyFont="true" applyProtection="false" borderId="1" fillId="6" fontId="0" numFmtId="166"/>
    <xf applyAlignment="false" applyBorder="false" applyFont="true" applyProtection="false" borderId="1" fillId="6" fontId="0" numFmtId="165"/>
    <xf applyAlignment="false" applyBorder="false" applyFont="true" applyProtection="false" borderId="1" fillId="0" fontId="0" numFmtId="173"/>
    <xf applyAlignment="true" applyBorder="false" applyFont="true" applyProtection="false" borderId="1" fillId="3" fontId="1" numFmtId="164">
      <alignment wrapText="1"/>
    </xf>
    <xf applyAlignment="false" applyBorder="false" applyFont="true" applyProtection="false" borderId="1" fillId="0" fontId="0" numFmtId="174"/>
    <xf applyAlignment="false" applyBorder="false" applyFont="true" applyProtection="false" borderId="1" fillId="0" fontId="0" numFmtId="175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
            Type="http://schemas.openxmlformats.org/officeDocument/2006/relationships/worksheet" Target="worksheets/sheet1.xml"/><Relationship Id="rId3" 
            Type="http://schemas.openxmlformats.org/officeDocument/2006/relationships/worksheet" Target="worksheets/sheet2.xml"/><Relationship Id="rId4" 
            Type="http://schemas.openxmlformats.org/officeDocument/2006/relationships/worksheet" Target="worksheets/sheet3.xml"/><Relationship Id="rId5" 
            Type="http://schemas.openxmlformats.org/officeDocument/2006/relationships/worksheet" Target="worksheets/sheet4.xml"/><Relationship Id="rId6" 
            Type="http://schemas.openxmlformats.org/officeDocument/2006/relationships/worksheet" Target="worksheets/sheet5.xml"/><Relationship Id="rId7" 
            Type="http://schemas.openxmlformats.org/officeDocument/2006/relationships/worksheet" Target="worksheets/sheet6.xml"/><Relationship Id="rId8" 
            Type="http://schemas.openxmlformats.org/officeDocument/2006/relationships/worksheet" Target="worksheets/sheet7.xml"/><Relationship Id="rId9" 
            Type="http://schemas.openxmlformats.org/officeDocument/2006/relationships/worksheet" Target="worksheets/sheet8.xml"/><Relationship Id="rId10" 
           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20" customWidth="1"/>
    <col min="2" max="2" width="10" customWidth="1"/>
    <col min="3" max="3" width="2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5" customWidth="1"/>
    <col min="10" max="10" width="15" customWidth="1"/>
    <col min="11" max="11" width="10" customWidth="1"/>
    <col min="12" max="12" width="15" customWidth="1"/>
    <col min="13" max="13" width="10" customWidth="1"/>
    <col min="14" max="14" width="10" customWidth="1"/>
    <col min="15" max="15" width="10" customWidth="1"/>
    <col min="16" max="16" width="10" customWidth="1"/>
    <col min="17" max="17" width="10" customWidth="1"/>
  </cols>
  <sheetData>
    <row collapsed="false" customFormat="false" customHeight="false" hidden="false" ht="12.1" outlineLevel="0" r="1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  <c r="L1" s="18" t="s">
        <v>11</v>
      </c>
      <c r="M1" s="18" t="s">
        <v>12</v>
      </c>
      <c r="N1" s="18"/>
      <c r="O1" s="18" t="s">
        <v>13</v>
      </c>
      <c r="P1" s="18" t="s">
        <v>14</v>
      </c>
      <c r="Q1" s="18" t="s">
        <v>15</v>
      </c>
    </row>
    <row collapsed="false" customFormat="false" customHeight="false" hidden="false" ht="12.1" outlineLevel="0" r="2">
      <c r="A2" s="16" t="s">
        <v>16</v>
      </c>
      <c r="B2" s="16" t="s">
        <v>17</v>
      </c>
      <c r="C2" s="16" t="s">
        <v>18</v>
      </c>
      <c r="D2" s="16" t="s">
        <v>19</v>
      </c>
      <c r="E2" s="7" t="n">
        <v>6166</v>
      </c>
      <c r="F2" s="6" t="n">
        <v>126.25</v>
      </c>
      <c r="G2" s="17" t="n">
        <v>0</v>
      </c>
      <c r="H2" s="6" t="n">
        <v>0</v>
      </c>
      <c r="I2" s="16"/>
      <c r="J2" s="6" t="s">
        <f>=E2*F2*Портфель!$Q$13</f>
      </c>
      <c r="K2" s="9" t="n">
        <v>0.0443</v>
      </c>
      <c r="L2" s="6" t="n">
        <v>98.26</v>
      </c>
      <c r="M2" s="17" t="n">
        <v>51.34</v>
      </c>
      <c r="N2" s="16"/>
      <c r="O2" s="16" t="s">
        <v>20</v>
      </c>
      <c r="P2" s="17" t="n">
        <v>0.2395</v>
      </c>
      <c r="Q2" s="6" t="s">
        <f>=P2/$P$13</f>
      </c>
    </row>
    <row collapsed="false" customFormat="false" customHeight="false" hidden="false" ht="12.1" outlineLevel="0" r="3">
      <c r="A3" s="16" t="s">
        <v>21</v>
      </c>
      <c r="B3" s="16" t="s">
        <v>17</v>
      </c>
      <c r="C3" s="16" t="s">
        <v>22</v>
      </c>
      <c r="D3" s="16" t="s">
        <v>19</v>
      </c>
      <c r="E3" s="7" t="n">
        <v>1360</v>
      </c>
      <c r="F3" s="6" t="n">
        <v>249.01375518</v>
      </c>
      <c r="G3" s="17" t="n">
        <v>0</v>
      </c>
      <c r="H3" s="6" t="n">
        <v>0</v>
      </c>
      <c r="I3" s="16"/>
      <c r="J3" s="6" t="s">
        <f>=E3*F3*Портфель!$Q$13</f>
      </c>
      <c r="K3" s="9" t="n">
        <v>0.1821</v>
      </c>
      <c r="L3" s="6" t="n">
        <v>87.36</v>
      </c>
      <c r="M3" s="17" t="n">
        <v>22.33</v>
      </c>
      <c r="N3" s="16"/>
      <c r="O3" s="16" t="s">
        <v>23</v>
      </c>
      <c r="P3" s="17" t="n">
        <v>27.8875</v>
      </c>
      <c r="Q3" s="6" t="s">
        <f>=P3/$P$13</f>
      </c>
    </row>
    <row collapsed="false" customFormat="false" customHeight="false" hidden="false" ht="12.1" outlineLevel="0" r="4">
      <c r="A4" s="16" t="s">
        <v>24</v>
      </c>
      <c r="B4" s="16" t="s">
        <v>17</v>
      </c>
      <c r="C4" s="16" t="s">
        <v>25</v>
      </c>
      <c r="D4" s="16" t="s">
        <v>19</v>
      </c>
      <c r="E4" s="7" t="n">
        <v>15000</v>
      </c>
      <c r="F4" s="6" t="n">
        <v>15.152</v>
      </c>
      <c r="G4" s="17" t="n">
        <v>0</v>
      </c>
      <c r="H4" s="6" t="n">
        <v>0</v>
      </c>
      <c r="I4" s="16"/>
      <c r="J4" s="6" t="s">
        <f>=E4*F4*Портфель!$Q$13</f>
      </c>
      <c r="K4" s="9" t="n">
        <v>0.0318</v>
      </c>
      <c r="L4" s="6" t="n">
        <v>12.45</v>
      </c>
      <c r="M4" s="17" t="n">
        <v>14.99</v>
      </c>
      <c r="N4" s="16"/>
      <c r="O4" s="16" t="s">
        <v>26</v>
      </c>
      <c r="P4" s="17" t="n">
        <v>59.890072164226</v>
      </c>
      <c r="Q4" s="6" t="s">
        <f>=P4/$P$13</f>
      </c>
    </row>
    <row collapsed="false" customFormat="false" customHeight="false" hidden="false" ht="12.1" outlineLevel="0" r="5">
      <c r="A5" s="16" t="s">
        <v>27</v>
      </c>
      <c r="B5" s="16" t="s">
        <v>17</v>
      </c>
      <c r="C5" s="16" t="s">
        <v>28</v>
      </c>
      <c r="D5" s="16" t="s">
        <v>19</v>
      </c>
      <c r="E5" s="7" t="n">
        <v>1660</v>
      </c>
      <c r="F5" s="6" t="n">
        <v>103.49647227</v>
      </c>
      <c r="G5" s="17" t="n">
        <v>0</v>
      </c>
      <c r="H5" s="6" t="n">
        <v>0</v>
      </c>
      <c r="I5" s="16"/>
      <c r="J5" s="6" t="s">
        <f>=E5*F5*Портфель!$Q$13</f>
      </c>
      <c r="K5" s="9" t="n">
        <v>0.0507</v>
      </c>
      <c r="L5" s="6" t="n">
        <v>74.55</v>
      </c>
      <c r="M5" s="17" t="n">
        <v>11.33</v>
      </c>
      <c r="N5" s="16"/>
      <c r="O5" s="16" t="s">
        <v>29</v>
      </c>
      <c r="P5" s="17" t="n">
        <v>102.5937</v>
      </c>
      <c r="Q5" s="6" t="s">
        <f>=P5/$P$13</f>
      </c>
    </row>
    <row collapsed="false" customFormat="false" customHeight="false" hidden="false" ht="12.1" outlineLevel="0" r="6">
      <c r="A6" s="16"/>
      <c r="B6" s="16"/>
      <c r="C6" s="16"/>
      <c r="D6" s="16"/>
      <c r="E6" s="7"/>
      <c r="F6" s="6"/>
      <c r="G6" s="4"/>
      <c r="H6" s="4" t="s">
        <v>30</v>
      </c>
      <c r="I6" s="4"/>
      <c r="J6" s="5" t="s">
        <f>=SUM(J2:J5)</f>
      </c>
      <c r="K6" s="4"/>
      <c r="L6" s="4"/>
      <c r="M6" s="10" t="s">
        <f>=J6/J9</f>
      </c>
      <c r="N6" s="16"/>
      <c r="O6" s="16" t="s">
        <v>31</v>
      </c>
      <c r="P6" s="17" t="n">
        <v>12.7516</v>
      </c>
      <c r="Q6" s="6" t="s">
        <f>=P6/$P$13</f>
      </c>
    </row>
    <row collapsed="false" customFormat="false" customHeight="false" hidden="false" ht="12.1" outlineLevel="0" r="7">
      <c r="A7" s="16" t="s">
        <v>19</v>
      </c>
      <c r="B7" s="16" t="s">
        <v>3</v>
      </c>
      <c r="C7" s="16" t="s">
        <v>32</v>
      </c>
      <c r="D7" s="16" t="s">
        <v>19</v>
      </c>
      <c r="E7" s="7" t="n">
        <v>128.9</v>
      </c>
      <c r="F7" s="6" t="n">
        <v>1</v>
      </c>
      <c r="G7" s="17" t="n">
        <v>0</v>
      </c>
      <c r="H7" s="6" t="n">
        <v>0</v>
      </c>
      <c r="I7" s="16"/>
      <c r="J7" s="6" t="s">
        <f>=E7*F7</f>
      </c>
      <c r="K7" s="17"/>
      <c r="L7" s="6"/>
      <c r="M7" s="17"/>
      <c r="N7" s="16"/>
      <c r="O7" s="16" t="s">
        <v>33</v>
      </c>
      <c r="P7" s="17" t="n">
        <v>96.3287</v>
      </c>
      <c r="Q7" s="6" t="s">
        <f>=P7/$P$13</f>
      </c>
    </row>
    <row collapsed="false" customFormat="false" customHeight="false" hidden="false" ht="12.1" outlineLevel="0" r="8">
      <c r="A8" s="16"/>
      <c r="B8" s="16"/>
      <c r="C8" s="16"/>
      <c r="D8" s="16"/>
      <c r="E8" s="7"/>
      <c r="F8" s="6"/>
      <c r="G8" s="4"/>
      <c r="H8" s="4" t="s">
        <v>34</v>
      </c>
      <c r="I8" s="4"/>
      <c r="J8" s="5" t="s">
        <f>=SUM(J7:J7)</f>
      </c>
      <c r="K8" s="4"/>
      <c r="L8" s="4"/>
      <c r="M8" s="10" t="s">
        <f>=J8/J9</f>
      </c>
      <c r="N8" s="16"/>
      <c r="O8" s="16" t="s">
        <v>35</v>
      </c>
      <c r="P8" s="17" t="n">
        <v>113.5104</v>
      </c>
      <c r="Q8" s="6" t="s">
        <f>=P8/$P$13</f>
      </c>
    </row>
    <row collapsed="false" customFormat="false" customHeight="false" hidden="false" ht="12.1" outlineLevel="0" r="9">
      <c r="A9" s="16"/>
      <c r="B9" s="16"/>
      <c r="C9" s="16"/>
      <c r="D9" s="16"/>
      <c r="E9" s="7"/>
      <c r="F9" s="6"/>
      <c r="G9" s="4"/>
      <c r="H9" s="4" t="s">
        <v>36</v>
      </c>
      <c r="I9" s="4"/>
      <c r="J9" s="5" t="s">
        <f>=J6+J8</f>
      </c>
      <c r="K9" s="17"/>
      <c r="L9" s="6"/>
      <c r="M9" s="17"/>
      <c r="N9" s="16"/>
      <c r="O9" s="16" t="s">
        <v>37</v>
      </c>
      <c r="P9" s="17" t="n">
        <v>11244</v>
      </c>
      <c r="Q9" s="6" t="s">
        <f>=P9/$P$13</f>
      </c>
    </row>
    <row collapsed="false" customFormat="false" customHeight="false" hidden="false" ht="12.1" outlineLevel="0" r="10">
      <c r="A10" s="16"/>
      <c r="B10" s="16"/>
      <c r="C10" s="16"/>
      <c r="D10" s="16"/>
      <c r="E10" s="7"/>
      <c r="F10" s="6"/>
      <c r="G10" s="17"/>
      <c r="H10" s="6"/>
      <c r="I10" s="16"/>
      <c r="J10" s="6"/>
      <c r="K10" s="17"/>
      <c r="L10" s="6"/>
      <c r="M10" s="17"/>
      <c r="N10" s="16"/>
      <c r="O10" s="16" t="s">
        <v>38</v>
      </c>
      <c r="P10" s="17" t="n">
        <v>10.369</v>
      </c>
      <c r="Q10" s="6" t="s">
        <f>=P10/$P$13</f>
      </c>
    </row>
    <row collapsed="false" customFormat="false" customHeight="false" hidden="false" ht="12.1" outlineLevel="0" r="11">
      <c r="A11" s="16"/>
      <c r="B11" s="16"/>
      <c r="C11" s="16"/>
      <c r="D11" s="16"/>
      <c r="E11" s="7"/>
      <c r="F11" s="6"/>
      <c r="G11" s="17"/>
      <c r="H11" s="6"/>
      <c r="I11" s="16"/>
      <c r="J11" s="6"/>
      <c r="K11" s="17"/>
      <c r="L11" s="6"/>
      <c r="M11" s="17"/>
      <c r="N11" s="16"/>
      <c r="O11" s="16" t="s">
        <v>39</v>
      </c>
      <c r="P11" s="17" t="n">
        <v>0.44</v>
      </c>
      <c r="Q11" s="6" t="s">
        <f>=P11/$P$13</f>
      </c>
    </row>
    <row collapsed="false" customFormat="false" customHeight="false" hidden="false" ht="12.1" outlineLevel="0" r="12">
      <c r="A12" s="16"/>
      <c r="B12" s="16"/>
      <c r="C12" s="16"/>
      <c r="D12" s="16"/>
      <c r="E12" s="7"/>
      <c r="F12" s="6"/>
      <c r="G12" s="17"/>
      <c r="H12" s="6"/>
      <c r="I12" s="16"/>
      <c r="J12" s="6"/>
      <c r="K12" s="17"/>
      <c r="L12" s="6"/>
      <c r="M12" s="17"/>
      <c r="N12" s="16"/>
      <c r="O12" s="16" t="s">
        <v>40</v>
      </c>
      <c r="P12" s="17" t="n">
        <v>0.1971</v>
      </c>
      <c r="Q12" s="6" t="s">
        <f>=P12/$P$13</f>
      </c>
    </row>
    <row collapsed="false" customFormat="false" customHeight="false" hidden="false" ht="12.1" outlineLevel="0" r="13">
      <c r="A13" s="16"/>
      <c r="B13" s="16"/>
      <c r="C13" s="16"/>
      <c r="D13" s="16"/>
      <c r="E13" s="7"/>
      <c r="F13" s="6"/>
      <c r="G13" s="17"/>
      <c r="H13" s="6"/>
      <c r="I13" s="16"/>
      <c r="J13" s="6"/>
      <c r="K13" s="17"/>
      <c r="L13" s="6"/>
      <c r="M13" s="17"/>
      <c r="N13" s="16"/>
      <c r="O13" s="16" t="s">
        <v>19</v>
      </c>
      <c r="P13" s="17" t="n">
        <v>1</v>
      </c>
      <c r="Q13" s="6" t="s">
        <f>=P13/$P$13</f>
      </c>
    </row>
    <row collapsed="false" customFormat="false" customHeight="false" hidden="false" ht="12.1" outlineLevel="0" r="14">
      <c r="A14" s="16"/>
      <c r="B14" s="16"/>
      <c r="C14" s="16"/>
      <c r="D14" s="16"/>
      <c r="E14" s="7"/>
      <c r="F14" s="6"/>
      <c r="G14" s="17"/>
      <c r="H14" s="6"/>
      <c r="I14" s="16"/>
      <c r="J14" s="6"/>
      <c r="K14" s="17"/>
      <c r="L14" s="6"/>
      <c r="M14" s="17"/>
      <c r="N14" s="16"/>
      <c r="O14" s="16" t="s">
        <v>41</v>
      </c>
      <c r="P14" s="17" t="n">
        <v>159.1</v>
      </c>
      <c r="Q14" s="6" t="s">
        <f>=P14/$P$13</f>
      </c>
    </row>
    <row collapsed="false" customFormat="false" customHeight="false" hidden="false" ht="12.1" outlineLevel="0" r="15">
      <c r="A15" s="16"/>
      <c r="B15" s="16"/>
      <c r="C15" s="16"/>
      <c r="D15" s="16"/>
      <c r="E15" s="7"/>
      <c r="F15" s="6"/>
      <c r="G15" s="17"/>
      <c r="H15" s="6"/>
      <c r="I15" s="16"/>
      <c r="J15" s="6"/>
      <c r="K15" s="17"/>
      <c r="L15" s="6"/>
      <c r="M15" s="17"/>
      <c r="N15" s="16"/>
      <c r="O15" s="16" t="s">
        <v>42</v>
      </c>
      <c r="P15" s="17" t="n">
        <v>1.743</v>
      </c>
      <c r="Q15" s="6" t="s">
        <f>=P15/$P$13</f>
      </c>
    </row>
    <row collapsed="false" customFormat="false" customHeight="false" hidden="false" ht="12.1" outlineLevel="0" r="16">
      <c r="A16" s="16"/>
      <c r="B16" s="16"/>
      <c r="C16" s="16"/>
      <c r="D16" s="16"/>
      <c r="E16" s="7"/>
      <c r="F16" s="6"/>
      <c r="G16" s="17"/>
      <c r="H16" s="6"/>
      <c r="I16" s="16"/>
      <c r="J16" s="6"/>
      <c r="K16" s="17"/>
      <c r="L16" s="6"/>
      <c r="M16" s="17"/>
      <c r="N16" s="16"/>
      <c r="O16" s="16" t="s">
        <v>43</v>
      </c>
      <c r="P16" s="17" t="n">
        <v>2.11125</v>
      </c>
      <c r="Q16" s="6" t="s">
        <f>=P16/$P$13</f>
      </c>
    </row>
    <row collapsed="false" customFormat="false" customHeight="false" hidden="false" ht="12.1" outlineLevel="0" r="17">
      <c r="A17" s="16"/>
      <c r="B17" s="16"/>
      <c r="C17" s="16"/>
      <c r="D17" s="16"/>
      <c r="E17" s="7"/>
      <c r="F17" s="6"/>
      <c r="G17" s="17"/>
      <c r="H17" s="6"/>
      <c r="I17" s="16"/>
      <c r="J17" s="6"/>
      <c r="K17" s="17"/>
      <c r="L17" s="6"/>
      <c r="M17" s="17"/>
      <c r="N17" s="16"/>
      <c r="O17" s="16" t="s">
        <v>44</v>
      </c>
      <c r="P17" s="17" t="n">
        <v>85.4811</v>
      </c>
      <c r="Q17" s="6" t="s">
        <f>=P17/$P$13</f>
      </c>
    </row>
  </sheetData>
  <mergeCells>
    <mergeCell ref="H6:I6"/>
    <mergeCell ref="H8:I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60" customWidth="1"/>
    <col min="4" max="4" width="10" customWidth="1"/>
    <col min="5" max="5" width="10" customWidth="1"/>
    <col min="6" max="6" width="10" customWidth="1"/>
    <col min="7" max="7" width="15" customWidth="1"/>
    <col min="8" max="8" width="15" customWidth="1"/>
  </cols>
  <sheetData>
    <row collapsed="false" customFormat="false" customHeight="false" hidden="false" ht="12.1" outlineLevel="0" r="1">
      <c r="A1" s="18" t="s">
        <v>45</v>
      </c>
      <c r="B1" s="18" t="s">
        <v>9</v>
      </c>
      <c r="C1" s="18" t="s">
        <v>46</v>
      </c>
      <c r="D1" s="18" t="s">
        <v>47</v>
      </c>
      <c r="E1" s="18" t="s">
        <v>48</v>
      </c>
      <c r="F1" s="18" t="s">
        <v>49</v>
      </c>
      <c r="G1" s="18" t="s">
        <v>50</v>
      </c>
      <c r="H1" s="18" t="s">
        <v>51</v>
      </c>
    </row>
    <row collapsed="false" customFormat="false" customHeight="false" hidden="false" ht="12.1" outlineLevel="0" r="2">
      <c r="A2" s="13" t="n">
        <v>43966</v>
      </c>
      <c r="B2" s="6" t="n">
        <v>1000000</v>
      </c>
      <c r="C2" s="16" t="s">
        <v>52</v>
      </c>
      <c r="D2" s="16"/>
      <c r="E2" s="16"/>
      <c r="F2" s="7" t="n">
        <v>0</v>
      </c>
      <c r="G2" s="6" t="s">
        <f>=B2</f>
      </c>
      <c r="H2" s="6" t="n">
        <v>0</v>
      </c>
    </row>
    <row collapsed="false" customFormat="false" customHeight="false" hidden="false" ht="12.1" outlineLevel="0" r="3">
      <c r="A3" s="13" t="n">
        <v>43966</v>
      </c>
      <c r="B3" s="6" t="n">
        <v>2700</v>
      </c>
      <c r="C3" s="16" t="s">
        <v>52</v>
      </c>
      <c r="D3" s="16"/>
      <c r="E3" s="16"/>
      <c r="F3" s="6" t="s">
        <f>=A3-A2</f>
      </c>
      <c r="G3" s="6" t="s">
        <f>=B3+G2</f>
      </c>
      <c r="H3" s="6" t="s">
        <f>=F3*G2</f>
      </c>
    </row>
    <row collapsed="false" customFormat="false" customHeight="false" hidden="false" ht="12.1" outlineLevel="0" r="4">
      <c r="A4" s="13" t="n">
        <v>43977</v>
      </c>
      <c r="B4" s="6" t="n">
        <v>150</v>
      </c>
      <c r="C4" s="16" t="s">
        <v>52</v>
      </c>
      <c r="D4" s="16"/>
      <c r="E4" s="16"/>
      <c r="F4" s="6" t="s">
        <f>=A4-A3</f>
      </c>
      <c r="G4" s="6" t="s">
        <f>=B4+G3</f>
      </c>
      <c r="H4" s="6" t="s">
        <f>=F4*G3</f>
      </c>
    </row>
    <row collapsed="false" customFormat="false" customHeight="false" hidden="false" ht="12.1" outlineLevel="0" r="5">
      <c r="A5" s="13" t="n">
        <v>43979</v>
      </c>
      <c r="B5" s="6" t="n">
        <v>1100</v>
      </c>
      <c r="C5" s="16" t="s">
        <v>52</v>
      </c>
      <c r="D5" s="16"/>
      <c r="E5" s="16"/>
      <c r="F5" s="6" t="s">
        <f>=A5-A4</f>
      </c>
      <c r="G5" s="6" t="s">
        <f>=B5+G4</f>
      </c>
      <c r="H5" s="6" t="s">
        <f>=F5*G4</f>
      </c>
    </row>
    <row collapsed="false" customFormat="false" customHeight="false" hidden="false" ht="12.1" outlineLevel="0" r="6">
      <c r="A6" s="13" t="n">
        <v>43979</v>
      </c>
      <c r="B6" s="6" t="n">
        <v>3600</v>
      </c>
      <c r="C6" s="16" t="s">
        <v>52</v>
      </c>
      <c r="D6" s="16"/>
      <c r="E6" s="16"/>
      <c r="F6" s="6" t="s">
        <f>=A6-A5</f>
      </c>
      <c r="G6" s="6" t="s">
        <f>=B6+G5</f>
      </c>
      <c r="H6" s="6" t="s">
        <f>=F6*G5</f>
      </c>
    </row>
    <row collapsed="false" customFormat="false" customHeight="false" hidden="false" ht="12.1" outlineLevel="0" r="7">
      <c r="A7" s="13" t="n">
        <v>43979</v>
      </c>
      <c r="B7" s="6" t="n">
        <v>400</v>
      </c>
      <c r="C7" s="16" t="s">
        <v>52</v>
      </c>
      <c r="D7" s="16"/>
      <c r="E7" s="16"/>
      <c r="F7" s="6" t="s">
        <f>=A7-A6</f>
      </c>
      <c r="G7" s="6" t="s">
        <f>=B7+G6</f>
      </c>
      <c r="H7" s="6" t="s">
        <f>=F7*G6</f>
      </c>
    </row>
    <row collapsed="false" customFormat="false" customHeight="false" hidden="false" ht="12.1" outlineLevel="0" r="8">
      <c r="A8" s="13" t="n">
        <v>44145</v>
      </c>
      <c r="B8" s="6" t="n">
        <v>39</v>
      </c>
      <c r="C8" s="16" t="s">
        <v>52</v>
      </c>
      <c r="D8" s="16"/>
      <c r="E8" s="16"/>
      <c r="F8" s="6" t="s">
        <f>=A8-A7</f>
      </c>
      <c r="G8" s="6" t="s">
        <f>=B8+G7</f>
      </c>
      <c r="H8" s="6" t="s">
        <f>=F8*G7</f>
      </c>
    </row>
    <row collapsed="false" customFormat="false" customHeight="false" hidden="false" ht="12.1" outlineLevel="0" r="9">
      <c r="A9" s="12" t="n">
        <v>46303.999988426</v>
      </c>
      <c r="B9" s="5" t="n">
        <v>-1516329.25</v>
      </c>
      <c r="C9" s="14" t="s">
        <v>53</v>
      </c>
      <c r="D9" s="16"/>
      <c r="E9" s="16"/>
      <c r="F9" s="6" t="s">
        <f>=A9-A8</f>
      </c>
      <c r="G9" s="6" t="s">
        <f>=B9+G8</f>
      </c>
      <c r="H9" s="6" t="s">
        <f>=F9*G8</f>
      </c>
    </row>
    <row collapsed="false" customFormat="false" customHeight="false" hidden="false" ht="12.1" outlineLevel="0" r="10">
      <c r="A10" s="13"/>
      <c r="B10" s="9" t="s">
        <f>=XIRR(B2:B9,A2:A9)</f>
      </c>
      <c r="C10" s="16" t="s">
        <v>54</v>
      </c>
      <c r="D10" s="16"/>
      <c r="E10" s="16"/>
      <c r="F10" s="7"/>
      <c r="G10" s="2" t="s">
        <v>55</v>
      </c>
      <c r="H10" s="6" t="s">
        <f>=SUM(I2:H9)/365</f>
      </c>
    </row>
    <row collapsed="false" customFormat="false" customHeight="false" hidden="false" ht="12.1" outlineLevel="0" r="11">
      <c r="A11" s="13"/>
      <c r="B11" s="5" t="s">
        <f>=-SUM(B2:B9)</f>
      </c>
      <c r="C11" s="16" t="s">
        <v>56</v>
      </c>
      <c r="D11" s="16"/>
      <c r="E11" s="16"/>
      <c r="F11" s="7"/>
      <c r="G11" s="14" t="s">
        <v>57</v>
      </c>
      <c r="H11" s="9" t="s">
        <f>=B11/H10</f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16</v>
      </c>
      <c r="C1" s="0"/>
      <c r="D1" s="0"/>
      <c r="E1" s="4" t="s">
        <v>21</v>
      </c>
      <c r="F1" s="0"/>
      <c r="G1" s="0"/>
      <c r="H1" s="4" t="s">
        <v>24</v>
      </c>
      <c r="I1" s="0"/>
      <c r="J1" s="0"/>
      <c r="K1" s="4" t="s">
        <v>27</v>
      </c>
      <c r="L1" s="0"/>
    </row>
    <row collapsed="false" customFormat="false" customHeight="false" hidden="false" ht="12.1" outlineLevel="0" r="2">
      <c r="A2" s="11" t="n">
        <v>43966</v>
      </c>
      <c r="B2" s="6" t="n">
        <v>200076.5</v>
      </c>
      <c r="C2" s="0" t="s">
        <v>58</v>
      </c>
      <c r="D2" s="11" t="n">
        <v>43966</v>
      </c>
      <c r="E2" s="6" t="n">
        <v>70250</v>
      </c>
      <c r="F2" s="0" t="s">
        <v>58</v>
      </c>
      <c r="G2" s="11" t="n">
        <v>43966</v>
      </c>
      <c r="H2" s="6" t="n">
        <v>140204</v>
      </c>
      <c r="I2" s="0" t="s">
        <v>58</v>
      </c>
      <c r="J2" s="11" t="n">
        <v>43966</v>
      </c>
      <c r="K2" s="6" t="n">
        <v>140235</v>
      </c>
      <c r="L2" s="0" t="s">
        <v>58</v>
      </c>
    </row>
    <row collapsed="false" customFormat="false" customHeight="false" hidden="false" ht="12.1" outlineLevel="0" r="3">
      <c r="A3" s="11" t="n">
        <v>43966</v>
      </c>
      <c r="B3" s="6" t="n">
        <v>100170</v>
      </c>
      <c r="C3" s="0" t="s">
        <v>58</v>
      </c>
      <c r="D3" s="11" t="n">
        <v>43966</v>
      </c>
      <c r="E3" s="6" t="n">
        <v>50103</v>
      </c>
      <c r="F3" s="0" t="s">
        <v>58</v>
      </c>
      <c r="G3" s="11" t="n">
        <v>43977</v>
      </c>
      <c r="H3" s="6" t="n">
        <v>1253.2</v>
      </c>
      <c r="I3" s="0" t="s">
        <v>58</v>
      </c>
      <c r="J3" s="11" t="n">
        <v>43977</v>
      </c>
      <c r="K3" s="6" t="n">
        <v>7991.5</v>
      </c>
      <c r="L3" s="0" t="s">
        <v>58</v>
      </c>
    </row>
    <row collapsed="false" customFormat="false" customHeight="false" hidden="false" ht="12.1" outlineLevel="0" r="4">
      <c r="A4" s="11" t="n">
        <v>43977</v>
      </c>
      <c r="B4" s="6" t="n">
        <v>-13722.4</v>
      </c>
      <c r="C4" s="0" t="s">
        <v>59</v>
      </c>
      <c r="D4" s="11" t="n">
        <v>43977</v>
      </c>
      <c r="E4" s="6" t="n">
        <v>6736</v>
      </c>
      <c r="F4" s="0" t="s">
        <v>58</v>
      </c>
      <c r="G4" s="11" t="n">
        <v>43979</v>
      </c>
      <c r="H4" s="6" t="n">
        <v>37402</v>
      </c>
      <c r="I4" s="0" t="s">
        <v>58</v>
      </c>
      <c r="J4" s="11" t="n">
        <v>43979</v>
      </c>
      <c r="K4" s="6" t="n">
        <v>-52895</v>
      </c>
      <c r="L4" s="0" t="s">
        <v>59</v>
      </c>
    </row>
    <row collapsed="false" customFormat="false" customHeight="false" hidden="false" ht="12.1" outlineLevel="0" r="5">
      <c r="A5" s="11" t="n">
        <v>43979</v>
      </c>
      <c r="B5" s="6" t="n">
        <v>362500.2</v>
      </c>
      <c r="C5" s="0" t="s">
        <v>58</v>
      </c>
      <c r="D5" s="11" t="n">
        <v>43977</v>
      </c>
      <c r="E5" s="6" t="n">
        <v>841.4</v>
      </c>
      <c r="F5" s="0" t="s">
        <v>58</v>
      </c>
      <c r="G5" s="11" t="n">
        <v>43986</v>
      </c>
      <c r="H5" s="6" t="n">
        <v>-24989</v>
      </c>
      <c r="I5" s="0" t="s">
        <v>59</v>
      </c>
      <c r="J5" s="11" t="n">
        <v>43986</v>
      </c>
      <c r="K5" s="6" t="n">
        <v>16790.8</v>
      </c>
      <c r="L5" s="0" t="s">
        <v>58</v>
      </c>
    </row>
    <row collapsed="false" customFormat="false" customHeight="false" hidden="false" ht="12.1" outlineLevel="0" r="6">
      <c r="A6" s="11" t="n">
        <v>43986</v>
      </c>
      <c r="B6" s="6" t="n">
        <v>-10048.9</v>
      </c>
      <c r="C6" s="0" t="s">
        <v>59</v>
      </c>
      <c r="D6" s="11" t="n">
        <v>43979</v>
      </c>
      <c r="E6" s="6" t="n">
        <v>-32678.6</v>
      </c>
      <c r="F6" s="0" t="s">
        <v>59</v>
      </c>
      <c r="G6" s="11" t="n">
        <v>44053</v>
      </c>
      <c r="H6" s="6" t="n">
        <v>13714.8</v>
      </c>
      <c r="I6" s="0" t="s">
        <v>58</v>
      </c>
      <c r="J6" s="11" t="n">
        <v>44053</v>
      </c>
      <c r="K6" s="6" t="n">
        <v>1501</v>
      </c>
      <c r="L6" s="0" t="s">
        <v>58</v>
      </c>
    </row>
    <row collapsed="false" customFormat="false" customHeight="false" hidden="false" ht="12.1" outlineLevel="0" r="7">
      <c r="A7" s="11" t="n">
        <v>44053</v>
      </c>
      <c r="B7" s="6" t="n">
        <v>4440</v>
      </c>
      <c r="C7" s="0" t="s">
        <v>58</v>
      </c>
      <c r="D7" s="11" t="n">
        <v>43986</v>
      </c>
      <c r="E7" s="6" t="n">
        <v>18314.4</v>
      </c>
      <c r="F7" s="0" t="s">
        <v>58</v>
      </c>
      <c r="G7" s="11" t="n">
        <v>44114</v>
      </c>
      <c r="H7" s="6" t="n">
        <v>-2498</v>
      </c>
      <c r="I7" s="0" t="s">
        <v>59</v>
      </c>
      <c r="J7" s="11" t="n">
        <v>44114</v>
      </c>
      <c r="K7" s="6" t="n">
        <v>-7878</v>
      </c>
      <c r="L7" s="0" t="s">
        <v>59</v>
      </c>
    </row>
    <row collapsed="false" customFormat="false" customHeight="false" hidden="false" ht="12.1" outlineLevel="0" r="8">
      <c r="A8" s="11" t="n">
        <v>44114</v>
      </c>
      <c r="B8" s="6" t="n">
        <v>10291.2</v>
      </c>
      <c r="C8" s="0" t="s">
        <v>58</v>
      </c>
      <c r="D8" s="11" t="n">
        <v>44053</v>
      </c>
      <c r="E8" s="6" t="n">
        <v>-20456</v>
      </c>
      <c r="F8" s="0" t="s">
        <v>59</v>
      </c>
      <c r="G8" s="11" t="n">
        <v>44145</v>
      </c>
      <c r="H8" s="6" t="n">
        <v>3761.4</v>
      </c>
      <c r="I8" s="0" t="s">
        <v>58</v>
      </c>
      <c r="J8" s="11" t="n">
        <v>44145</v>
      </c>
      <c r="K8" s="6" t="n">
        <v>5439</v>
      </c>
      <c r="L8" s="0" t="s">
        <v>58</v>
      </c>
    </row>
    <row collapsed="false" customFormat="false" customHeight="false" hidden="false" ht="12.1" outlineLevel="0" r="9">
      <c r="A9" s="11" t="n">
        <v>44114</v>
      </c>
      <c r="B9" s="6" t="n">
        <v>857.6</v>
      </c>
      <c r="C9" s="0" t="s">
        <v>58</v>
      </c>
      <c r="D9" s="11" t="n">
        <v>44145</v>
      </c>
      <c r="E9" s="6" t="n">
        <v>7744</v>
      </c>
      <c r="F9" s="0" t="s">
        <v>58</v>
      </c>
      <c r="G9" s="11" t="n">
        <v>44175</v>
      </c>
      <c r="H9" s="6" t="n">
        <v>6309</v>
      </c>
      <c r="I9" s="0" t="s">
        <v>58</v>
      </c>
      <c r="J9" s="11" t="n">
        <v>44175</v>
      </c>
      <c r="K9" s="6" t="n">
        <v>8289.6</v>
      </c>
      <c r="L9" s="0" t="s">
        <v>58</v>
      </c>
    </row>
    <row collapsed="false" customFormat="false" customHeight="false" hidden="false" ht="12.1" outlineLevel="0" r="10">
      <c r="A10" s="11" t="n">
        <v>44145</v>
      </c>
      <c r="B10" s="6" t="n">
        <v>-16851.9</v>
      </c>
      <c r="C10" s="0" t="s">
        <v>59</v>
      </c>
      <c r="D10" s="11" t="n">
        <v>44175</v>
      </c>
      <c r="E10" s="6" t="n">
        <v>10111.2</v>
      </c>
      <c r="F10" s="0" t="s">
        <v>58</v>
      </c>
      <c r="G10" s="11" t="n">
        <v>44207</v>
      </c>
      <c r="H10" s="6" t="n">
        <v>11338.2</v>
      </c>
      <c r="I10" s="0" t="s">
        <v>58</v>
      </c>
      <c r="J10" s="11" t="n">
        <v>44207</v>
      </c>
      <c r="K10" s="6" t="n">
        <v>6076.8</v>
      </c>
      <c r="L10" s="0" t="s">
        <v>58</v>
      </c>
    </row>
    <row collapsed="false" customFormat="false" customHeight="false" hidden="false" ht="12.1" outlineLevel="0" r="11">
      <c r="A11" s="11" t="n">
        <v>44175</v>
      </c>
      <c r="B11" s="6" t="n">
        <v>-24948.5</v>
      </c>
      <c r="C11" s="0" t="s">
        <v>59</v>
      </c>
      <c r="D11" s="11" t="n">
        <v>44207</v>
      </c>
      <c r="E11" s="6" t="n">
        <v>6519.8</v>
      </c>
      <c r="F11" s="0" t="s">
        <v>58</v>
      </c>
      <c r="G11" s="11" t="n">
        <v>46303</v>
      </c>
      <c r="H11" s="8" t="s">
        <f>=-Портфель!J4</f>
      </c>
      <c r="I11" s="0" t="s">
        <v>60</v>
      </c>
      <c r="J11" s="11" t="n">
        <v>46303</v>
      </c>
      <c r="K11" s="8" t="s">
        <f>=-Портфель!J5</f>
      </c>
      <c r="L11" s="0" t="s">
        <v>60</v>
      </c>
    </row>
    <row collapsed="false" customFormat="false" customHeight="false" hidden="false" ht="12.1" outlineLevel="0" r="12">
      <c r="A12" s="11" t="n">
        <v>44207</v>
      </c>
      <c r="B12" s="6" t="n">
        <v>-23824.9</v>
      </c>
      <c r="C12" s="0" t="s">
        <v>59</v>
      </c>
      <c r="D12" s="11" t="n">
        <v>46303</v>
      </c>
      <c r="E12" s="8" t="s">
        <f>=-Портфель!J3</f>
      </c>
      <c r="F12" s="0" t="s">
        <v>60</v>
      </c>
      <c r="G12" s="0"/>
      <c r="H12" s="10" t="s">
        <f>=XIRR(H2:H11,G2:G11)</f>
      </c>
      <c r="I12" s="0"/>
      <c r="J12" s="0"/>
      <c r="K12" s="10" t="s">
        <f>=XIRR(K2:K11,J2:J11)</f>
      </c>
      <c r="L12" s="0"/>
    </row>
    <row collapsed="false" customFormat="false" customHeight="false" hidden="false" ht="12.1" outlineLevel="0" r="13">
      <c r="A13" s="11" t="n">
        <v>46303</v>
      </c>
      <c r="B13" s="8" t="s">
        <f>=-Портфель!J2</f>
      </c>
      <c r="C13" s="0" t="s">
        <v>60</v>
      </c>
      <c r="D13" s="0"/>
      <c r="E13" s="10" t="s">
        <f>=XIRR(E2:E12,D2:D12)</f>
      </c>
      <c r="F13" s="0"/>
      <c r="G13" s="0"/>
      <c r="H13" s="8" t="s">
        <f>=-SUM(H2:H11)</f>
      </c>
      <c r="I13" s="0" t="s">
        <v>61</v>
      </c>
      <c r="J13" s="0"/>
      <c r="K13" s="8" t="s">
        <f>=-SUM(K2:K11)</f>
      </c>
      <c r="L13" s="0" t="s">
        <v>61</v>
      </c>
    </row>
    <row collapsed="false" customFormat="false" customHeight="false" hidden="false" ht="12.1" outlineLevel="0" r="14">
      <c r="A14" s="0"/>
      <c r="B14" s="10" t="s">
        <f>=XIRR(B2:B13,A2:A13)</f>
      </c>
      <c r="C14" s="0"/>
      <c r="D14" s="0"/>
      <c r="E14" s="8" t="s">
        <f>=-SUM(E2:E12)</f>
      </c>
      <c r="F14" s="0" t="s">
        <v>61</v>
      </c>
    </row>
    <row collapsed="false" customFormat="false" customHeight="false" hidden="false" ht="12.1" outlineLevel="0" r="15">
      <c r="A15" s="0"/>
      <c r="B15" s="8" t="s">
        <f>=-SUM(B2:B13)</f>
      </c>
      <c r="C15" s="0" t="s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4" t="s">
        <v>62</v>
      </c>
      <c r="C1" s="0"/>
      <c r="D1" s="0"/>
      <c r="E1" s="4" t="s">
        <v>63</v>
      </c>
      <c r="F1" s="0"/>
    </row>
    <row collapsed="false" customFormat="false" customHeight="false" hidden="false" ht="12.1" outlineLevel="0" r="2">
      <c r="A2" s="11" t="n">
        <v>43966</v>
      </c>
      <c r="B2" s="6" t="n">
        <v>247304</v>
      </c>
      <c r="C2" s="0" t="s">
        <v>58</v>
      </c>
      <c r="D2" s="11" t="n">
        <v>43966</v>
      </c>
      <c r="E2" s="6" t="n">
        <v>200230.4</v>
      </c>
      <c r="F2" s="0" t="s">
        <v>58</v>
      </c>
    </row>
    <row collapsed="false" customFormat="false" customHeight="false" hidden="false" ht="12.1" outlineLevel="0" r="3">
      <c r="A3" s="11" t="n">
        <v>43966</v>
      </c>
      <c r="B3" s="6" t="n">
        <v>-46655</v>
      </c>
      <c r="C3" s="0" t="s">
        <v>59</v>
      </c>
      <c r="D3" s="11" t="n">
        <v>43966</v>
      </c>
      <c r="E3" s="6" t="n">
        <v>-98900.3</v>
      </c>
      <c r="F3" s="0" t="s">
        <v>59</v>
      </c>
    </row>
    <row collapsed="false" customFormat="false" customHeight="false" hidden="false" ht="12.1" outlineLevel="0" r="4">
      <c r="A4" s="11" t="n">
        <v>43966</v>
      </c>
      <c r="B4" s="6" t="n">
        <v>-201060</v>
      </c>
      <c r="C4" s="0" t="s">
        <v>59</v>
      </c>
      <c r="D4" s="11" t="n">
        <v>43966</v>
      </c>
      <c r="E4" s="6" t="n">
        <v>200880.4</v>
      </c>
      <c r="F4" s="0" t="s">
        <v>58</v>
      </c>
    </row>
    <row collapsed="false" customFormat="false" customHeight="false" hidden="false" ht="12.1" outlineLevel="0" r="5">
      <c r="A5" s="0"/>
      <c r="B5" s="10" t="s">
        <f>=XIRR(B2:B4,A2:A4)</f>
      </c>
      <c r="C5" s="0"/>
      <c r="D5" s="11" t="n">
        <v>43977</v>
      </c>
      <c r="E5" s="6" t="n">
        <v>-2980.4</v>
      </c>
      <c r="F5" s="0" t="s">
        <v>59</v>
      </c>
    </row>
    <row collapsed="false" customFormat="false" customHeight="false" hidden="false" ht="12.1" outlineLevel="0" r="6">
      <c r="A6" s="0"/>
      <c r="B6" s="8" t="s">
        <f>=-SUM(B2:B4)</f>
      </c>
      <c r="C6" s="0" t="s">
        <v>61</v>
      </c>
      <c r="D6" s="11" t="n">
        <v>43979</v>
      </c>
      <c r="E6" s="6" t="n">
        <v>-309669.4</v>
      </c>
      <c r="F6" s="0" t="s">
        <v>59</v>
      </c>
    </row>
    <row collapsed="false" customFormat="false" customHeight="false" hidden="false" ht="12.1" outlineLevel="0" r="7">
      <c r="A7" s="0"/>
      <c r="B7" s="0"/>
      <c r="C7" s="0"/>
      <c r="D7" s="0"/>
      <c r="E7" s="10" t="s">
        <f>=XIRR(E2:E6,D2:D6)</f>
      </c>
      <c r="F7" s="0"/>
    </row>
    <row collapsed="false" customFormat="false" customHeight="false" hidden="false" ht="12.1" outlineLevel="0" r="8">
      <c r="A8" s="0"/>
      <c r="B8" s="0"/>
      <c r="C8" s="0"/>
      <c r="D8" s="0"/>
      <c r="E8" s="8" t="s">
        <f>=-SUM(E2:E6)</f>
      </c>
      <c r="F8" s="0" t="s">
        <v>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collapsed="false" hidden="false" min="1" max="1025" style="0" width="11.5"/>
  </cols>
  <sheetData>
    <row collapsed="false" customFormat="false" customHeight="false" hidden="false" ht="12.1" outlineLevel="0" r="1">
      <c r="A1" s="0"/>
      <c r="B1" s="3" t="s">
        <v>64</v>
      </c>
      <c r="C1" s="0"/>
      <c r="D1" s="0"/>
      <c r="E1" s="3" t="s">
        <v>65</v>
      </c>
      <c r="F1" s="0"/>
      <c r="G1" s="0"/>
      <c r="H1" s="3" t="s">
        <v>66</v>
      </c>
      <c r="I1" s="0"/>
      <c r="J1" s="0"/>
      <c r="K1" s="3" t="s">
        <v>67</v>
      </c>
      <c r="L1" s="0"/>
    </row>
    <row collapsed="false" customFormat="false" customHeight="false" hidden="false" ht="12.1" outlineLevel="0" r="2">
      <c r="A2" s="11" t="n">
        <v>43966</v>
      </c>
      <c r="B2" s="6" t="n">
        <v>1350</v>
      </c>
      <c r="C2" s="6" t="n">
        <v>127587.75389702</v>
      </c>
      <c r="D2" s="11" t="n">
        <v>43966</v>
      </c>
      <c r="E2" s="6" t="n">
        <v>210</v>
      </c>
      <c r="F2" s="6" t="n">
        <v>18440.625</v>
      </c>
      <c r="G2" s="11" t="n">
        <v>43966</v>
      </c>
      <c r="H2" s="6" t="n">
        <v>9100</v>
      </c>
      <c r="I2" s="6" t="n">
        <v>112907.6460177</v>
      </c>
      <c r="J2" s="11" t="n">
        <v>43966</v>
      </c>
      <c r="K2" s="6" t="n">
        <v>1030</v>
      </c>
      <c r="L2" s="6" t="n">
        <v>77657.016129032</v>
      </c>
    </row>
    <row collapsed="false" customFormat="false" customHeight="false" hidden="false" ht="12.1" outlineLevel="0" r="3">
      <c r="A3" s="11" t="n">
        <v>43966</v>
      </c>
      <c r="B3" s="6" t="n">
        <v>1060</v>
      </c>
      <c r="C3" s="6" t="n">
        <v>100170</v>
      </c>
      <c r="D3" s="11" t="n">
        <v>43966</v>
      </c>
      <c r="E3" s="6" t="n">
        <v>570</v>
      </c>
      <c r="F3" s="6" t="n">
        <v>50103</v>
      </c>
      <c r="G3" s="11" t="n">
        <v>43977</v>
      </c>
      <c r="H3" s="6" t="n">
        <v>100</v>
      </c>
      <c r="I3" s="6" t="n">
        <v>1253.2</v>
      </c>
      <c r="J3" s="11" t="n">
        <v>43977</v>
      </c>
      <c r="K3" s="6" t="n">
        <v>110</v>
      </c>
      <c r="L3" s="6" t="n">
        <v>7991.5</v>
      </c>
    </row>
    <row collapsed="false" customFormat="false" customHeight="false" hidden="false" ht="12.1" outlineLevel="0" r="4">
      <c r="A4" s="11" t="n">
        <v>43979</v>
      </c>
      <c r="B4" s="6" t="n">
        <v>3612</v>
      </c>
      <c r="C4" s="6" t="n">
        <v>362500.2</v>
      </c>
      <c r="D4" s="11" t="n">
        <v>43977</v>
      </c>
      <c r="E4" s="6" t="n">
        <v>80</v>
      </c>
      <c r="F4" s="6" t="n">
        <v>6736</v>
      </c>
      <c r="G4" s="11" t="n">
        <v>43979</v>
      </c>
      <c r="H4" s="6" t="n">
        <v>3000</v>
      </c>
      <c r="I4" s="6" t="n">
        <v>37402</v>
      </c>
      <c r="J4" s="11" t="n">
        <v>43986</v>
      </c>
      <c r="K4" s="6" t="n">
        <v>240</v>
      </c>
      <c r="L4" s="6" t="n">
        <v>16790.8</v>
      </c>
    </row>
    <row collapsed="false" customFormat="false" customHeight="false" hidden="false" ht="12.1" outlineLevel="0" r="5">
      <c r="A5" s="11" t="n">
        <v>44053</v>
      </c>
      <c r="B5" s="6" t="n">
        <v>40</v>
      </c>
      <c r="C5" s="6" t="n">
        <v>4440</v>
      </c>
      <c r="D5" s="11" t="n">
        <v>43977</v>
      </c>
      <c r="E5" s="6" t="n">
        <v>10</v>
      </c>
      <c r="F5" s="6" t="n">
        <v>841.4</v>
      </c>
      <c r="G5" s="11" t="n">
        <v>44053</v>
      </c>
      <c r="H5" s="6" t="n">
        <v>1100</v>
      </c>
      <c r="I5" s="6" t="n">
        <v>13714.8</v>
      </c>
      <c r="J5" s="11" t="n">
        <v>44053</v>
      </c>
      <c r="K5" s="6" t="n">
        <v>20</v>
      </c>
      <c r="L5" s="6" t="n">
        <v>1501</v>
      </c>
    </row>
    <row collapsed="false" customFormat="false" customHeight="false" hidden="false" ht="12.1" outlineLevel="0" r="6">
      <c r="A6" s="11" t="n">
        <v>44114</v>
      </c>
      <c r="B6" s="6" t="n">
        <v>96</v>
      </c>
      <c r="C6" s="6" t="n">
        <v>10291.2</v>
      </c>
      <c r="D6" s="11" t="n">
        <v>43986</v>
      </c>
      <c r="E6" s="6" t="n">
        <v>230</v>
      </c>
      <c r="F6" s="6" t="n">
        <v>18314.4</v>
      </c>
      <c r="G6" s="11" t="n">
        <v>44145</v>
      </c>
      <c r="H6" s="6" t="n">
        <v>300</v>
      </c>
      <c r="I6" s="6" t="n">
        <v>3761.4</v>
      </c>
      <c r="J6" s="11" t="n">
        <v>44145</v>
      </c>
      <c r="K6" s="6" t="n">
        <v>70</v>
      </c>
      <c r="L6" s="6" t="n">
        <v>5439</v>
      </c>
    </row>
    <row collapsed="false" customFormat="false" customHeight="false" hidden="false" ht="12.1" outlineLevel="0" r="7">
      <c r="A7" s="11" t="n">
        <v>44114</v>
      </c>
      <c r="B7" s="6" t="n">
        <v>8</v>
      </c>
      <c r="C7" s="6" t="n">
        <v>857.6</v>
      </c>
      <c r="D7" s="11" t="n">
        <v>44145</v>
      </c>
      <c r="E7" s="6" t="n">
        <v>80</v>
      </c>
      <c r="F7" s="6" t="n">
        <v>7744</v>
      </c>
      <c r="G7" s="11" t="n">
        <v>44175</v>
      </c>
      <c r="H7" s="6" t="n">
        <v>500</v>
      </c>
      <c r="I7" s="6" t="n">
        <v>6309</v>
      </c>
      <c r="J7" s="11" t="n">
        <v>44175</v>
      </c>
      <c r="K7" s="6" t="n">
        <v>110</v>
      </c>
      <c r="L7" s="6" t="n">
        <v>8289.6</v>
      </c>
    </row>
    <row collapsed="false" customFormat="false" customHeight="false" hidden="false" ht="12.1" outlineLevel="0" r="8">
      <c r="A8" s="0"/>
      <c r="B8" s="5" t="s">
        <f>=SUM(C2:C7)/SUM(B2:B7)</f>
      </c>
      <c r="C8" s="0" t="s">
        <v>11</v>
      </c>
      <c r="D8" s="11" t="n">
        <v>44175</v>
      </c>
      <c r="E8" s="6" t="n">
        <v>110</v>
      </c>
      <c r="F8" s="6" t="n">
        <v>10111.2</v>
      </c>
      <c r="G8" s="11" t="n">
        <v>44207</v>
      </c>
      <c r="H8" s="6" t="n">
        <v>900</v>
      </c>
      <c r="I8" s="6" t="n">
        <v>11338.2</v>
      </c>
      <c r="J8" s="11" t="n">
        <v>44207</v>
      </c>
      <c r="K8" s="6" t="n">
        <v>80</v>
      </c>
      <c r="L8" s="6" t="n">
        <v>6076.8</v>
      </c>
    </row>
    <row collapsed="false" customFormat="false" customHeight="false" hidden="false" ht="12.1" outlineLevel="0" r="9">
      <c r="A9" s="0"/>
      <c r="B9" s="6" t="n">
        <v>126.25</v>
      </c>
      <c r="C9" s="0" t="s">
        <v>68</v>
      </c>
      <c r="D9" s="11" t="n">
        <v>44207</v>
      </c>
      <c r="E9" s="6" t="n">
        <v>70</v>
      </c>
      <c r="F9" s="6" t="n">
        <v>6519.8</v>
      </c>
      <c r="G9" s="0"/>
      <c r="H9" s="5" t="s">
        <f>=SUM(I2:I8)/SUM(H2:H8)</f>
      </c>
      <c r="I9" s="0" t="s">
        <v>11</v>
      </c>
      <c r="J9" s="0"/>
      <c r="K9" s="5" t="s">
        <f>=SUM(L2:L8)/SUM(K2:K8)</f>
      </c>
      <c r="L9" s="0" t="s">
        <v>11</v>
      </c>
    </row>
    <row collapsed="false" customFormat="false" customHeight="false" hidden="false" ht="12.1" outlineLevel="0" r="10">
      <c r="A10" s="0"/>
      <c r="B10" s="6" t="n">
        <v>6166</v>
      </c>
      <c r="C10" s="0" t="s">
        <v>69</v>
      </c>
      <c r="D10" s="0"/>
      <c r="E10" s="5" t="s">
        <f>=SUM(F2:F9)/SUM(E2:E9)</f>
      </c>
      <c r="F10" s="0" t="s">
        <v>11</v>
      </c>
      <c r="G10" s="0"/>
      <c r="H10" s="6" t="n">
        <v>15.152</v>
      </c>
      <c r="I10" s="0" t="s">
        <v>68</v>
      </c>
      <c r="J10" s="0"/>
      <c r="K10" s="6" t="n">
        <v>103.49647227</v>
      </c>
      <c r="L10" s="0" t="s">
        <v>68</v>
      </c>
    </row>
    <row collapsed="false" customFormat="false" customHeight="false" hidden="false" ht="12.1" outlineLevel="0" r="11">
      <c r="A11" s="0"/>
      <c r="B11" s="5" t="s">
        <f>=B10*(ABS(B9)-ABS(B8))</f>
      </c>
      <c r="C11" s="0" t="s">
        <v>70</v>
      </c>
      <c r="D11" s="0"/>
      <c r="E11" s="6" t="n">
        <v>249.01375518</v>
      </c>
      <c r="F11" s="0" t="s">
        <v>68</v>
      </c>
      <c r="G11" s="0"/>
      <c r="H11" s="6" t="n">
        <v>15000</v>
      </c>
      <c r="I11" s="0" t="s">
        <v>69</v>
      </c>
      <c r="J11" s="0"/>
      <c r="K11" s="6" t="n">
        <v>1660</v>
      </c>
      <c r="L11" s="0" t="s">
        <v>69</v>
      </c>
    </row>
    <row collapsed="false" customFormat="false" customHeight="false" hidden="false" ht="12.1" outlineLevel="0" r="12">
      <c r="A12" s="0"/>
      <c r="B12" s="0"/>
      <c r="C12" s="0"/>
      <c r="D12" s="0"/>
      <c r="E12" s="6" t="n">
        <v>1360</v>
      </c>
      <c r="F12" s="0" t="s">
        <v>69</v>
      </c>
      <c r="G12" s="0"/>
      <c r="H12" s="5" t="s">
        <f>=H11*(ABS(H10)-ABS(H9))</f>
      </c>
      <c r="I12" s="0" t="s">
        <v>70</v>
      </c>
      <c r="J12" s="0"/>
      <c r="K12" s="5" t="s">
        <f>=K11*(ABS(K10)-ABS(K9))</f>
      </c>
      <c r="L12" s="0" t="s">
        <v>70</v>
      </c>
    </row>
    <row collapsed="false" customFormat="false" customHeight="false" hidden="false" ht="12.1" outlineLevel="0" r="13">
      <c r="A13" s="0"/>
      <c r="B13" s="0"/>
      <c r="C13" s="0"/>
      <c r="D13" s="0"/>
      <c r="E13" s="5" t="s">
        <f>=E12*(ABS(E11)-ABS(E10))</f>
      </c>
      <c r="F13" s="0" t="s">
        <v>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N5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3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0" customWidth="1"/>
    <col min="12" max="12" width="10" customWidth="1"/>
    <col min="13" max="13" width="15" customWidth="1"/>
    <col min="14" max="14" width="15" customWidth="1"/>
    <col min="15" max="15" width="15" customWidth="1"/>
    <col min="16" max="16" width="15" customWidth="1"/>
    <col min="17" max="17" width="15" customWidth="1"/>
    <col min="18" max="18" width="15" customWidth="1"/>
    <col min="19" max="19" width="15" customWidth="1"/>
  </cols>
  <sheetData>
    <row collapsed="false" customFormat="false" customHeight="false" hidden="false" ht="12.1" outlineLevel="0" r="1">
      <c r="A1" s="18" t="s">
        <v>45</v>
      </c>
      <c r="B1" s="18" t="s">
        <v>0</v>
      </c>
      <c r="C1" s="18" t="s">
        <v>2</v>
      </c>
      <c r="D1" s="18" t="s">
        <v>71</v>
      </c>
      <c r="E1" s="18" t="s">
        <v>1</v>
      </c>
      <c r="F1" s="18" t="s">
        <v>3</v>
      </c>
      <c r="G1" s="18" t="s">
        <v>4</v>
      </c>
      <c r="H1" s="18" t="s">
        <v>5</v>
      </c>
      <c r="I1" s="18" t="s">
        <v>9</v>
      </c>
      <c r="J1" s="18" t="s">
        <v>7</v>
      </c>
      <c r="K1" s="18" t="s">
        <v>72</v>
      </c>
      <c r="L1" s="18" t="s">
        <v>73</v>
      </c>
      <c r="M1" s="18" t="s">
        <v>19</v>
      </c>
      <c r="N1" s="18" t="s">
        <v>74</v>
      </c>
    </row>
    <row collapsed="false" customFormat="false" customHeight="false" hidden="false" ht="12.1" outlineLevel="0" r="2">
      <c r="A2" s="21" t="n">
        <v>43966</v>
      </c>
      <c r="B2" s="22" t="s">
        <v>75</v>
      </c>
      <c r="C2" s="22" t="s">
        <v>52</v>
      </c>
      <c r="D2" s="22" t="s">
        <v>75</v>
      </c>
      <c r="E2" s="22" t="s">
        <v>75</v>
      </c>
      <c r="F2" s="22" t="s">
        <v>19</v>
      </c>
      <c r="G2" s="23" t="n">
        <v>1</v>
      </c>
      <c r="H2" s="24" t="n">
        <v>1</v>
      </c>
      <c r="I2" s="24" t="n">
        <v>1000000</v>
      </c>
      <c r="J2" s="24" t="n">
        <v>0</v>
      </c>
      <c r="K2" s="24" t="n">
        <v>-0</v>
      </c>
      <c r="L2" s="24" t="n">
        <v>-0</v>
      </c>
      <c r="M2" s="6" t="s">
        <f>=I2+J2+K2+L2</f>
      </c>
      <c r="N2" s="22"/>
    </row>
    <row collapsed="false" customFormat="false" customHeight="false" hidden="false" ht="12.1" outlineLevel="0" r="3">
      <c r="A3" s="20" t="n">
        <v>43966</v>
      </c>
      <c r="B3" s="16" t="s">
        <v>24</v>
      </c>
      <c r="C3" s="16" t="s">
        <v>76</v>
      </c>
      <c r="D3" s="16" t="s">
        <v>58</v>
      </c>
      <c r="E3" s="16" t="s">
        <v>17</v>
      </c>
      <c r="F3" s="16" t="s">
        <v>19</v>
      </c>
      <c r="G3" s="7" t="n">
        <v>113</v>
      </c>
      <c r="H3" s="6" t="n">
        <v>1240</v>
      </c>
      <c r="I3" s="6" t="n">
        <v>-140120</v>
      </c>
      <c r="J3" s="6" t="n">
        <v>-0</v>
      </c>
      <c r="K3" s="6" t="n">
        <v>-84</v>
      </c>
      <c r="L3" s="6" t="n">
        <v>-0</v>
      </c>
      <c r="M3" s="6" t="s">
        <f>=I3+J3+K3+L3</f>
      </c>
      <c r="N3" s="16"/>
    </row>
    <row collapsed="false" customFormat="false" customHeight="false" hidden="false" ht="12.1" outlineLevel="0" r="4">
      <c r="A4" s="20" t="n">
        <v>43966</v>
      </c>
      <c r="B4" s="16" t="s">
        <v>27</v>
      </c>
      <c r="C4" s="16" t="s">
        <v>77</v>
      </c>
      <c r="D4" s="16" t="s">
        <v>58</v>
      </c>
      <c r="E4" s="16" t="s">
        <v>17</v>
      </c>
      <c r="F4" s="16" t="s">
        <v>19</v>
      </c>
      <c r="G4" s="7" t="n">
        <v>186</v>
      </c>
      <c r="H4" s="6" t="n">
        <v>753.5</v>
      </c>
      <c r="I4" s="6" t="n">
        <v>-140151</v>
      </c>
      <c r="J4" s="6" t="n">
        <v>-0</v>
      </c>
      <c r="K4" s="6" t="n">
        <v>-84</v>
      </c>
      <c r="L4" s="6" t="n">
        <v>-0</v>
      </c>
      <c r="M4" s="6" t="s">
        <f>=I4+J4+K4+L4</f>
      </c>
      <c r="N4" s="16"/>
    </row>
    <row collapsed="false" customFormat="false" customHeight="false" hidden="false" ht="12.1" outlineLevel="0" r="5">
      <c r="A5" s="20" t="n">
        <v>43966</v>
      </c>
      <c r="B5" s="16" t="s">
        <v>21</v>
      </c>
      <c r="C5" s="16" t="s">
        <v>78</v>
      </c>
      <c r="D5" s="16" t="s">
        <v>58</v>
      </c>
      <c r="E5" s="16" t="s">
        <v>17</v>
      </c>
      <c r="F5" s="16" t="s">
        <v>19</v>
      </c>
      <c r="G5" s="7" t="n">
        <v>80</v>
      </c>
      <c r="H5" s="6" t="n">
        <v>877.6</v>
      </c>
      <c r="I5" s="6" t="n">
        <v>-70208</v>
      </c>
      <c r="J5" s="6" t="n">
        <v>-0</v>
      </c>
      <c r="K5" s="6" t="n">
        <v>-42</v>
      </c>
      <c r="L5" s="6" t="n">
        <v>-0</v>
      </c>
      <c r="M5" s="6" t="s">
        <f>=I5+J5+K5+L5</f>
      </c>
      <c r="N5" s="16"/>
    </row>
    <row collapsed="false" customFormat="false" customHeight="false" hidden="false" ht="12.1" outlineLevel="0" r="6">
      <c r="A6" s="20" t="n">
        <v>43966</v>
      </c>
      <c r="B6" s="16" t="s">
        <v>62</v>
      </c>
      <c r="C6" s="16" t="s">
        <v>79</v>
      </c>
      <c r="D6" s="16" t="s">
        <v>58</v>
      </c>
      <c r="E6" s="16" t="s">
        <v>17</v>
      </c>
      <c r="F6" s="16" t="s">
        <v>19</v>
      </c>
      <c r="G6" s="7" t="n">
        <v>37</v>
      </c>
      <c r="H6" s="6" t="n">
        <v>6680</v>
      </c>
      <c r="I6" s="6" t="n">
        <v>-247160</v>
      </c>
      <c r="J6" s="6" t="n">
        <v>-0</v>
      </c>
      <c r="K6" s="6" t="n">
        <v>-144</v>
      </c>
      <c r="L6" s="6" t="n">
        <v>-0</v>
      </c>
      <c r="M6" s="6" t="s">
        <f>=I6+J6+K6+L6</f>
      </c>
      <c r="N6" s="16"/>
    </row>
    <row collapsed="false" customFormat="false" customHeight="false" hidden="false" ht="12.1" outlineLevel="0" r="7">
      <c r="A7" s="20" t="n">
        <v>43966</v>
      </c>
      <c r="B7" s="16" t="s">
        <v>16</v>
      </c>
      <c r="C7" s="16" t="s">
        <v>80</v>
      </c>
      <c r="D7" s="16" t="s">
        <v>58</v>
      </c>
      <c r="E7" s="16" t="s">
        <v>17</v>
      </c>
      <c r="F7" s="16" t="s">
        <v>19</v>
      </c>
      <c r="G7" s="7" t="n">
        <v>2117</v>
      </c>
      <c r="H7" s="6" t="n">
        <v>94.5</v>
      </c>
      <c r="I7" s="6" t="n">
        <v>-200056.5</v>
      </c>
      <c r="J7" s="6" t="n">
        <v>-0</v>
      </c>
      <c r="K7" s="6" t="n">
        <v>-20</v>
      </c>
      <c r="L7" s="6" t="n">
        <v>-0</v>
      </c>
      <c r="M7" s="6" t="s">
        <f>=I7+J7+K7+L7</f>
      </c>
      <c r="N7" s="16"/>
    </row>
    <row collapsed="false" customFormat="false" customHeight="false" hidden="false" ht="12.1" outlineLevel="0" r="8">
      <c r="A8" s="20" t="n">
        <v>43966</v>
      </c>
      <c r="B8" s="16" t="s">
        <v>63</v>
      </c>
      <c r="C8" s="16" t="s">
        <v>81</v>
      </c>
      <c r="D8" s="16" t="s">
        <v>58</v>
      </c>
      <c r="E8" s="16" t="s">
        <v>17</v>
      </c>
      <c r="F8" s="16" t="s">
        <v>19</v>
      </c>
      <c r="G8" s="7" t="n">
        <v>276</v>
      </c>
      <c r="H8" s="6" t="n">
        <v>725.4</v>
      </c>
      <c r="I8" s="6" t="n">
        <v>-200210.4</v>
      </c>
      <c r="J8" s="6" t="n">
        <v>-0</v>
      </c>
      <c r="K8" s="6" t="n">
        <v>-20</v>
      </c>
      <c r="L8" s="6" t="n">
        <v>-0</v>
      </c>
      <c r="M8" s="6" t="s">
        <f>=I8+J8+K8+L8</f>
      </c>
      <c r="N8" s="16"/>
    </row>
    <row collapsed="false" customFormat="false" customHeight="false" hidden="false" ht="12.1" outlineLevel="0" r="9">
      <c r="A9" s="25" t="n">
        <v>43966</v>
      </c>
      <c r="B9" s="26" t="s">
        <v>62</v>
      </c>
      <c r="C9" s="26" t="s">
        <v>79</v>
      </c>
      <c r="D9" s="26" t="s">
        <v>59</v>
      </c>
      <c r="E9" s="26" t="s">
        <v>17</v>
      </c>
      <c r="F9" s="26" t="s">
        <v>19</v>
      </c>
      <c r="G9" s="27" t="n">
        <v>-7</v>
      </c>
      <c r="H9" s="28" t="n">
        <v>6665</v>
      </c>
      <c r="I9" s="28" t="n">
        <v>46655</v>
      </c>
      <c r="J9" s="28" t="n">
        <v>0</v>
      </c>
      <c r="K9" s="28" t="n">
        <v>-0</v>
      </c>
      <c r="L9" s="28" t="n">
        <v>-0</v>
      </c>
      <c r="M9" s="6" t="s">
        <f>=I9+J9+K9+L9</f>
      </c>
      <c r="N9" s="26"/>
    </row>
    <row collapsed="false" customFormat="false" customHeight="false" hidden="false" ht="12.1" outlineLevel="0" r="10">
      <c r="A10" s="25" t="n">
        <v>43966</v>
      </c>
      <c r="B10" s="26" t="s">
        <v>63</v>
      </c>
      <c r="C10" s="26" t="s">
        <v>81</v>
      </c>
      <c r="D10" s="26" t="s">
        <v>59</v>
      </c>
      <c r="E10" s="26" t="s">
        <v>17</v>
      </c>
      <c r="F10" s="26" t="s">
        <v>19</v>
      </c>
      <c r="G10" s="27" t="n">
        <v>-137</v>
      </c>
      <c r="H10" s="28" t="n">
        <v>721.9</v>
      </c>
      <c r="I10" s="28" t="n">
        <v>98900.3</v>
      </c>
      <c r="J10" s="28" t="n">
        <v>0</v>
      </c>
      <c r="K10" s="28" t="n">
        <v>-0</v>
      </c>
      <c r="L10" s="28" t="n">
        <v>-0</v>
      </c>
      <c r="M10" s="6" t="s">
        <f>=I10+J10+K10+L10</f>
      </c>
      <c r="N10" s="26"/>
    </row>
    <row collapsed="false" customFormat="false" customHeight="false" hidden="false" ht="12.1" outlineLevel="0" r="11">
      <c r="A11" s="20" t="n">
        <v>43966</v>
      </c>
      <c r="B11" s="16" t="s">
        <v>16</v>
      </c>
      <c r="C11" s="16" t="s">
        <v>80</v>
      </c>
      <c r="D11" s="16" t="s">
        <v>58</v>
      </c>
      <c r="E11" s="16" t="s">
        <v>17</v>
      </c>
      <c r="F11" s="16" t="s">
        <v>19</v>
      </c>
      <c r="G11" s="7" t="n">
        <v>1060</v>
      </c>
      <c r="H11" s="6" t="n">
        <v>94.5</v>
      </c>
      <c r="I11" s="6" t="n">
        <v>-100170</v>
      </c>
      <c r="J11" s="6" t="n">
        <v>-0</v>
      </c>
      <c r="K11" s="6" t="n">
        <v>-0</v>
      </c>
      <c r="L11" s="6" t="n">
        <v>-0</v>
      </c>
      <c r="M11" s="6" t="s">
        <f>=I11+J11+K11+L11</f>
      </c>
      <c r="N11" s="16"/>
    </row>
    <row collapsed="false" customFormat="false" customHeight="false" hidden="false" ht="12.1" outlineLevel="0" r="12">
      <c r="A12" s="20" t="n">
        <v>43966</v>
      </c>
      <c r="B12" s="16" t="s">
        <v>21</v>
      </c>
      <c r="C12" s="16" t="s">
        <v>78</v>
      </c>
      <c r="D12" s="16" t="s">
        <v>58</v>
      </c>
      <c r="E12" s="16" t="s">
        <v>17</v>
      </c>
      <c r="F12" s="16" t="s">
        <v>19</v>
      </c>
      <c r="G12" s="7" t="n">
        <v>57</v>
      </c>
      <c r="H12" s="6" t="n">
        <v>879</v>
      </c>
      <c r="I12" s="6" t="n">
        <v>-50103</v>
      </c>
      <c r="J12" s="6" t="n">
        <v>-0</v>
      </c>
      <c r="K12" s="6" t="n">
        <v>-0</v>
      </c>
      <c r="L12" s="6" t="n">
        <v>-0</v>
      </c>
      <c r="M12" s="6" t="s">
        <f>=I12+J12+K12+L12</f>
      </c>
      <c r="N12" s="16"/>
    </row>
    <row collapsed="false" customFormat="false" customHeight="false" hidden="false" ht="12.1" outlineLevel="0" r="13">
      <c r="A13" s="21" t="n">
        <v>43966</v>
      </c>
      <c r="B13" s="22" t="s">
        <v>75</v>
      </c>
      <c r="C13" s="22" t="s">
        <v>52</v>
      </c>
      <c r="D13" s="22" t="s">
        <v>75</v>
      </c>
      <c r="E13" s="22" t="s">
        <v>75</v>
      </c>
      <c r="F13" s="22" t="s">
        <v>19</v>
      </c>
      <c r="G13" s="23" t="n">
        <v>1</v>
      </c>
      <c r="H13" s="24" t="n">
        <v>1</v>
      </c>
      <c r="I13" s="24" t="n">
        <v>2700</v>
      </c>
      <c r="J13" s="24" t="n">
        <v>0</v>
      </c>
      <c r="K13" s="24" t="n">
        <v>-0</v>
      </c>
      <c r="L13" s="24" t="n">
        <v>-0</v>
      </c>
      <c r="M13" s="6" t="s">
        <f>=I13+J13+K13+L13</f>
      </c>
      <c r="N13" s="22"/>
    </row>
    <row collapsed="false" customFormat="false" customHeight="false" hidden="false" ht="12.1" outlineLevel="0" r="14">
      <c r="A14" s="25" t="n">
        <v>43966</v>
      </c>
      <c r="B14" s="26" t="s">
        <v>62</v>
      </c>
      <c r="C14" s="26" t="s">
        <v>79</v>
      </c>
      <c r="D14" s="26" t="s">
        <v>59</v>
      </c>
      <c r="E14" s="26" t="s">
        <v>17</v>
      </c>
      <c r="F14" s="26" t="s">
        <v>19</v>
      </c>
      <c r="G14" s="27" t="n">
        <v>-30</v>
      </c>
      <c r="H14" s="28" t="n">
        <v>6702</v>
      </c>
      <c r="I14" s="28" t="n">
        <v>201060</v>
      </c>
      <c r="J14" s="28" t="n">
        <v>0</v>
      </c>
      <c r="K14" s="28" t="n">
        <v>-0</v>
      </c>
      <c r="L14" s="28" t="n">
        <v>-0</v>
      </c>
      <c r="M14" s="6" t="s">
        <f>=I14+J14+K14+L14</f>
      </c>
      <c r="N14" s="26"/>
    </row>
    <row collapsed="false" customFormat="false" customHeight="false" hidden="false" ht="12.1" outlineLevel="0" r="15">
      <c r="A15" s="20" t="n">
        <v>43966</v>
      </c>
      <c r="B15" s="16" t="s">
        <v>63</v>
      </c>
      <c r="C15" s="16" t="s">
        <v>81</v>
      </c>
      <c r="D15" s="16" t="s">
        <v>58</v>
      </c>
      <c r="E15" s="16" t="s">
        <v>17</v>
      </c>
      <c r="F15" s="16" t="s">
        <v>19</v>
      </c>
      <c r="G15" s="7" t="n">
        <v>277</v>
      </c>
      <c r="H15" s="6" t="n">
        <v>725.2</v>
      </c>
      <c r="I15" s="6" t="n">
        <v>-200880.4</v>
      </c>
      <c r="J15" s="6" t="n">
        <v>-0</v>
      </c>
      <c r="K15" s="6" t="n">
        <v>-0</v>
      </c>
      <c r="L15" s="6" t="n">
        <v>-0</v>
      </c>
      <c r="M15" s="6" t="s">
        <f>=I15+J15+K15+L15</f>
      </c>
      <c r="N15" s="16"/>
    </row>
    <row collapsed="false" customFormat="false" customHeight="false" hidden="false" ht="12.1" outlineLevel="0" r="16">
      <c r="A16" s="29" t="n">
        <v>43966</v>
      </c>
      <c r="B16" s="30" t="s">
        <v>82</v>
      </c>
      <c r="C16" s="30" t="s">
        <v>83</v>
      </c>
      <c r="D16" s="30" t="s">
        <v>82</v>
      </c>
      <c r="E16" s="30" t="s">
        <v>82</v>
      </c>
      <c r="F16" s="30" t="s">
        <v>19</v>
      </c>
      <c r="G16" s="31" t="n">
        <v>1</v>
      </c>
      <c r="H16" s="32" t="n">
        <v>-240</v>
      </c>
      <c r="I16" s="32" t="n">
        <v>-240</v>
      </c>
      <c r="J16" s="32" t="n">
        <v>0</v>
      </c>
      <c r="K16" s="32" t="n">
        <v>-0</v>
      </c>
      <c r="L16" s="32" t="n">
        <v>-0</v>
      </c>
      <c r="M16" s="6" t="s">
        <f>=I16+J16+K16+L16</f>
      </c>
      <c r="N16" s="30"/>
    </row>
    <row collapsed="false" customFormat="false" customHeight="false" hidden="false" ht="12.1" outlineLevel="0" r="17">
      <c r="A17" s="25" t="n">
        <v>43977</v>
      </c>
      <c r="B17" s="26" t="s">
        <v>16</v>
      </c>
      <c r="C17" s="26" t="s">
        <v>80</v>
      </c>
      <c r="D17" s="26" t="s">
        <v>59</v>
      </c>
      <c r="E17" s="26" t="s">
        <v>17</v>
      </c>
      <c r="F17" s="26" t="s">
        <v>19</v>
      </c>
      <c r="G17" s="27" t="n">
        <v>-136</v>
      </c>
      <c r="H17" s="28" t="n">
        <v>100.9</v>
      </c>
      <c r="I17" s="28" t="n">
        <v>13722.4</v>
      </c>
      <c r="J17" s="28" t="n">
        <v>0</v>
      </c>
      <c r="K17" s="28" t="n">
        <v>-0</v>
      </c>
      <c r="L17" s="28" t="n">
        <v>-0</v>
      </c>
      <c r="M17" s="6" t="s">
        <f>=I17+J17+K17+L17</f>
      </c>
      <c r="N17" s="26"/>
    </row>
    <row collapsed="false" customFormat="false" customHeight="false" hidden="false" ht="12.1" outlineLevel="0" r="18">
      <c r="A18" s="25" t="n">
        <v>43977</v>
      </c>
      <c r="B18" s="26" t="s">
        <v>63</v>
      </c>
      <c r="C18" s="26" t="s">
        <v>81</v>
      </c>
      <c r="D18" s="26" t="s">
        <v>59</v>
      </c>
      <c r="E18" s="26" t="s">
        <v>17</v>
      </c>
      <c r="F18" s="26" t="s">
        <v>19</v>
      </c>
      <c r="G18" s="27" t="n">
        <v>-4</v>
      </c>
      <c r="H18" s="28" t="n">
        <v>745.1</v>
      </c>
      <c r="I18" s="28" t="n">
        <v>2980.4</v>
      </c>
      <c r="J18" s="28" t="n">
        <v>0</v>
      </c>
      <c r="K18" s="28" t="n">
        <v>-0</v>
      </c>
      <c r="L18" s="28" t="n">
        <v>-0</v>
      </c>
      <c r="M18" s="6" t="s">
        <f>=I18+J18+K18+L18</f>
      </c>
      <c r="N18" s="26"/>
    </row>
    <row collapsed="false" customFormat="false" customHeight="false" hidden="false" ht="12.1" outlineLevel="0" r="19">
      <c r="A19" s="20" t="n">
        <v>43977</v>
      </c>
      <c r="B19" s="16" t="s">
        <v>24</v>
      </c>
      <c r="C19" s="16" t="s">
        <v>76</v>
      </c>
      <c r="D19" s="16" t="s">
        <v>58</v>
      </c>
      <c r="E19" s="16" t="s">
        <v>17</v>
      </c>
      <c r="F19" s="16" t="s">
        <v>19</v>
      </c>
      <c r="G19" s="7" t="n">
        <v>1</v>
      </c>
      <c r="H19" s="6" t="n">
        <v>1253.2</v>
      </c>
      <c r="I19" s="6" t="n">
        <v>-1253.2</v>
      </c>
      <c r="J19" s="6" t="n">
        <v>-0</v>
      </c>
      <c r="K19" s="6" t="n">
        <v>-0</v>
      </c>
      <c r="L19" s="6" t="n">
        <v>-0</v>
      </c>
      <c r="M19" s="6" t="s">
        <f>=I19+J19+K19+L19</f>
      </c>
      <c r="N19" s="16"/>
    </row>
    <row collapsed="false" customFormat="false" customHeight="false" hidden="false" ht="12.1" outlineLevel="0" r="20">
      <c r="A20" s="20" t="n">
        <v>43977</v>
      </c>
      <c r="B20" s="16" t="s">
        <v>27</v>
      </c>
      <c r="C20" s="16" t="s">
        <v>77</v>
      </c>
      <c r="D20" s="16" t="s">
        <v>58</v>
      </c>
      <c r="E20" s="16" t="s">
        <v>17</v>
      </c>
      <c r="F20" s="16" t="s">
        <v>19</v>
      </c>
      <c r="G20" s="7" t="n">
        <v>11</v>
      </c>
      <c r="H20" s="6" t="n">
        <v>726.5</v>
      </c>
      <c r="I20" s="6" t="n">
        <v>-7991.5</v>
      </c>
      <c r="J20" s="6" t="n">
        <v>-0</v>
      </c>
      <c r="K20" s="6" t="n">
        <v>-0</v>
      </c>
      <c r="L20" s="6" t="n">
        <v>-0</v>
      </c>
      <c r="M20" s="6" t="s">
        <f>=I20+J20+K20+L20</f>
      </c>
      <c r="N20" s="16"/>
    </row>
    <row collapsed="false" customFormat="false" customHeight="false" hidden="false" ht="12.1" outlineLevel="0" r="21">
      <c r="A21" s="20" t="n">
        <v>43977</v>
      </c>
      <c r="B21" s="16" t="s">
        <v>21</v>
      </c>
      <c r="C21" s="16" t="s">
        <v>78</v>
      </c>
      <c r="D21" s="16" t="s">
        <v>58</v>
      </c>
      <c r="E21" s="16" t="s">
        <v>17</v>
      </c>
      <c r="F21" s="16" t="s">
        <v>19</v>
      </c>
      <c r="G21" s="7" t="n">
        <v>8</v>
      </c>
      <c r="H21" s="6" t="n">
        <v>842</v>
      </c>
      <c r="I21" s="6" t="n">
        <v>-6736</v>
      </c>
      <c r="J21" s="6" t="n">
        <v>-0</v>
      </c>
      <c r="K21" s="6" t="n">
        <v>-0</v>
      </c>
      <c r="L21" s="6" t="n">
        <v>-0</v>
      </c>
      <c r="M21" s="6" t="s">
        <f>=I21+J21+K21+L21</f>
      </c>
      <c r="N21" s="16"/>
    </row>
    <row collapsed="false" customFormat="false" customHeight="false" hidden="false" ht="12.1" outlineLevel="0" r="22">
      <c r="A22" s="21" t="n">
        <v>43977</v>
      </c>
      <c r="B22" s="22" t="s">
        <v>75</v>
      </c>
      <c r="C22" s="22" t="s">
        <v>52</v>
      </c>
      <c r="D22" s="22" t="s">
        <v>75</v>
      </c>
      <c r="E22" s="22" t="s">
        <v>75</v>
      </c>
      <c r="F22" s="22" t="s">
        <v>19</v>
      </c>
      <c r="G22" s="23" t="n">
        <v>150</v>
      </c>
      <c r="H22" s="24" t="n">
        <v>1</v>
      </c>
      <c r="I22" s="24" t="n">
        <v>150</v>
      </c>
      <c r="J22" s="24" t="n">
        <v>0</v>
      </c>
      <c r="K22" s="24" t="n">
        <v>-0</v>
      </c>
      <c r="L22" s="24" t="n">
        <v>-0</v>
      </c>
      <c r="M22" s="6" t="s">
        <f>=I22+J22+K22+L22</f>
      </c>
      <c r="N22" s="22"/>
    </row>
    <row collapsed="false" customFormat="false" customHeight="false" hidden="false" ht="12.1" outlineLevel="0" r="23">
      <c r="A23" s="20" t="n">
        <v>43977</v>
      </c>
      <c r="B23" s="16" t="s">
        <v>21</v>
      </c>
      <c r="C23" s="16" t="s">
        <v>78</v>
      </c>
      <c r="D23" s="16" t="s">
        <v>58</v>
      </c>
      <c r="E23" s="16" t="s">
        <v>17</v>
      </c>
      <c r="F23" s="16" t="s">
        <v>19</v>
      </c>
      <c r="G23" s="7" t="n">
        <v>1</v>
      </c>
      <c r="H23" s="6" t="n">
        <v>841.4</v>
      </c>
      <c r="I23" s="6" t="n">
        <v>-841.4</v>
      </c>
      <c r="J23" s="6" t="n">
        <v>-0</v>
      </c>
      <c r="K23" s="6" t="n">
        <v>-0</v>
      </c>
      <c r="L23" s="6" t="n">
        <v>-0</v>
      </c>
      <c r="M23" s="6" t="s">
        <f>=I23+J23+K23+L23</f>
      </c>
      <c r="N23" s="16"/>
    </row>
    <row collapsed="false" customFormat="false" customHeight="false" hidden="false" ht="12.1" outlineLevel="0" r="24">
      <c r="A24" s="21" t="n">
        <v>43979</v>
      </c>
      <c r="B24" s="22" t="s">
        <v>75</v>
      </c>
      <c r="C24" s="22" t="s">
        <v>52</v>
      </c>
      <c r="D24" s="22" t="s">
        <v>75</v>
      </c>
      <c r="E24" s="22" t="s">
        <v>75</v>
      </c>
      <c r="F24" s="22" t="s">
        <v>19</v>
      </c>
      <c r="G24" s="23" t="n">
        <v>1100</v>
      </c>
      <c r="H24" s="24" t="n">
        <v>1</v>
      </c>
      <c r="I24" s="24" t="n">
        <v>1100</v>
      </c>
      <c r="J24" s="24" t="n">
        <v>0</v>
      </c>
      <c r="K24" s="24" t="n">
        <v>-0</v>
      </c>
      <c r="L24" s="24" t="n">
        <v>-0</v>
      </c>
      <c r="M24" s="6" t="s">
        <f>=I24+J24+K24+L24</f>
      </c>
      <c r="N24" s="22"/>
    </row>
    <row collapsed="false" customFormat="false" customHeight="false" hidden="false" ht="12.1" outlineLevel="0" r="25">
      <c r="A25" s="25" t="n">
        <v>43979</v>
      </c>
      <c r="B25" s="26" t="s">
        <v>63</v>
      </c>
      <c r="C25" s="26" t="s">
        <v>81</v>
      </c>
      <c r="D25" s="26" t="s">
        <v>59</v>
      </c>
      <c r="E25" s="26" t="s">
        <v>17</v>
      </c>
      <c r="F25" s="26" t="s">
        <v>19</v>
      </c>
      <c r="G25" s="27" t="n">
        <v>-412</v>
      </c>
      <c r="H25" s="28" t="n">
        <v>751.7</v>
      </c>
      <c r="I25" s="28" t="n">
        <v>309700.4</v>
      </c>
      <c r="J25" s="28" t="n">
        <v>0</v>
      </c>
      <c r="K25" s="28" t="n">
        <v>-31</v>
      </c>
      <c r="L25" s="28" t="n">
        <v>-0</v>
      </c>
      <c r="M25" s="6" t="s">
        <f>=I25+J25+K25+L25</f>
      </c>
      <c r="N25" s="26"/>
    </row>
    <row collapsed="false" customFormat="false" customHeight="false" hidden="false" ht="12.1" outlineLevel="0" r="26">
      <c r="A26" s="20" t="n">
        <v>43979</v>
      </c>
      <c r="B26" s="16" t="s">
        <v>16</v>
      </c>
      <c r="C26" s="16" t="s">
        <v>80</v>
      </c>
      <c r="D26" s="16" t="s">
        <v>58</v>
      </c>
      <c r="E26" s="16" t="s">
        <v>17</v>
      </c>
      <c r="F26" s="16" t="s">
        <v>19</v>
      </c>
      <c r="G26" s="7" t="n">
        <v>3612</v>
      </c>
      <c r="H26" s="6" t="n">
        <v>100.35</v>
      </c>
      <c r="I26" s="6" t="n">
        <v>-362464.2</v>
      </c>
      <c r="J26" s="6" t="n">
        <v>-0</v>
      </c>
      <c r="K26" s="6" t="n">
        <v>-36</v>
      </c>
      <c r="L26" s="6" t="n">
        <v>-0</v>
      </c>
      <c r="M26" s="6" t="s">
        <f>=I26+J26+K26+L26</f>
      </c>
      <c r="N26" s="16"/>
    </row>
    <row collapsed="false" customFormat="false" customHeight="false" hidden="false" ht="12.1" outlineLevel="0" r="27">
      <c r="A27" s="25" t="n">
        <v>43979</v>
      </c>
      <c r="B27" s="26" t="s">
        <v>27</v>
      </c>
      <c r="C27" s="26" t="s">
        <v>77</v>
      </c>
      <c r="D27" s="26" t="s">
        <v>59</v>
      </c>
      <c r="E27" s="26" t="s">
        <v>17</v>
      </c>
      <c r="F27" s="26" t="s">
        <v>19</v>
      </c>
      <c r="G27" s="27" t="n">
        <v>-73</v>
      </c>
      <c r="H27" s="28" t="n">
        <v>725</v>
      </c>
      <c r="I27" s="28" t="n">
        <v>52925</v>
      </c>
      <c r="J27" s="28" t="n">
        <v>0</v>
      </c>
      <c r="K27" s="28" t="n">
        <v>-30</v>
      </c>
      <c r="L27" s="28" t="n">
        <v>-0</v>
      </c>
      <c r="M27" s="6" t="s">
        <f>=I27+J27+K27+L27</f>
      </c>
      <c r="N27" s="26"/>
    </row>
    <row collapsed="false" customFormat="false" customHeight="false" hidden="false" ht="12.1" outlineLevel="0" r="28">
      <c r="A28" s="20" t="n">
        <v>43979</v>
      </c>
      <c r="B28" s="16" t="s">
        <v>24</v>
      </c>
      <c r="C28" s="16" t="s">
        <v>76</v>
      </c>
      <c r="D28" s="16" t="s">
        <v>58</v>
      </c>
      <c r="E28" s="16" t="s">
        <v>17</v>
      </c>
      <c r="F28" s="16" t="s">
        <v>19</v>
      </c>
      <c r="G28" s="7" t="n">
        <v>30</v>
      </c>
      <c r="H28" s="6" t="n">
        <v>1246</v>
      </c>
      <c r="I28" s="6" t="n">
        <v>-37380</v>
      </c>
      <c r="J28" s="6" t="n">
        <v>-0</v>
      </c>
      <c r="K28" s="6" t="n">
        <v>-22</v>
      </c>
      <c r="L28" s="6" t="n">
        <v>-0</v>
      </c>
      <c r="M28" s="6" t="s">
        <f>=I28+J28+K28+L28</f>
      </c>
      <c r="N28" s="16"/>
    </row>
    <row collapsed="false" customFormat="false" customHeight="false" hidden="false" ht="12.1" outlineLevel="0" r="29">
      <c r="A29" s="25" t="n">
        <v>43979</v>
      </c>
      <c r="B29" s="26" t="s">
        <v>21</v>
      </c>
      <c r="C29" s="26" t="s">
        <v>78</v>
      </c>
      <c r="D29" s="26" t="s">
        <v>59</v>
      </c>
      <c r="E29" s="26" t="s">
        <v>17</v>
      </c>
      <c r="F29" s="26" t="s">
        <v>19</v>
      </c>
      <c r="G29" s="27" t="n">
        <v>-39</v>
      </c>
      <c r="H29" s="28" t="n">
        <v>838.4</v>
      </c>
      <c r="I29" s="28" t="n">
        <v>32697.6</v>
      </c>
      <c r="J29" s="28" t="n">
        <v>0</v>
      </c>
      <c r="K29" s="28" t="n">
        <v>-19</v>
      </c>
      <c r="L29" s="28" t="n">
        <v>-0</v>
      </c>
      <c r="M29" s="6" t="s">
        <f>=I29+J29+K29+L29</f>
      </c>
      <c r="N29" s="26"/>
    </row>
    <row collapsed="false" customFormat="false" customHeight="false" hidden="false" ht="12.1" outlineLevel="0" r="30">
      <c r="A30" s="21" t="n">
        <v>43979</v>
      </c>
      <c r="B30" s="22" t="s">
        <v>75</v>
      </c>
      <c r="C30" s="22" t="s">
        <v>52</v>
      </c>
      <c r="D30" s="22" t="s">
        <v>75</v>
      </c>
      <c r="E30" s="22" t="s">
        <v>75</v>
      </c>
      <c r="F30" s="22" t="s">
        <v>19</v>
      </c>
      <c r="G30" s="23" t="n">
        <v>3600</v>
      </c>
      <c r="H30" s="24" t="n">
        <v>1</v>
      </c>
      <c r="I30" s="24" t="n">
        <v>3600</v>
      </c>
      <c r="J30" s="24" t="n">
        <v>0</v>
      </c>
      <c r="K30" s="24" t="n">
        <v>-0</v>
      </c>
      <c r="L30" s="24" t="n">
        <v>-0</v>
      </c>
      <c r="M30" s="6" t="s">
        <f>=I30+J30+K30+L30</f>
      </c>
      <c r="N30" s="22"/>
    </row>
    <row collapsed="false" customFormat="false" customHeight="false" hidden="false" ht="12.1" outlineLevel="0" r="31">
      <c r="A31" s="21" t="n">
        <v>43979</v>
      </c>
      <c r="B31" s="22" t="s">
        <v>75</v>
      </c>
      <c r="C31" s="22" t="s">
        <v>52</v>
      </c>
      <c r="D31" s="22" t="s">
        <v>75</v>
      </c>
      <c r="E31" s="22" t="s">
        <v>75</v>
      </c>
      <c r="F31" s="22" t="s">
        <v>19</v>
      </c>
      <c r="G31" s="23" t="n">
        <v>400</v>
      </c>
      <c r="H31" s="24" t="n">
        <v>1</v>
      </c>
      <c r="I31" s="24" t="n">
        <v>400</v>
      </c>
      <c r="J31" s="24" t="n">
        <v>0</v>
      </c>
      <c r="K31" s="24" t="n">
        <v>-0</v>
      </c>
      <c r="L31" s="24" t="n">
        <v>-0</v>
      </c>
      <c r="M31" s="6" t="s">
        <f>=I31+J31+K31+L31</f>
      </c>
      <c r="N31" s="22"/>
    </row>
    <row collapsed="false" customFormat="false" customHeight="false" hidden="false" ht="12.1" outlineLevel="0" r="32">
      <c r="A32" s="25" t="n">
        <v>43986</v>
      </c>
      <c r="B32" s="26" t="s">
        <v>16</v>
      </c>
      <c r="C32" s="26" t="s">
        <v>80</v>
      </c>
      <c r="D32" s="26" t="s">
        <v>59</v>
      </c>
      <c r="E32" s="26" t="s">
        <v>17</v>
      </c>
      <c r="F32" s="26" t="s">
        <v>19</v>
      </c>
      <c r="G32" s="27" t="n">
        <v>-98</v>
      </c>
      <c r="H32" s="28" t="n">
        <v>102.55</v>
      </c>
      <c r="I32" s="28" t="n">
        <v>10049.9</v>
      </c>
      <c r="J32" s="28" t="n">
        <v>0</v>
      </c>
      <c r="K32" s="28" t="n">
        <v>-1</v>
      </c>
      <c r="L32" s="28" t="n">
        <v>-0</v>
      </c>
      <c r="M32" s="6" t="s">
        <f>=I32+J32+K32+L32</f>
      </c>
      <c r="N32" s="26"/>
    </row>
    <row collapsed="false" customFormat="false" customHeight="false" hidden="false" ht="12.1" outlineLevel="0" r="33">
      <c r="A33" s="25" t="n">
        <v>43986</v>
      </c>
      <c r="B33" s="26" t="s">
        <v>24</v>
      </c>
      <c r="C33" s="26" t="s">
        <v>76</v>
      </c>
      <c r="D33" s="26" t="s">
        <v>59</v>
      </c>
      <c r="E33" s="26" t="s">
        <v>17</v>
      </c>
      <c r="F33" s="26" t="s">
        <v>19</v>
      </c>
      <c r="G33" s="27" t="n">
        <v>-20</v>
      </c>
      <c r="H33" s="28" t="n">
        <v>1250.2</v>
      </c>
      <c r="I33" s="28" t="n">
        <v>25004</v>
      </c>
      <c r="J33" s="28" t="n">
        <v>0</v>
      </c>
      <c r="K33" s="28" t="n">
        <v>-15</v>
      </c>
      <c r="L33" s="28" t="n">
        <v>-0</v>
      </c>
      <c r="M33" s="6" t="s">
        <f>=I33+J33+K33+L33</f>
      </c>
      <c r="N33" s="26"/>
    </row>
    <row collapsed="false" customFormat="false" customHeight="false" hidden="false" ht="12.1" outlineLevel="0" r="34">
      <c r="A34" s="20" t="n">
        <v>43986</v>
      </c>
      <c r="B34" s="16" t="s">
        <v>27</v>
      </c>
      <c r="C34" s="16" t="s">
        <v>77</v>
      </c>
      <c r="D34" s="16" t="s">
        <v>58</v>
      </c>
      <c r="E34" s="16" t="s">
        <v>17</v>
      </c>
      <c r="F34" s="16" t="s">
        <v>19</v>
      </c>
      <c r="G34" s="7" t="n">
        <v>24</v>
      </c>
      <c r="H34" s="6" t="n">
        <v>699.2</v>
      </c>
      <c r="I34" s="6" t="n">
        <v>-16780.8</v>
      </c>
      <c r="J34" s="6" t="n">
        <v>-0</v>
      </c>
      <c r="K34" s="6" t="n">
        <v>-10</v>
      </c>
      <c r="L34" s="6" t="n">
        <v>-0</v>
      </c>
      <c r="M34" s="6" t="s">
        <f>=I34+J34+K34+L34</f>
      </c>
      <c r="N34" s="16"/>
    </row>
    <row collapsed="false" customFormat="false" customHeight="false" hidden="false" ht="12.1" outlineLevel="0" r="35">
      <c r="A35" s="20" t="n">
        <v>43986</v>
      </c>
      <c r="B35" s="16" t="s">
        <v>21</v>
      </c>
      <c r="C35" s="16" t="s">
        <v>78</v>
      </c>
      <c r="D35" s="16" t="s">
        <v>58</v>
      </c>
      <c r="E35" s="16" t="s">
        <v>17</v>
      </c>
      <c r="F35" s="16" t="s">
        <v>19</v>
      </c>
      <c r="G35" s="7" t="n">
        <v>23</v>
      </c>
      <c r="H35" s="6" t="n">
        <v>795.8</v>
      </c>
      <c r="I35" s="6" t="n">
        <v>-18303.4</v>
      </c>
      <c r="J35" s="6" t="n">
        <v>-0</v>
      </c>
      <c r="K35" s="6" t="n">
        <v>-11</v>
      </c>
      <c r="L35" s="6" t="n">
        <v>-0</v>
      </c>
      <c r="M35" s="6" t="s">
        <f>=I35+J35+K35+L35</f>
      </c>
      <c r="N35" s="16"/>
    </row>
    <row collapsed="false" customFormat="false" customHeight="false" hidden="false" ht="12.1" outlineLevel="0" r="36">
      <c r="A36" s="25" t="n">
        <v>44053</v>
      </c>
      <c r="B36" s="26" t="s">
        <v>21</v>
      </c>
      <c r="C36" s="26" t="s">
        <v>78</v>
      </c>
      <c r="D36" s="26" t="s">
        <v>59</v>
      </c>
      <c r="E36" s="26" t="s">
        <v>17</v>
      </c>
      <c r="F36" s="26" t="s">
        <v>19</v>
      </c>
      <c r="G36" s="27" t="n">
        <v>-20</v>
      </c>
      <c r="H36" s="28" t="n">
        <v>1022.8</v>
      </c>
      <c r="I36" s="28" t="n">
        <v>20456</v>
      </c>
      <c r="J36" s="28" t="n">
        <v>0</v>
      </c>
      <c r="K36" s="28" t="n">
        <v>-0</v>
      </c>
      <c r="L36" s="28" t="n">
        <v>-0</v>
      </c>
      <c r="M36" s="6" t="s">
        <f>=I36+J36+K36+L36</f>
      </c>
      <c r="N36" s="26"/>
    </row>
    <row collapsed="false" customFormat="false" customHeight="false" hidden="false" ht="12.1" outlineLevel="0" r="37">
      <c r="A37" s="20" t="n">
        <v>44053</v>
      </c>
      <c r="B37" s="16" t="s">
        <v>16</v>
      </c>
      <c r="C37" s="16" t="s">
        <v>80</v>
      </c>
      <c r="D37" s="16" t="s">
        <v>58</v>
      </c>
      <c r="E37" s="16" t="s">
        <v>17</v>
      </c>
      <c r="F37" s="16" t="s">
        <v>19</v>
      </c>
      <c r="G37" s="7" t="n">
        <v>40</v>
      </c>
      <c r="H37" s="6" t="n">
        <v>111</v>
      </c>
      <c r="I37" s="6" t="n">
        <v>-4440</v>
      </c>
      <c r="J37" s="6" t="n">
        <v>-0</v>
      </c>
      <c r="K37" s="6" t="n">
        <v>-0</v>
      </c>
      <c r="L37" s="6" t="n">
        <v>-0</v>
      </c>
      <c r="M37" s="6" t="s">
        <f>=I37+J37+K37+L37</f>
      </c>
      <c r="N37" s="16"/>
    </row>
    <row collapsed="false" customFormat="false" customHeight="false" hidden="false" ht="12.1" outlineLevel="0" r="38">
      <c r="A38" s="20" t="n">
        <v>44053</v>
      </c>
      <c r="B38" s="16" t="s">
        <v>24</v>
      </c>
      <c r="C38" s="16" t="s">
        <v>76</v>
      </c>
      <c r="D38" s="16" t="s">
        <v>58</v>
      </c>
      <c r="E38" s="16" t="s">
        <v>17</v>
      </c>
      <c r="F38" s="16" t="s">
        <v>19</v>
      </c>
      <c r="G38" s="7" t="n">
        <v>11</v>
      </c>
      <c r="H38" s="6" t="n">
        <v>1246.8</v>
      </c>
      <c r="I38" s="6" t="n">
        <v>-13714.8</v>
      </c>
      <c r="J38" s="6" t="n">
        <v>-0</v>
      </c>
      <c r="K38" s="6" t="n">
        <v>-0</v>
      </c>
      <c r="L38" s="6" t="n">
        <v>-0</v>
      </c>
      <c r="M38" s="6" t="s">
        <f>=I38+J38+K38+L38</f>
      </c>
      <c r="N38" s="16"/>
    </row>
    <row collapsed="false" customFormat="false" customHeight="false" hidden="false" ht="12.1" outlineLevel="0" r="39">
      <c r="A39" s="20" t="n">
        <v>44053</v>
      </c>
      <c r="B39" s="16" t="s">
        <v>27</v>
      </c>
      <c r="C39" s="16" t="s">
        <v>77</v>
      </c>
      <c r="D39" s="16" t="s">
        <v>58</v>
      </c>
      <c r="E39" s="16" t="s">
        <v>17</v>
      </c>
      <c r="F39" s="16" t="s">
        <v>19</v>
      </c>
      <c r="G39" s="7" t="n">
        <v>2</v>
      </c>
      <c r="H39" s="6" t="n">
        <v>750.5</v>
      </c>
      <c r="I39" s="6" t="n">
        <v>-1501</v>
      </c>
      <c r="J39" s="6" t="n">
        <v>-0</v>
      </c>
      <c r="K39" s="6" t="n">
        <v>-0</v>
      </c>
      <c r="L39" s="6" t="n">
        <v>-0</v>
      </c>
      <c r="M39" s="6" t="s">
        <f>=I39+J39+K39+L39</f>
      </c>
      <c r="N39" s="16"/>
    </row>
    <row collapsed="false" customFormat="false" customHeight="false" hidden="false" ht="12.1" outlineLevel="0" r="40">
      <c r="A40" s="25" t="n">
        <v>44114</v>
      </c>
      <c r="B40" s="26" t="s">
        <v>24</v>
      </c>
      <c r="C40" s="26" t="s">
        <v>76</v>
      </c>
      <c r="D40" s="26" t="s">
        <v>59</v>
      </c>
      <c r="E40" s="26" t="s">
        <v>17</v>
      </c>
      <c r="F40" s="26" t="s">
        <v>19</v>
      </c>
      <c r="G40" s="27" t="n">
        <v>-2</v>
      </c>
      <c r="H40" s="28" t="n">
        <v>1249</v>
      </c>
      <c r="I40" s="28" t="n">
        <v>2498</v>
      </c>
      <c r="J40" s="28" t="n">
        <v>0</v>
      </c>
      <c r="K40" s="28" t="n">
        <v>-0</v>
      </c>
      <c r="L40" s="28" t="n">
        <v>-0</v>
      </c>
      <c r="M40" s="6" t="s">
        <f>=I40+J40+K40+L40</f>
      </c>
      <c r="N40" s="26"/>
    </row>
    <row collapsed="false" customFormat="false" customHeight="false" hidden="false" ht="12.1" outlineLevel="0" r="41">
      <c r="A41" s="25" t="n">
        <v>44114</v>
      </c>
      <c r="B41" s="26" t="s">
        <v>27</v>
      </c>
      <c r="C41" s="26" t="s">
        <v>77</v>
      </c>
      <c r="D41" s="26" t="s">
        <v>59</v>
      </c>
      <c r="E41" s="26" t="s">
        <v>17</v>
      </c>
      <c r="F41" s="26" t="s">
        <v>19</v>
      </c>
      <c r="G41" s="27" t="n">
        <v>-10</v>
      </c>
      <c r="H41" s="28" t="n">
        <v>787.8</v>
      </c>
      <c r="I41" s="28" t="n">
        <v>7878</v>
      </c>
      <c r="J41" s="28" t="n">
        <v>0</v>
      </c>
      <c r="K41" s="28" t="n">
        <v>-0</v>
      </c>
      <c r="L41" s="28" t="n">
        <v>-0</v>
      </c>
      <c r="M41" s="6" t="s">
        <f>=I41+J41+K41+L41</f>
      </c>
      <c r="N41" s="26"/>
    </row>
    <row collapsed="false" customFormat="false" customHeight="false" hidden="false" ht="12.1" outlineLevel="0" r="42">
      <c r="A42" s="20" t="n">
        <v>44114</v>
      </c>
      <c r="B42" s="16" t="s">
        <v>16</v>
      </c>
      <c r="C42" s="16" t="s">
        <v>80</v>
      </c>
      <c r="D42" s="16" t="s">
        <v>58</v>
      </c>
      <c r="E42" s="16" t="s">
        <v>17</v>
      </c>
      <c r="F42" s="16" t="s">
        <v>19</v>
      </c>
      <c r="G42" s="7" t="n">
        <v>96</v>
      </c>
      <c r="H42" s="6" t="n">
        <v>107.2</v>
      </c>
      <c r="I42" s="6" t="n">
        <v>-10291.2</v>
      </c>
      <c r="J42" s="6" t="n">
        <v>-0</v>
      </c>
      <c r="K42" s="6" t="n">
        <v>-0</v>
      </c>
      <c r="L42" s="6" t="n">
        <v>-0</v>
      </c>
      <c r="M42" s="6" t="s">
        <f>=I42+J42+K42+L42</f>
      </c>
      <c r="N42" s="16"/>
    </row>
    <row collapsed="false" customFormat="false" customHeight="false" hidden="false" ht="12.1" outlineLevel="0" r="43">
      <c r="A43" s="20" t="n">
        <v>44114</v>
      </c>
      <c r="B43" s="16" t="s">
        <v>16</v>
      </c>
      <c r="C43" s="16" t="s">
        <v>80</v>
      </c>
      <c r="D43" s="16" t="s">
        <v>58</v>
      </c>
      <c r="E43" s="16" t="s">
        <v>17</v>
      </c>
      <c r="F43" s="16" t="s">
        <v>19</v>
      </c>
      <c r="G43" s="7" t="n">
        <v>8</v>
      </c>
      <c r="H43" s="6" t="n">
        <v>107.2</v>
      </c>
      <c r="I43" s="6" t="n">
        <v>-857.6</v>
      </c>
      <c r="J43" s="6" t="n">
        <v>-0</v>
      </c>
      <c r="K43" s="6" t="n">
        <v>-0</v>
      </c>
      <c r="L43" s="6" t="n">
        <v>-0</v>
      </c>
      <c r="M43" s="6" t="s">
        <f>=I43+J43+K43+L43</f>
      </c>
      <c r="N43" s="16"/>
    </row>
    <row collapsed="false" customFormat="false" customHeight="false" hidden="false" ht="12.1" outlineLevel="0" r="44">
      <c r="A44" s="25" t="n">
        <v>44145</v>
      </c>
      <c r="B44" s="26" t="s">
        <v>16</v>
      </c>
      <c r="C44" s="26" t="s">
        <v>80</v>
      </c>
      <c r="D44" s="26" t="s">
        <v>59</v>
      </c>
      <c r="E44" s="26" t="s">
        <v>17</v>
      </c>
      <c r="F44" s="26" t="s">
        <v>19</v>
      </c>
      <c r="G44" s="27" t="n">
        <v>-149</v>
      </c>
      <c r="H44" s="28" t="n">
        <v>113.1</v>
      </c>
      <c r="I44" s="28" t="n">
        <v>16851.9</v>
      </c>
      <c r="J44" s="28" t="n">
        <v>0</v>
      </c>
      <c r="K44" s="28" t="n">
        <v>-0</v>
      </c>
      <c r="L44" s="28" t="n">
        <v>-0</v>
      </c>
      <c r="M44" s="6" t="s">
        <f>=I44+J44+K44+L44</f>
      </c>
      <c r="N44" s="26"/>
    </row>
    <row collapsed="false" customFormat="false" customHeight="false" hidden="false" ht="12.1" outlineLevel="0" r="45">
      <c r="A45" s="20" t="n">
        <v>44145</v>
      </c>
      <c r="B45" s="16" t="s">
        <v>24</v>
      </c>
      <c r="C45" s="16" t="s">
        <v>76</v>
      </c>
      <c r="D45" s="16" t="s">
        <v>58</v>
      </c>
      <c r="E45" s="16" t="s">
        <v>17</v>
      </c>
      <c r="F45" s="16" t="s">
        <v>19</v>
      </c>
      <c r="G45" s="7" t="n">
        <v>3</v>
      </c>
      <c r="H45" s="6" t="n">
        <v>1253.8</v>
      </c>
      <c r="I45" s="6" t="n">
        <v>-3761.4</v>
      </c>
      <c r="J45" s="6" t="n">
        <v>-0</v>
      </c>
      <c r="K45" s="6" t="n">
        <v>-0</v>
      </c>
      <c r="L45" s="6" t="n">
        <v>-0</v>
      </c>
      <c r="M45" s="6" t="s">
        <f>=I45+J45+K45+L45</f>
      </c>
      <c r="N45" s="16"/>
    </row>
    <row collapsed="false" customFormat="false" customHeight="false" hidden="false" ht="12.1" outlineLevel="0" r="46">
      <c r="A46" s="20" t="n">
        <v>44145</v>
      </c>
      <c r="B46" s="16" t="s">
        <v>27</v>
      </c>
      <c r="C46" s="16" t="s">
        <v>77</v>
      </c>
      <c r="D46" s="16" t="s">
        <v>58</v>
      </c>
      <c r="E46" s="16" t="s">
        <v>17</v>
      </c>
      <c r="F46" s="16" t="s">
        <v>19</v>
      </c>
      <c r="G46" s="7" t="n">
        <v>7</v>
      </c>
      <c r="H46" s="6" t="n">
        <v>777</v>
      </c>
      <c r="I46" s="6" t="n">
        <v>-5439</v>
      </c>
      <c r="J46" s="6" t="n">
        <v>-0</v>
      </c>
      <c r="K46" s="6" t="n">
        <v>-0</v>
      </c>
      <c r="L46" s="6" t="n">
        <v>-0</v>
      </c>
      <c r="M46" s="6" t="s">
        <f>=I46+J46+K46+L46</f>
      </c>
      <c r="N46" s="16"/>
    </row>
    <row collapsed="false" customFormat="false" customHeight="false" hidden="false" ht="12.1" outlineLevel="0" r="47">
      <c r="A47" s="20" t="n">
        <v>44145</v>
      </c>
      <c r="B47" s="16" t="s">
        <v>21</v>
      </c>
      <c r="C47" s="16" t="s">
        <v>78</v>
      </c>
      <c r="D47" s="16" t="s">
        <v>58</v>
      </c>
      <c r="E47" s="16" t="s">
        <v>17</v>
      </c>
      <c r="F47" s="16" t="s">
        <v>19</v>
      </c>
      <c r="G47" s="7" t="n">
        <v>8</v>
      </c>
      <c r="H47" s="6" t="n">
        <v>968</v>
      </c>
      <c r="I47" s="6" t="n">
        <v>-7744</v>
      </c>
      <c r="J47" s="6" t="n">
        <v>-0</v>
      </c>
      <c r="K47" s="6" t="n">
        <v>-0</v>
      </c>
      <c r="L47" s="6" t="n">
        <v>-0</v>
      </c>
      <c r="M47" s="6" t="s">
        <f>=I47+J47+K47+L47</f>
      </c>
      <c r="N47" s="16"/>
    </row>
    <row collapsed="false" customFormat="false" customHeight="false" hidden="false" ht="12.1" outlineLevel="0" r="48">
      <c r="A48" s="21" t="n">
        <v>44145</v>
      </c>
      <c r="B48" s="22" t="s">
        <v>75</v>
      </c>
      <c r="C48" s="22" t="s">
        <v>52</v>
      </c>
      <c r="D48" s="22" t="s">
        <v>75</v>
      </c>
      <c r="E48" s="22" t="s">
        <v>75</v>
      </c>
      <c r="F48" s="22" t="s">
        <v>19</v>
      </c>
      <c r="G48" s="23" t="n">
        <v>39</v>
      </c>
      <c r="H48" s="24" t="n">
        <v>1</v>
      </c>
      <c r="I48" s="24" t="n">
        <v>39</v>
      </c>
      <c r="J48" s="24" t="n">
        <v>0</v>
      </c>
      <c r="K48" s="24" t="n">
        <v>-0</v>
      </c>
      <c r="L48" s="24" t="n">
        <v>-0</v>
      </c>
      <c r="M48" s="6" t="s">
        <f>=I48+J48+K48+L48</f>
      </c>
      <c r="N48" s="22"/>
    </row>
    <row collapsed="false" customFormat="false" customHeight="false" hidden="false" ht="12.1" outlineLevel="0" r="49">
      <c r="A49" s="20" t="n">
        <v>44175.372916667</v>
      </c>
      <c r="B49" s="16" t="s">
        <v>21</v>
      </c>
      <c r="C49" s="16" t="s">
        <v>78</v>
      </c>
      <c r="D49" s="16" t="s">
        <v>58</v>
      </c>
      <c r="E49" s="16" t="s">
        <v>17</v>
      </c>
      <c r="F49" s="16" t="s">
        <v>19</v>
      </c>
      <c r="G49" s="7" t="n">
        <v>11</v>
      </c>
      <c r="H49" s="6" t="n">
        <v>919.2</v>
      </c>
      <c r="I49" s="6" t="n">
        <v>-10111.2</v>
      </c>
      <c r="J49" s="6" t="n">
        <v>-0</v>
      </c>
      <c r="K49" s="6" t="n">
        <v>-0</v>
      </c>
      <c r="L49" s="6" t="n">
        <v>-0</v>
      </c>
      <c r="M49" s="6" t="s">
        <f>=I49+J49+K49+L49</f>
      </c>
      <c r="N49" s="16"/>
    </row>
    <row collapsed="false" customFormat="false" customHeight="false" hidden="false" ht="12.1" outlineLevel="0" r="50">
      <c r="A50" s="20" t="n">
        <v>44175.372916667</v>
      </c>
      <c r="B50" s="16" t="s">
        <v>24</v>
      </c>
      <c r="C50" s="16" t="s">
        <v>76</v>
      </c>
      <c r="D50" s="16" t="s">
        <v>58</v>
      </c>
      <c r="E50" s="16" t="s">
        <v>17</v>
      </c>
      <c r="F50" s="16" t="s">
        <v>19</v>
      </c>
      <c r="G50" s="7" t="n">
        <v>5</v>
      </c>
      <c r="H50" s="6" t="n">
        <v>1261.8</v>
      </c>
      <c r="I50" s="6" t="n">
        <v>-6309</v>
      </c>
      <c r="J50" s="6" t="n">
        <v>-0</v>
      </c>
      <c r="K50" s="6" t="n">
        <v>-0</v>
      </c>
      <c r="L50" s="6" t="n">
        <v>-0</v>
      </c>
      <c r="M50" s="6" t="s">
        <f>=I50+J50+K50+L50</f>
      </c>
      <c r="N50" s="16"/>
    </row>
    <row collapsed="false" customFormat="false" customHeight="false" hidden="false" ht="12.1" outlineLevel="0" r="51">
      <c r="A51" s="20" t="n">
        <v>44175.372916667</v>
      </c>
      <c r="B51" s="16" t="s">
        <v>27</v>
      </c>
      <c r="C51" s="16" t="s">
        <v>77</v>
      </c>
      <c r="D51" s="16" t="s">
        <v>58</v>
      </c>
      <c r="E51" s="16" t="s">
        <v>17</v>
      </c>
      <c r="F51" s="16" t="s">
        <v>19</v>
      </c>
      <c r="G51" s="7" t="n">
        <v>11</v>
      </c>
      <c r="H51" s="6" t="n">
        <v>753.6</v>
      </c>
      <c r="I51" s="6" t="n">
        <v>-8289.6</v>
      </c>
      <c r="J51" s="6" t="n">
        <v>-0</v>
      </c>
      <c r="K51" s="6" t="n">
        <v>-0</v>
      </c>
      <c r="L51" s="6" t="n">
        <v>-0</v>
      </c>
      <c r="M51" s="6" t="s">
        <f>=I51+J51+K51+L51</f>
      </c>
      <c r="N51" s="16"/>
    </row>
    <row collapsed="false" customFormat="false" customHeight="false" hidden="false" ht="12.1" outlineLevel="0" r="52">
      <c r="A52" s="25" t="n">
        <v>44175.372916667</v>
      </c>
      <c r="B52" s="26" t="s">
        <v>16</v>
      </c>
      <c r="C52" s="26" t="s">
        <v>80</v>
      </c>
      <c r="D52" s="26" t="s">
        <v>59</v>
      </c>
      <c r="E52" s="26" t="s">
        <v>17</v>
      </c>
      <c r="F52" s="26" t="s">
        <v>19</v>
      </c>
      <c r="G52" s="27" t="n">
        <v>-205</v>
      </c>
      <c r="H52" s="28" t="n">
        <v>121.7</v>
      </c>
      <c r="I52" s="28" t="n">
        <v>24948.5</v>
      </c>
      <c r="J52" s="28" t="n">
        <v>0</v>
      </c>
      <c r="K52" s="28" t="n">
        <v>-0</v>
      </c>
      <c r="L52" s="28" t="n">
        <v>-0</v>
      </c>
      <c r="M52" s="6" t="s">
        <f>=I52+J52+K52+L52</f>
      </c>
      <c r="N52" s="26"/>
    </row>
    <row collapsed="false" customFormat="false" customHeight="false" hidden="false" ht="12.1" outlineLevel="0" r="53">
      <c r="A53" s="25" t="n">
        <v>44207.552083333</v>
      </c>
      <c r="B53" s="26" t="s">
        <v>16</v>
      </c>
      <c r="C53" s="26" t="s">
        <v>80</v>
      </c>
      <c r="D53" s="26" t="s">
        <v>59</v>
      </c>
      <c r="E53" s="26" t="s">
        <v>17</v>
      </c>
      <c r="F53" s="26" t="s">
        <v>19</v>
      </c>
      <c r="G53" s="27" t="n">
        <v>-179</v>
      </c>
      <c r="H53" s="28" t="n">
        <v>133.1</v>
      </c>
      <c r="I53" s="28" t="n">
        <v>23824.9</v>
      </c>
      <c r="J53" s="28" t="n">
        <v>0</v>
      </c>
      <c r="K53" s="28" t="n">
        <v>-0</v>
      </c>
      <c r="L53" s="28" t="n">
        <v>-0</v>
      </c>
      <c r="M53" s="6" t="s">
        <f>=I53+J53+K53+L53</f>
      </c>
      <c r="N53" s="26"/>
    </row>
    <row collapsed="false" customFormat="false" customHeight="false" hidden="false" ht="12.1" outlineLevel="0" r="54">
      <c r="A54" s="20" t="n">
        <v>44207.552083333</v>
      </c>
      <c r="B54" s="16" t="s">
        <v>24</v>
      </c>
      <c r="C54" s="16" t="s">
        <v>84</v>
      </c>
      <c r="D54" s="16" t="s">
        <v>58</v>
      </c>
      <c r="E54" s="16" t="s">
        <v>17</v>
      </c>
      <c r="F54" s="16" t="s">
        <v>19</v>
      </c>
      <c r="G54" s="7" t="n">
        <v>9</v>
      </c>
      <c r="H54" s="6" t="n">
        <v>1259.8</v>
      </c>
      <c r="I54" s="6" t="n">
        <v>-11338.2</v>
      </c>
      <c r="J54" s="6" t="n">
        <v>-0</v>
      </c>
      <c r="K54" s="6" t="n">
        <v>-0</v>
      </c>
      <c r="L54" s="6" t="n">
        <v>-0</v>
      </c>
      <c r="M54" s="6" t="s">
        <f>=I54+J54+K54+L54</f>
      </c>
      <c r="N54" s="16"/>
    </row>
    <row collapsed="false" customFormat="false" customHeight="false" hidden="false" ht="12.1" outlineLevel="0" r="55">
      <c r="A55" s="20" t="n">
        <v>44207.552083333</v>
      </c>
      <c r="B55" s="16" t="s">
        <v>21</v>
      </c>
      <c r="C55" s="16" t="s">
        <v>78</v>
      </c>
      <c r="D55" s="16" t="s">
        <v>58</v>
      </c>
      <c r="E55" s="16" t="s">
        <v>17</v>
      </c>
      <c r="F55" s="16" t="s">
        <v>19</v>
      </c>
      <c r="G55" s="7" t="n">
        <v>7</v>
      </c>
      <c r="H55" s="6" t="n">
        <v>931.4</v>
      </c>
      <c r="I55" s="6" t="n">
        <v>-6519.8</v>
      </c>
      <c r="J55" s="6" t="n">
        <v>-0</v>
      </c>
      <c r="K55" s="6" t="n">
        <v>-0</v>
      </c>
      <c r="L55" s="6" t="n">
        <v>-0</v>
      </c>
      <c r="M55" s="6" t="s">
        <f>=I55+J55+K55+L55</f>
      </c>
      <c r="N55" s="16"/>
    </row>
    <row collapsed="false" customFormat="false" customHeight="false" hidden="false" ht="12.1" outlineLevel="0" r="56">
      <c r="A56" s="20" t="n">
        <v>44207.552083333</v>
      </c>
      <c r="B56" s="16" t="s">
        <v>27</v>
      </c>
      <c r="C56" s="16" t="s">
        <v>77</v>
      </c>
      <c r="D56" s="16" t="s">
        <v>58</v>
      </c>
      <c r="E56" s="16" t="s">
        <v>17</v>
      </c>
      <c r="F56" s="16" t="s">
        <v>19</v>
      </c>
      <c r="G56" s="7" t="n">
        <v>8</v>
      </c>
      <c r="H56" s="6" t="n">
        <v>759.6</v>
      </c>
      <c r="I56" s="6" t="n">
        <v>-6076.8</v>
      </c>
      <c r="J56" s="6" t="n">
        <v>-0</v>
      </c>
      <c r="K56" s="6" t="n">
        <v>-0</v>
      </c>
      <c r="L56" s="6" t="n">
        <v>-0</v>
      </c>
      <c r="M56" s="6" t="s">
        <f>=I56+J56+K56+L56</f>
      </c>
      <c r="N56" s="16"/>
    </row>
    <row collapsed="false" customFormat="false" customHeight="false" hidden="false" ht="12.1" outlineLevel="0" r="57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 t="s">
        <v>85</v>
      </c>
      <c r="M57" s="5" t="s">
        <f>=SUM(M2:M56)</f>
      </c>
      <c r="N57" s="4"/>
    </row>
  </sheetData>
  <autoFilter ref="A1:N5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3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15" customWidth="1"/>
    <col min="3" max="3" width="15" customWidth="1"/>
    <col min="4" max="4" width="25" customWidth="1"/>
    <col min="5" max="5" width="10" customWidth="1"/>
    <col min="6" max="6" width="5" customWidth="1"/>
    <col min="7" max="7" width="5" customWidth="1"/>
    <col min="8" max="8" width="5" customWidth="1"/>
    <col min="9" max="9" width="10" customWidth="1"/>
    <col min="10" max="10" width="15" customWidth="1"/>
    <col min="11" max="11" width="15" customWidth="1"/>
    <col min="12" max="12" width="15" customWidth="1"/>
    <col min="13" max="13" width="15" customWidth="1"/>
    <col min="14" max="14" width="15" customWidth="1"/>
    <col min="15" max="15" width="15" customWidth="1"/>
  </cols>
  <sheetData>
    <row collapsed="false" customFormat="false" customHeight="false" hidden="false" ht="12.1" outlineLevel="0" r="1">
      <c r="A1" s="34" t="s">
        <v>45</v>
      </c>
      <c r="B1" s="34" t="s">
        <v>86</v>
      </c>
      <c r="C1" s="34" t="s">
        <v>0</v>
      </c>
      <c r="D1" s="34" t="s">
        <v>2</v>
      </c>
      <c r="E1" s="34" t="s">
        <v>87</v>
      </c>
      <c r="F1" s="34" t="s">
        <v>88</v>
      </c>
      <c r="G1" s="34" t="s">
        <v>89</v>
      </c>
      <c r="H1" s="34" t="s">
        <v>49</v>
      </c>
      <c r="I1" s="34" t="s">
        <v>90</v>
      </c>
      <c r="J1" s="34" t="s">
        <v>91</v>
      </c>
      <c r="K1" s="34" t="s">
        <v>92</v>
      </c>
      <c r="L1" s="34" t="s">
        <v>93</v>
      </c>
      <c r="M1" s="34" t="s">
        <v>94</v>
      </c>
      <c r="N1" s="34" t="s">
        <v>95</v>
      </c>
      <c r="O1" s="34" t="s">
        <v>96</v>
      </c>
    </row>
    <row collapsed="false" customFormat="false" customHeight="false" hidden="false" ht="12.1" outlineLevel="0" r="2">
      <c r="A2" s="33" t="n">
        <v>43966</v>
      </c>
      <c r="B2" s="16" t="s">
        <v>97</v>
      </c>
      <c r="C2" s="16" t="s">
        <v>16</v>
      </c>
      <c r="D2" s="16" t="s">
        <v>18</v>
      </c>
      <c r="E2" s="17" t="n">
        <v>1350</v>
      </c>
      <c r="F2" s="7" t="s">
        <f>=DATEDIF(A2,$O$2,"y")</f>
      </c>
      <c r="G2" s="7" t="s">
        <f>=DATEDIF(A2,$O$2,"ym")</f>
      </c>
      <c r="H2" s="7" t="s">
        <f>=DATEDIF(A2,$O$2,"md")</f>
      </c>
      <c r="I2" s="7" t="n">
        <v>2339</v>
      </c>
      <c r="J2" s="17" t="n">
        <v>94.509447331129</v>
      </c>
      <c r="K2" s="6" t="s">
        <f>=Портфель!F2*Портфель!$Q$13</f>
      </c>
      <c r="L2" s="6" t="s">
        <f>=E2*K2</f>
      </c>
      <c r="M2" s="6" t="s">
        <f>=(K2-J2)*E2</f>
      </c>
      <c r="N2" s="6" t="s">
        <f>=MAX(0,M2*0.13)</f>
      </c>
      <c r="O2" s="13" t="s">
        <f>=TODAY()</f>
      </c>
    </row>
    <row collapsed="false" customFormat="false" customHeight="false" hidden="false" ht="12.1" outlineLevel="0" r="3">
      <c r="A3" s="33" t="n">
        <v>43966</v>
      </c>
      <c r="B3" s="16" t="s">
        <v>97</v>
      </c>
      <c r="C3" s="16" t="s">
        <v>16</v>
      </c>
      <c r="D3" s="16" t="s">
        <v>18</v>
      </c>
      <c r="E3" s="17" t="n">
        <v>1060</v>
      </c>
      <c r="F3" s="7" t="s">
        <f>=DATEDIF(A3,$O$2,"y")</f>
      </c>
      <c r="G3" s="7" t="s">
        <f>=DATEDIF(A3,$O$2,"ym")</f>
      </c>
      <c r="H3" s="7" t="s">
        <f>=DATEDIF(A3,$O$2,"md")</f>
      </c>
      <c r="I3" s="7" t="n">
        <v>2339</v>
      </c>
      <c r="J3" s="17" t="n">
        <v>94.5</v>
      </c>
      <c r="K3" s="6" t="s">
        <f>=Портфель!F2*Портфель!$Q$13</f>
      </c>
      <c r="L3" s="6" t="s">
        <f>=E3*K3</f>
      </c>
      <c r="M3" s="6" t="s">
        <f>=(K3-J3)*E3</f>
      </c>
      <c r="N3" s="6" t="s">
        <f>=MAX(0,M3*0.13)</f>
      </c>
    </row>
    <row collapsed="false" customFormat="false" customHeight="false" hidden="false" ht="12.1" outlineLevel="0" r="4">
      <c r="A4" s="33" t="n">
        <v>43979</v>
      </c>
      <c r="B4" s="16" t="s">
        <v>97</v>
      </c>
      <c r="C4" s="16" t="s">
        <v>16</v>
      </c>
      <c r="D4" s="16" t="s">
        <v>18</v>
      </c>
      <c r="E4" s="17" t="n">
        <v>3612</v>
      </c>
      <c r="F4" s="7" t="s">
        <f>=DATEDIF(A4,$O$2,"y")</f>
      </c>
      <c r="G4" s="7" t="s">
        <f>=DATEDIF(A4,$O$2,"ym")</f>
      </c>
      <c r="H4" s="7" t="s">
        <f>=DATEDIF(A4,$O$2,"md")</f>
      </c>
      <c r="I4" s="7" t="n">
        <v>2326</v>
      </c>
      <c r="J4" s="17" t="n">
        <v>100.35996677741</v>
      </c>
      <c r="K4" s="6" t="s">
        <f>=Портфель!F2*Портфель!$Q$13</f>
      </c>
      <c r="L4" s="6" t="s">
        <f>=E4*K4</f>
      </c>
      <c r="M4" s="6" t="s">
        <f>=(K4-J4)*E4</f>
      </c>
      <c r="N4" s="6" t="s">
        <f>=MAX(0,M4*0.13)</f>
      </c>
    </row>
    <row collapsed="false" customFormat="false" customHeight="false" hidden="false" ht="12.1" outlineLevel="0" r="5">
      <c r="A5" s="33" t="n">
        <v>44053</v>
      </c>
      <c r="B5" s="16" t="s">
        <v>97</v>
      </c>
      <c r="C5" s="16" t="s">
        <v>16</v>
      </c>
      <c r="D5" s="16" t="s">
        <v>18</v>
      </c>
      <c r="E5" s="17" t="n">
        <v>40</v>
      </c>
      <c r="F5" s="7" t="s">
        <f>=DATEDIF(A5,$O$2,"y")</f>
      </c>
      <c r="G5" s="7" t="s">
        <f>=DATEDIF(A5,$O$2,"ym")</f>
      </c>
      <c r="H5" s="7" t="s">
        <f>=DATEDIF(A5,$O$2,"md")</f>
      </c>
      <c r="I5" s="7" t="n">
        <v>2252</v>
      </c>
      <c r="J5" s="17" t="n">
        <v>111</v>
      </c>
      <c r="K5" s="6" t="s">
        <f>=Портфель!F2*Портфель!$Q$13</f>
      </c>
      <c r="L5" s="6" t="s">
        <f>=E5*K5</f>
      </c>
      <c r="M5" s="6" t="s">
        <f>=(K5-J5)*E5</f>
      </c>
      <c r="N5" s="6" t="s">
        <f>=MAX(0,M5*0.13)</f>
      </c>
    </row>
    <row collapsed="false" customFormat="false" customHeight="false" hidden="false" ht="12.1" outlineLevel="0" r="6">
      <c r="A6" s="33" t="n">
        <v>44114</v>
      </c>
      <c r="B6" s="16" t="s">
        <v>97</v>
      </c>
      <c r="C6" s="16" t="s">
        <v>16</v>
      </c>
      <c r="D6" s="16" t="s">
        <v>18</v>
      </c>
      <c r="E6" s="17" t="n">
        <v>96</v>
      </c>
      <c r="F6" s="7" t="s">
        <f>=DATEDIF(A6,$O$2,"y")</f>
      </c>
      <c r="G6" s="7" t="s">
        <f>=DATEDIF(A6,$O$2,"ym")</f>
      </c>
      <c r="H6" s="7" t="s">
        <f>=DATEDIF(A6,$O$2,"md")</f>
      </c>
      <c r="I6" s="7" t="n">
        <v>2191</v>
      </c>
      <c r="J6" s="17" t="n">
        <v>107.2</v>
      </c>
      <c r="K6" s="6" t="s">
        <f>=Портфель!F2*Портфель!$Q$13</f>
      </c>
      <c r="L6" s="6" t="s">
        <f>=E6*K6</f>
      </c>
      <c r="M6" s="6" t="s">
        <f>=(K6-J6)*E6</f>
      </c>
      <c r="N6" s="6" t="s">
        <f>=MAX(0,M6*0.13)</f>
      </c>
    </row>
    <row collapsed="false" customFormat="false" customHeight="false" hidden="false" ht="12.1" outlineLevel="0" r="7">
      <c r="A7" s="33" t="n">
        <v>44114</v>
      </c>
      <c r="B7" s="16" t="s">
        <v>97</v>
      </c>
      <c r="C7" s="16" t="s">
        <v>16</v>
      </c>
      <c r="D7" s="16" t="s">
        <v>18</v>
      </c>
      <c r="E7" s="17" t="n">
        <v>8</v>
      </c>
      <c r="F7" s="7" t="s">
        <f>=DATEDIF(A7,$O$2,"y")</f>
      </c>
      <c r="G7" s="7" t="s">
        <f>=DATEDIF(A7,$O$2,"ym")</f>
      </c>
      <c r="H7" s="7" t="s">
        <f>=DATEDIF(A7,$O$2,"md")</f>
      </c>
      <c r="I7" s="7" t="n">
        <v>2191</v>
      </c>
      <c r="J7" s="17" t="n">
        <v>107.2</v>
      </c>
      <c r="K7" s="6" t="s">
        <f>=Портфель!F2*Портфель!$Q$13</f>
      </c>
      <c r="L7" s="6" t="s">
        <f>=E7*K7</f>
      </c>
      <c r="M7" s="6" t="s">
        <f>=(K7-J7)*E7</f>
      </c>
      <c r="N7" s="6" t="s">
        <f>=MAX(0,M7*0.13)</f>
      </c>
    </row>
    <row collapsed="false" customFormat="false" customHeight="false" hidden="false" ht="12.1" outlineLevel="0" r="8">
      <c r="A8" s="33" t="n">
        <v>43966</v>
      </c>
      <c r="B8" s="16" t="s">
        <v>97</v>
      </c>
      <c r="C8" s="16" t="s">
        <v>21</v>
      </c>
      <c r="D8" s="16" t="s">
        <v>22</v>
      </c>
      <c r="E8" s="17" t="n">
        <v>210</v>
      </c>
      <c r="F8" s="7" t="s">
        <f>=DATEDIF(A8,$O$2,"y")</f>
      </c>
      <c r="G8" s="7" t="s">
        <f>=DATEDIF(A8,$O$2,"ym")</f>
      </c>
      <c r="H8" s="7" t="s">
        <f>=DATEDIF(A8,$O$2,"md")</f>
      </c>
      <c r="I8" s="7" t="n">
        <v>2339</v>
      </c>
      <c r="J8" s="17" t="n">
        <v>87.8125</v>
      </c>
      <c r="K8" s="6" t="s">
        <f>=Портфель!F3*Портфель!$Q$13</f>
      </c>
      <c r="L8" s="6" t="s">
        <f>=E8*K8</f>
      </c>
      <c r="M8" s="6" t="s">
        <f>=(K8-J8)*E8</f>
      </c>
      <c r="N8" s="6" t="s">
        <f>=MAX(0,M8*0.13)</f>
      </c>
    </row>
    <row collapsed="false" customFormat="false" customHeight="false" hidden="false" ht="12.1" outlineLevel="0" r="9">
      <c r="A9" s="33" t="n">
        <v>43966</v>
      </c>
      <c r="B9" s="16" t="s">
        <v>97</v>
      </c>
      <c r="C9" s="16" t="s">
        <v>21</v>
      </c>
      <c r="D9" s="16" t="s">
        <v>22</v>
      </c>
      <c r="E9" s="17" t="n">
        <v>570</v>
      </c>
      <c r="F9" s="7" t="s">
        <f>=DATEDIF(A9,$O$2,"y")</f>
      </c>
      <c r="G9" s="7" t="s">
        <f>=DATEDIF(A9,$O$2,"ym")</f>
      </c>
      <c r="H9" s="7" t="s">
        <f>=DATEDIF(A9,$O$2,"md")</f>
      </c>
      <c r="I9" s="7" t="n">
        <v>2339</v>
      </c>
      <c r="J9" s="17" t="n">
        <v>87.9</v>
      </c>
      <c r="K9" s="6" t="s">
        <f>=Портфель!F3*Портфель!$Q$13</f>
      </c>
      <c r="L9" s="6" t="s">
        <f>=E9*K9</f>
      </c>
      <c r="M9" s="6" t="s">
        <f>=(K9-J9)*E9</f>
      </c>
      <c r="N9" s="6" t="s">
        <f>=MAX(0,M9*0.13)</f>
      </c>
    </row>
    <row collapsed="false" customFormat="false" customHeight="false" hidden="false" ht="12.1" outlineLevel="0" r="10">
      <c r="A10" s="33" t="n">
        <v>43977</v>
      </c>
      <c r="B10" s="16" t="s">
        <v>97</v>
      </c>
      <c r="C10" s="16" t="s">
        <v>21</v>
      </c>
      <c r="D10" s="16" t="s">
        <v>22</v>
      </c>
      <c r="E10" s="17" t="n">
        <v>80</v>
      </c>
      <c r="F10" s="7" t="s">
        <f>=DATEDIF(A10,$O$2,"y")</f>
      </c>
      <c r="G10" s="7" t="s">
        <f>=DATEDIF(A10,$O$2,"ym")</f>
      </c>
      <c r="H10" s="7" t="s">
        <f>=DATEDIF(A10,$O$2,"md")</f>
      </c>
      <c r="I10" s="7" t="n">
        <v>2328</v>
      </c>
      <c r="J10" s="17" t="n">
        <v>84.2</v>
      </c>
      <c r="K10" s="6" t="s">
        <f>=Портфель!F3*Портфель!$Q$13</f>
      </c>
      <c r="L10" s="6" t="s">
        <f>=E10*K10</f>
      </c>
      <c r="M10" s="6" t="s">
        <f>=(K10-J10)*E10</f>
      </c>
      <c r="N10" s="6" t="s">
        <f>=MAX(0,M10*0.13)</f>
      </c>
    </row>
    <row collapsed="false" customFormat="false" customHeight="false" hidden="false" ht="12.1" outlineLevel="0" r="11">
      <c r="A11" s="33" t="n">
        <v>43977</v>
      </c>
      <c r="B11" s="16" t="s">
        <v>97</v>
      </c>
      <c r="C11" s="16" t="s">
        <v>21</v>
      </c>
      <c r="D11" s="16" t="s">
        <v>22</v>
      </c>
      <c r="E11" s="17" t="n">
        <v>10</v>
      </c>
      <c r="F11" s="7" t="s">
        <f>=DATEDIF(A11,$O$2,"y")</f>
      </c>
      <c r="G11" s="7" t="s">
        <f>=DATEDIF(A11,$O$2,"ym")</f>
      </c>
      <c r="H11" s="7" t="s">
        <f>=DATEDIF(A11,$O$2,"md")</f>
      </c>
      <c r="I11" s="7" t="n">
        <v>2328</v>
      </c>
      <c r="J11" s="17" t="n">
        <v>84.14</v>
      </c>
      <c r="K11" s="6" t="s">
        <f>=Портфель!F3*Портфель!$Q$13</f>
      </c>
      <c r="L11" s="6" t="s">
        <f>=E11*K11</f>
      </c>
      <c r="M11" s="6" t="s">
        <f>=(K11-J11)*E11</f>
      </c>
      <c r="N11" s="6" t="s">
        <f>=MAX(0,M11*0.13)</f>
      </c>
    </row>
    <row collapsed="false" customFormat="false" customHeight="false" hidden="false" ht="12.1" outlineLevel="0" r="12">
      <c r="A12" s="33" t="n">
        <v>43986</v>
      </c>
      <c r="B12" s="16" t="s">
        <v>97</v>
      </c>
      <c r="C12" s="16" t="s">
        <v>21</v>
      </c>
      <c r="D12" s="16" t="s">
        <v>22</v>
      </c>
      <c r="E12" s="17" t="n">
        <v>230</v>
      </c>
      <c r="F12" s="7" t="s">
        <f>=DATEDIF(A12,$O$2,"y")</f>
      </c>
      <c r="G12" s="7" t="s">
        <f>=DATEDIF(A12,$O$2,"ym")</f>
      </c>
      <c r="H12" s="7" t="s">
        <f>=DATEDIF(A12,$O$2,"md")</f>
      </c>
      <c r="I12" s="7" t="n">
        <v>2319</v>
      </c>
      <c r="J12" s="17" t="n">
        <v>79.627826086957</v>
      </c>
      <c r="K12" s="6" t="s">
        <f>=Портфель!F3*Портфель!$Q$13</f>
      </c>
      <c r="L12" s="6" t="s">
        <f>=E12*K12</f>
      </c>
      <c r="M12" s="6" t="s">
        <f>=(K12-J12)*E12</f>
      </c>
      <c r="N12" s="6" t="s">
        <f>=MAX(0,M12*0.13)</f>
      </c>
    </row>
    <row collapsed="false" customFormat="false" customHeight="false" hidden="false" ht="12.1" outlineLevel="0" r="13">
      <c r="A13" s="33" t="n">
        <v>44145</v>
      </c>
      <c r="B13" s="16" t="s">
        <v>97</v>
      </c>
      <c r="C13" s="16" t="s">
        <v>21</v>
      </c>
      <c r="D13" s="16" t="s">
        <v>22</v>
      </c>
      <c r="E13" s="17" t="n">
        <v>80</v>
      </c>
      <c r="F13" s="7" t="s">
        <f>=DATEDIF(A13,$O$2,"y")</f>
      </c>
      <c r="G13" s="7" t="s">
        <f>=DATEDIF(A13,$O$2,"ym")</f>
      </c>
      <c r="H13" s="7" t="s">
        <f>=DATEDIF(A13,$O$2,"md")</f>
      </c>
      <c r="I13" s="7" t="n">
        <v>2160</v>
      </c>
      <c r="J13" s="17" t="n">
        <v>96.8</v>
      </c>
      <c r="K13" s="6" t="s">
        <f>=Портфель!F3*Портфель!$Q$13</f>
      </c>
      <c r="L13" s="6" t="s">
        <f>=E13*K13</f>
      </c>
      <c r="M13" s="6" t="s">
        <f>=(K13-J13)*E13</f>
      </c>
      <c r="N13" s="6" t="s">
        <f>=MAX(0,M13*0.13)</f>
      </c>
    </row>
    <row collapsed="false" customFormat="false" customHeight="false" hidden="false" ht="12.1" outlineLevel="0" r="14">
      <c r="A14" s="33" t="n">
        <v>44175</v>
      </c>
      <c r="B14" s="16" t="s">
        <v>97</v>
      </c>
      <c r="C14" s="16" t="s">
        <v>21</v>
      </c>
      <c r="D14" s="16" t="s">
        <v>22</v>
      </c>
      <c r="E14" s="17" t="n">
        <v>110</v>
      </c>
      <c r="F14" s="7" t="s">
        <f>=DATEDIF(A14,$O$2,"y")</f>
      </c>
      <c r="G14" s="7" t="s">
        <f>=DATEDIF(A14,$O$2,"ym")</f>
      </c>
      <c r="H14" s="7" t="s">
        <f>=DATEDIF(A14,$O$2,"md")</f>
      </c>
      <c r="I14" s="7" t="n">
        <v>2130</v>
      </c>
      <c r="J14" s="17" t="n">
        <v>91.92</v>
      </c>
      <c r="K14" s="6" t="s">
        <f>=Портфель!F3*Портфель!$Q$13</f>
      </c>
      <c r="L14" s="6" t="s">
        <f>=E14*K14</f>
      </c>
      <c r="M14" s="6" t="s">
        <f>=(K14-J14)*E14</f>
      </c>
      <c r="N14" s="6" t="s">
        <f>=MAX(0,M14*0.13)</f>
      </c>
    </row>
    <row collapsed="false" customFormat="false" customHeight="false" hidden="false" ht="12.1" outlineLevel="0" r="15">
      <c r="A15" s="33" t="n">
        <v>44207</v>
      </c>
      <c r="B15" s="16" t="s">
        <v>97</v>
      </c>
      <c r="C15" s="16" t="s">
        <v>21</v>
      </c>
      <c r="D15" s="16" t="s">
        <v>22</v>
      </c>
      <c r="E15" s="17" t="n">
        <v>70</v>
      </c>
      <c r="F15" s="7" t="s">
        <f>=DATEDIF(A15,$O$2,"y")</f>
      </c>
      <c r="G15" s="7" t="s">
        <f>=DATEDIF(A15,$O$2,"ym")</f>
      </c>
      <c r="H15" s="7" t="s">
        <f>=DATEDIF(A15,$O$2,"md")</f>
      </c>
      <c r="I15" s="7" t="n">
        <v>2098</v>
      </c>
      <c r="J15" s="17" t="n">
        <v>93.14</v>
      </c>
      <c r="K15" s="6" t="s">
        <f>=Портфель!F3*Портфель!$Q$13</f>
      </c>
      <c r="L15" s="6" t="s">
        <f>=E15*K15</f>
      </c>
      <c r="M15" s="6" t="s">
        <f>=(K15-J15)*E15</f>
      </c>
      <c r="N15" s="6" t="s">
        <f>=MAX(0,M15*0.13)</f>
      </c>
    </row>
    <row collapsed="false" customFormat="false" customHeight="false" hidden="false" ht="12.1" outlineLevel="0" r="16">
      <c r="A16" s="33" t="n">
        <v>43966</v>
      </c>
      <c r="B16" s="16" t="s">
        <v>97</v>
      </c>
      <c r="C16" s="16" t="s">
        <v>24</v>
      </c>
      <c r="D16" s="16" t="s">
        <v>25</v>
      </c>
      <c r="E16" s="17" t="n">
        <v>9100</v>
      </c>
      <c r="F16" s="7" t="s">
        <f>=DATEDIF(A16,$O$2,"y")</f>
      </c>
      <c r="G16" s="7" t="s">
        <f>=DATEDIF(A16,$O$2,"ym")</f>
      </c>
      <c r="H16" s="7" t="s">
        <f>=DATEDIF(A16,$O$2,"md")</f>
      </c>
      <c r="I16" s="7" t="n">
        <v>2339</v>
      </c>
      <c r="J16" s="17" t="n">
        <v>12.407433628319</v>
      </c>
      <c r="K16" s="6" t="s">
        <f>=Портфель!F4*Портфель!$Q$13</f>
      </c>
      <c r="L16" s="6" t="s">
        <f>=E16*K16</f>
      </c>
      <c r="M16" s="6" t="s">
        <f>=(K16-J16)*E16</f>
      </c>
      <c r="N16" s="6" t="s">
        <f>=MAX(0,M16*0.13)</f>
      </c>
    </row>
    <row collapsed="false" customFormat="false" customHeight="false" hidden="false" ht="12.1" outlineLevel="0" r="17">
      <c r="A17" s="33" t="n">
        <v>43977</v>
      </c>
      <c r="B17" s="16" t="s">
        <v>97</v>
      </c>
      <c r="C17" s="16" t="s">
        <v>24</v>
      </c>
      <c r="D17" s="16" t="s">
        <v>25</v>
      </c>
      <c r="E17" s="17" t="n">
        <v>100</v>
      </c>
      <c r="F17" s="7" t="s">
        <f>=DATEDIF(A17,$O$2,"y")</f>
      </c>
      <c r="G17" s="7" t="s">
        <f>=DATEDIF(A17,$O$2,"ym")</f>
      </c>
      <c r="H17" s="7" t="s">
        <f>=DATEDIF(A17,$O$2,"md")</f>
      </c>
      <c r="I17" s="7" t="n">
        <v>2328</v>
      </c>
      <c r="J17" s="17" t="n">
        <v>12.532</v>
      </c>
      <c r="K17" s="6" t="s">
        <f>=Портфель!F4*Портфель!$Q$13</f>
      </c>
      <c r="L17" s="6" t="s">
        <f>=E17*K17</f>
      </c>
      <c r="M17" s="6" t="s">
        <f>=(K17-J17)*E17</f>
      </c>
      <c r="N17" s="6" t="s">
        <f>=MAX(0,M17*0.13)</f>
      </c>
    </row>
    <row collapsed="false" customFormat="false" customHeight="false" hidden="false" ht="12.1" outlineLevel="0" r="18">
      <c r="A18" s="33" t="n">
        <v>43979</v>
      </c>
      <c r="B18" s="16" t="s">
        <v>97</v>
      </c>
      <c r="C18" s="16" t="s">
        <v>24</v>
      </c>
      <c r="D18" s="16" t="s">
        <v>25</v>
      </c>
      <c r="E18" s="17" t="n">
        <v>3000</v>
      </c>
      <c r="F18" s="7" t="s">
        <f>=DATEDIF(A18,$O$2,"y")</f>
      </c>
      <c r="G18" s="7" t="s">
        <f>=DATEDIF(A18,$O$2,"ym")</f>
      </c>
      <c r="H18" s="7" t="s">
        <f>=DATEDIF(A18,$O$2,"md")</f>
      </c>
      <c r="I18" s="7" t="n">
        <v>2326</v>
      </c>
      <c r="J18" s="17" t="n">
        <v>12.467333333333</v>
      </c>
      <c r="K18" s="6" t="s">
        <f>=Портфель!F4*Портфель!$Q$13</f>
      </c>
      <c r="L18" s="6" t="s">
        <f>=E18*K18</f>
      </c>
      <c r="M18" s="6" t="s">
        <f>=(K18-J18)*E18</f>
      </c>
      <c r="N18" s="6" t="s">
        <f>=MAX(0,M18*0.13)</f>
      </c>
    </row>
    <row collapsed="false" customFormat="false" customHeight="false" hidden="false" ht="12.1" outlineLevel="0" r="19">
      <c r="A19" s="33" t="n">
        <v>44053</v>
      </c>
      <c r="B19" s="16" t="s">
        <v>97</v>
      </c>
      <c r="C19" s="16" t="s">
        <v>24</v>
      </c>
      <c r="D19" s="16" t="s">
        <v>25</v>
      </c>
      <c r="E19" s="17" t="n">
        <v>1100</v>
      </c>
      <c r="F19" s="7" t="s">
        <f>=DATEDIF(A19,$O$2,"y")</f>
      </c>
      <c r="G19" s="7" t="s">
        <f>=DATEDIF(A19,$O$2,"ym")</f>
      </c>
      <c r="H19" s="7" t="s">
        <f>=DATEDIF(A19,$O$2,"md")</f>
      </c>
      <c r="I19" s="7" t="n">
        <v>2252</v>
      </c>
      <c r="J19" s="17" t="n">
        <v>12.468</v>
      </c>
      <c r="K19" s="6" t="s">
        <f>=Портфель!F4*Портфель!$Q$13</f>
      </c>
      <c r="L19" s="6" t="s">
        <f>=E19*K19</f>
      </c>
      <c r="M19" s="6" t="s">
        <f>=(K19-J19)*E19</f>
      </c>
      <c r="N19" s="6" t="s">
        <f>=MAX(0,M19*0.13)</f>
      </c>
    </row>
    <row collapsed="false" customFormat="false" customHeight="false" hidden="false" ht="12.1" outlineLevel="0" r="20">
      <c r="A20" s="33" t="n">
        <v>44145</v>
      </c>
      <c r="B20" s="16" t="s">
        <v>97</v>
      </c>
      <c r="C20" s="16" t="s">
        <v>24</v>
      </c>
      <c r="D20" s="16" t="s">
        <v>25</v>
      </c>
      <c r="E20" s="17" t="n">
        <v>300</v>
      </c>
      <c r="F20" s="7" t="s">
        <f>=DATEDIF(A20,$O$2,"y")</f>
      </c>
      <c r="G20" s="7" t="s">
        <f>=DATEDIF(A20,$O$2,"ym")</f>
      </c>
      <c r="H20" s="7" t="s">
        <f>=DATEDIF(A20,$O$2,"md")</f>
      </c>
      <c r="I20" s="7" t="n">
        <v>2160</v>
      </c>
      <c r="J20" s="17" t="n">
        <v>12.538</v>
      </c>
      <c r="K20" s="6" t="s">
        <f>=Портфель!F4*Портфель!$Q$13</f>
      </c>
      <c r="L20" s="6" t="s">
        <f>=E20*K20</f>
      </c>
      <c r="M20" s="6" t="s">
        <f>=(K20-J20)*E20</f>
      </c>
      <c r="N20" s="6" t="s">
        <f>=MAX(0,M20*0.13)</f>
      </c>
    </row>
    <row collapsed="false" customFormat="false" customHeight="false" hidden="false" ht="12.1" outlineLevel="0" r="21">
      <c r="A21" s="33" t="n">
        <v>44175</v>
      </c>
      <c r="B21" s="16" t="s">
        <v>97</v>
      </c>
      <c r="C21" s="16" t="s">
        <v>24</v>
      </c>
      <c r="D21" s="16" t="s">
        <v>25</v>
      </c>
      <c r="E21" s="17" t="n">
        <v>500</v>
      </c>
      <c r="F21" s="7" t="s">
        <f>=DATEDIF(A21,$O$2,"y")</f>
      </c>
      <c r="G21" s="7" t="s">
        <f>=DATEDIF(A21,$O$2,"ym")</f>
      </c>
      <c r="H21" s="7" t="s">
        <f>=DATEDIF(A21,$O$2,"md")</f>
      </c>
      <c r="I21" s="7" t="n">
        <v>2130</v>
      </c>
      <c r="J21" s="17" t="n">
        <v>12.618</v>
      </c>
      <c r="K21" s="6" t="s">
        <f>=Портфель!F4*Портфель!$Q$13</f>
      </c>
      <c r="L21" s="6" t="s">
        <f>=E21*K21</f>
      </c>
      <c r="M21" s="6" t="s">
        <f>=(K21-J21)*E21</f>
      </c>
      <c r="N21" s="6" t="s">
        <f>=MAX(0,M21*0.13)</f>
      </c>
    </row>
    <row collapsed="false" customFormat="false" customHeight="false" hidden="false" ht="12.1" outlineLevel="0" r="22">
      <c r="A22" s="33" t="n">
        <v>44207</v>
      </c>
      <c r="B22" s="16" t="s">
        <v>97</v>
      </c>
      <c r="C22" s="16" t="s">
        <v>24</v>
      </c>
      <c r="D22" s="16" t="s">
        <v>25</v>
      </c>
      <c r="E22" s="17" t="n">
        <v>900</v>
      </c>
      <c r="F22" s="7" t="s">
        <f>=DATEDIF(A22,$O$2,"y")</f>
      </c>
      <c r="G22" s="7" t="s">
        <f>=DATEDIF(A22,$O$2,"ym")</f>
      </c>
      <c r="H22" s="7" t="s">
        <f>=DATEDIF(A22,$O$2,"md")</f>
      </c>
      <c r="I22" s="7" t="n">
        <v>2098</v>
      </c>
      <c r="J22" s="17" t="n">
        <v>12.598</v>
      </c>
      <c r="K22" s="6" t="s">
        <f>=Портфель!F4*Портфель!$Q$13</f>
      </c>
      <c r="L22" s="6" t="s">
        <f>=E22*K22</f>
      </c>
      <c r="M22" s="6" t="s">
        <f>=(K22-J22)*E22</f>
      </c>
      <c r="N22" s="6" t="s">
        <f>=MAX(0,M22*0.13)</f>
      </c>
    </row>
    <row collapsed="false" customFormat="false" customHeight="false" hidden="false" ht="12.1" outlineLevel="0" r="23">
      <c r="A23" s="33" t="n">
        <v>43966</v>
      </c>
      <c r="B23" s="16" t="s">
        <v>97</v>
      </c>
      <c r="C23" s="16" t="s">
        <v>27</v>
      </c>
      <c r="D23" s="16" t="s">
        <v>28</v>
      </c>
      <c r="E23" s="17" t="n">
        <v>1030</v>
      </c>
      <c r="F23" s="7" t="s">
        <f>=DATEDIF(A23,$O$2,"y")</f>
      </c>
      <c r="G23" s="7" t="s">
        <f>=DATEDIF(A23,$O$2,"ym")</f>
      </c>
      <c r="H23" s="7" t="s">
        <f>=DATEDIF(A23,$O$2,"md")</f>
      </c>
      <c r="I23" s="7" t="n">
        <v>2339</v>
      </c>
      <c r="J23" s="17" t="n">
        <v>75.395161290323</v>
      </c>
      <c r="K23" s="6" t="s">
        <f>=Портфель!F5*Портфель!$Q$13</f>
      </c>
      <c r="L23" s="6" t="s">
        <f>=E23*K23</f>
      </c>
      <c r="M23" s="6" t="s">
        <f>=(K23-J23)*E23</f>
      </c>
      <c r="N23" s="6" t="s">
        <f>=MAX(0,M23*0.13)</f>
      </c>
    </row>
    <row collapsed="false" customFormat="false" customHeight="false" hidden="false" ht="12.1" outlineLevel="0" r="24">
      <c r="A24" s="33" t="n">
        <v>43977</v>
      </c>
      <c r="B24" s="16" t="s">
        <v>97</v>
      </c>
      <c r="C24" s="16" t="s">
        <v>27</v>
      </c>
      <c r="D24" s="16" t="s">
        <v>28</v>
      </c>
      <c r="E24" s="17" t="n">
        <v>110</v>
      </c>
      <c r="F24" s="7" t="s">
        <f>=DATEDIF(A24,$O$2,"y")</f>
      </c>
      <c r="G24" s="7" t="s">
        <f>=DATEDIF(A24,$O$2,"ym")</f>
      </c>
      <c r="H24" s="7" t="s">
        <f>=DATEDIF(A24,$O$2,"md")</f>
      </c>
      <c r="I24" s="7" t="n">
        <v>2328</v>
      </c>
      <c r="J24" s="17" t="n">
        <v>72.65</v>
      </c>
      <c r="K24" s="6" t="s">
        <f>=Портфель!F5*Портфель!$Q$13</f>
      </c>
      <c r="L24" s="6" t="s">
        <f>=E24*K24</f>
      </c>
      <c r="M24" s="6" t="s">
        <f>=(K24-J24)*E24</f>
      </c>
      <c r="N24" s="6" t="s">
        <f>=MAX(0,M24*0.13)</f>
      </c>
    </row>
    <row collapsed="false" customFormat="false" customHeight="false" hidden="false" ht="12.1" outlineLevel="0" r="25">
      <c r="A25" s="33" t="n">
        <v>43986</v>
      </c>
      <c r="B25" s="16" t="s">
        <v>97</v>
      </c>
      <c r="C25" s="16" t="s">
        <v>27</v>
      </c>
      <c r="D25" s="16" t="s">
        <v>28</v>
      </c>
      <c r="E25" s="17" t="n">
        <v>240</v>
      </c>
      <c r="F25" s="7" t="s">
        <f>=DATEDIF(A25,$O$2,"y")</f>
      </c>
      <c r="G25" s="7" t="s">
        <f>=DATEDIF(A25,$O$2,"ym")</f>
      </c>
      <c r="H25" s="7" t="s">
        <f>=DATEDIF(A25,$O$2,"md")</f>
      </c>
      <c r="I25" s="7" t="n">
        <v>2319</v>
      </c>
      <c r="J25" s="17" t="n">
        <v>69.961666666667</v>
      </c>
      <c r="K25" s="6" t="s">
        <f>=Портфель!F5*Портфель!$Q$13</f>
      </c>
      <c r="L25" s="6" t="s">
        <f>=E25*K25</f>
      </c>
      <c r="M25" s="6" t="s">
        <f>=(K25-J25)*E25</f>
      </c>
      <c r="N25" s="6" t="s">
        <f>=MAX(0,M25*0.13)</f>
      </c>
    </row>
    <row collapsed="false" customFormat="false" customHeight="false" hidden="false" ht="12.1" outlineLevel="0" r="26">
      <c r="A26" s="33" t="n">
        <v>44053</v>
      </c>
      <c r="B26" s="16" t="s">
        <v>97</v>
      </c>
      <c r="C26" s="16" t="s">
        <v>27</v>
      </c>
      <c r="D26" s="16" t="s">
        <v>28</v>
      </c>
      <c r="E26" s="17" t="n">
        <v>20</v>
      </c>
      <c r="F26" s="7" t="s">
        <f>=DATEDIF(A26,$O$2,"y")</f>
      </c>
      <c r="G26" s="7" t="s">
        <f>=DATEDIF(A26,$O$2,"ym")</f>
      </c>
      <c r="H26" s="7" t="s">
        <f>=DATEDIF(A26,$O$2,"md")</f>
      </c>
      <c r="I26" s="7" t="n">
        <v>2252</v>
      </c>
      <c r="J26" s="17" t="n">
        <v>75.05</v>
      </c>
      <c r="K26" s="6" t="s">
        <f>=Портфель!F5*Портфель!$Q$13</f>
      </c>
      <c r="L26" s="6" t="s">
        <f>=E26*K26</f>
      </c>
      <c r="M26" s="6" t="s">
        <f>=(K26-J26)*E26</f>
      </c>
      <c r="N26" s="6" t="s">
        <f>=MAX(0,M26*0.13)</f>
      </c>
    </row>
    <row collapsed="false" customFormat="false" customHeight="false" hidden="false" ht="12.1" outlineLevel="0" r="27">
      <c r="A27" s="33" t="n">
        <v>44145</v>
      </c>
      <c r="B27" s="16" t="s">
        <v>97</v>
      </c>
      <c r="C27" s="16" t="s">
        <v>27</v>
      </c>
      <c r="D27" s="16" t="s">
        <v>28</v>
      </c>
      <c r="E27" s="17" t="n">
        <v>70</v>
      </c>
      <c r="F27" s="7" t="s">
        <f>=DATEDIF(A27,$O$2,"y")</f>
      </c>
      <c r="G27" s="7" t="s">
        <f>=DATEDIF(A27,$O$2,"ym")</f>
      </c>
      <c r="H27" s="7" t="s">
        <f>=DATEDIF(A27,$O$2,"md")</f>
      </c>
      <c r="I27" s="7" t="n">
        <v>2160</v>
      </c>
      <c r="J27" s="17" t="n">
        <v>77.7</v>
      </c>
      <c r="K27" s="6" t="s">
        <f>=Портфель!F5*Портфель!$Q$13</f>
      </c>
      <c r="L27" s="6" t="s">
        <f>=E27*K27</f>
      </c>
      <c r="M27" s="6" t="s">
        <f>=(K27-J27)*E27</f>
      </c>
      <c r="N27" s="6" t="s">
        <f>=MAX(0,M27*0.13)</f>
      </c>
    </row>
    <row collapsed="false" customFormat="false" customHeight="false" hidden="false" ht="12.1" outlineLevel="0" r="28">
      <c r="A28" s="33" t="n">
        <v>44175</v>
      </c>
      <c r="B28" s="16" t="s">
        <v>97</v>
      </c>
      <c r="C28" s="16" t="s">
        <v>27</v>
      </c>
      <c r="D28" s="16" t="s">
        <v>28</v>
      </c>
      <c r="E28" s="17" t="n">
        <v>110</v>
      </c>
      <c r="F28" s="7" t="s">
        <f>=DATEDIF(A28,$O$2,"y")</f>
      </c>
      <c r="G28" s="7" t="s">
        <f>=DATEDIF(A28,$O$2,"ym")</f>
      </c>
      <c r="H28" s="7" t="s">
        <f>=DATEDIF(A28,$O$2,"md")</f>
      </c>
      <c r="I28" s="7" t="n">
        <v>2130</v>
      </c>
      <c r="J28" s="17" t="n">
        <v>75.36</v>
      </c>
      <c r="K28" s="6" t="s">
        <f>=Портфель!F5*Портфель!$Q$13</f>
      </c>
      <c r="L28" s="6" t="s">
        <f>=E28*K28</f>
      </c>
      <c r="M28" s="6" t="s">
        <f>=(K28-J28)*E28</f>
      </c>
      <c r="N28" s="6" t="s">
        <f>=MAX(0,M28*0.13)</f>
      </c>
    </row>
    <row collapsed="false" customFormat="false" customHeight="false" hidden="false" ht="12.1" outlineLevel="0" r="29">
      <c r="A29" s="33" t="n">
        <v>44207</v>
      </c>
      <c r="B29" s="16" t="s">
        <v>97</v>
      </c>
      <c r="C29" s="16" t="s">
        <v>27</v>
      </c>
      <c r="D29" s="16" t="s">
        <v>28</v>
      </c>
      <c r="E29" s="17" t="n">
        <v>80</v>
      </c>
      <c r="F29" s="7" t="s">
        <f>=DATEDIF(A29,$O$2,"y")</f>
      </c>
      <c r="G29" s="7" t="s">
        <f>=DATEDIF(A29,$O$2,"ym")</f>
      </c>
      <c r="H29" s="7" t="s">
        <f>=DATEDIF(A29,$O$2,"md")</f>
      </c>
      <c r="I29" s="7" t="n">
        <v>2098</v>
      </c>
      <c r="J29" s="17" t="n">
        <v>75.96</v>
      </c>
      <c r="K29" s="6" t="s">
        <f>=Портфель!F5*Портфель!$Q$13</f>
      </c>
      <c r="L29" s="6" t="s">
        <f>=E29*K29</f>
      </c>
      <c r="M29" s="6" t="s">
        <f>=(K29-J29)*E29</f>
      </c>
      <c r="N29" s="6" t="s">
        <f>=MAX(0,M29*0.13)</f>
      </c>
    </row>
    <row collapsed="false" customFormat="false" customHeight="false" hidden="false" ht="12.1" outlineLevel="0" r="30">
      <c r="A30" s="33"/>
      <c r="B30" s="16"/>
      <c r="C30" s="16"/>
      <c r="D30" s="16"/>
      <c r="E30" s="17"/>
      <c r="F30" s="7"/>
      <c r="G30" s="17"/>
      <c r="H30" s="16"/>
      <c r="I30" s="7"/>
      <c r="J30" s="17"/>
      <c r="K30" s="4" t="s">
        <v>36</v>
      </c>
      <c r="L30" s="8" t="s">
        <f>=SUBTOTAL(109,L2:L29)</f>
      </c>
      <c r="M30" s="8" t="s">
        <f>=SUBTOTAL(109,M2:M29)</f>
      </c>
      <c r="N30" s="8" t="s">
        <f>=MAX(0,M30*0.13)</f>
      </c>
    </row>
  </sheetData>
  <autoFilter ref="A1:O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1" activeCellId="0" pane="topLeft" sqref="A1"/>
    </sheetView>
  </sheetViews>
  <cols>
    <col min="1" max="1" width="15" customWidth="1"/>
    <col min="2" max="2" width="25" customWidth="1"/>
    <col min="3" max="3" width="15" customWidth="1"/>
    <col min="4" max="4" width="15" customWidth="1"/>
    <col min="5" max="5" width="10" customWidth="1"/>
    <col min="6" max="6" width="10" customWidth="1"/>
    <col min="7" max="7" width="10" customWidth="1"/>
    <col min="8" max="8" width="15" customWidth="1"/>
    <col min="9" max="9" width="15" customWidth="1"/>
    <col min="10" max="10" width="10" customWidth="1"/>
    <col min="11" max="11" width="15" customWidth="1"/>
  </cols>
  <sheetData>
    <row collapsed="false" customFormat="false" customHeight="false" hidden="false" ht="12.1" outlineLevel="0" r="1">
      <c r="A1" s="34" t="s">
        <v>0</v>
      </c>
      <c r="B1" s="34" t="s">
        <v>2</v>
      </c>
      <c r="C1" s="34" t="s">
        <v>98</v>
      </c>
      <c r="D1" s="34" t="s">
        <v>99</v>
      </c>
      <c r="E1" s="34" t="s">
        <v>100</v>
      </c>
      <c r="F1" s="34" t="s">
        <v>101</v>
      </c>
      <c r="G1" s="34" t="s">
        <v>87</v>
      </c>
      <c r="H1" s="34" t="s">
        <v>102</v>
      </c>
      <c r="I1" s="34" t="s">
        <v>103</v>
      </c>
      <c r="J1" s="34" t="s">
        <v>104</v>
      </c>
      <c r="K1" s="34" t="s">
        <v>105</v>
      </c>
    </row>
    <row collapsed="false" customFormat="false" customHeight="false" hidden="false" ht="12.1" outlineLevel="0" r="2">
      <c r="A2" s="16" t="s">
        <v>24</v>
      </c>
      <c r="B2" s="16" t="s">
        <v>25</v>
      </c>
      <c r="C2" s="35" t="n">
        <v>43966</v>
      </c>
      <c r="D2" s="36" t="n">
        <v>43986</v>
      </c>
      <c r="E2" s="17" t="n">
        <v>1240.7434</v>
      </c>
      <c r="F2" s="17" t="n">
        <v>1249.45</v>
      </c>
      <c r="G2" s="17" t="n">
        <v>20</v>
      </c>
      <c r="H2" s="6" t="s">
        <f>=(F2-E2)*G2</f>
      </c>
      <c r="I2" s="9" t="s">
        <f>=(F2-E2)/E2</f>
      </c>
      <c r="J2" s="7" t="s">
        <f>=MAX(1,DATEDIF(C2,D2,"d")-1)</f>
      </c>
      <c r="K2" s="9" t="s">
        <f>=I2*365/J2</f>
      </c>
    </row>
    <row collapsed="false" customFormat="false" customHeight="false" hidden="false" ht="12.1" outlineLevel="0" r="3">
      <c r="A3" s="16" t="s">
        <v>24</v>
      </c>
      <c r="B3" s="16" t="s">
        <v>25</v>
      </c>
      <c r="C3" s="35" t="n">
        <v>43966</v>
      </c>
      <c r="D3" s="36" t="n">
        <v>44114</v>
      </c>
      <c r="E3" s="17" t="n">
        <v>1240.7434</v>
      </c>
      <c r="F3" s="17" t="n">
        <v>1249</v>
      </c>
      <c r="G3" s="17" t="n">
        <v>2</v>
      </c>
      <c r="H3" s="6" t="s">
        <f>=(F3-E3)*G3</f>
      </c>
      <c r="I3" s="9" t="s">
        <f>=(F3-E3)/E3</f>
      </c>
      <c r="J3" s="7" t="s">
        <f>=MAX(1,DATEDIF(C3,D3,"d")-1)</f>
      </c>
      <c r="K3" s="9" t="s">
        <f>=I3*365/J3</f>
      </c>
    </row>
    <row collapsed="false" customFormat="false" customHeight="false" hidden="false" ht="12.1" outlineLevel="0" r="4">
      <c r="A4" s="16" t="s">
        <v>27</v>
      </c>
      <c r="B4" s="16" t="s">
        <v>28</v>
      </c>
      <c r="C4" s="35" t="n">
        <v>43966</v>
      </c>
      <c r="D4" s="36" t="n">
        <v>43979</v>
      </c>
      <c r="E4" s="17" t="n">
        <v>753.9516</v>
      </c>
      <c r="F4" s="17" t="n">
        <v>724.589</v>
      </c>
      <c r="G4" s="17" t="n">
        <v>73</v>
      </c>
      <c r="H4" s="6" t="s">
        <f>=(F4-E4)*G4</f>
      </c>
      <c r="I4" s="9" t="s">
        <f>=(F4-E4)/E4</f>
      </c>
      <c r="J4" s="7" t="s">
        <f>=MAX(1,DATEDIF(C4,D4,"d")-1)</f>
      </c>
      <c r="K4" s="9" t="s">
        <f>=I4*365/J4</f>
      </c>
    </row>
    <row collapsed="false" customFormat="false" customHeight="false" hidden="false" ht="12.1" outlineLevel="0" r="5">
      <c r="A5" s="16" t="s">
        <v>27</v>
      </c>
      <c r="B5" s="16" t="s">
        <v>28</v>
      </c>
      <c r="C5" s="35" t="n">
        <v>43966</v>
      </c>
      <c r="D5" s="36" t="n">
        <v>44114</v>
      </c>
      <c r="E5" s="17" t="n">
        <v>753.9516</v>
      </c>
      <c r="F5" s="17" t="n">
        <v>787.8</v>
      </c>
      <c r="G5" s="17" t="n">
        <v>10</v>
      </c>
      <c r="H5" s="6" t="s">
        <f>=(F5-E5)*G5</f>
      </c>
      <c r="I5" s="9" t="s">
        <f>=(F5-E5)/E5</f>
      </c>
      <c r="J5" s="7" t="s">
        <f>=MAX(1,DATEDIF(C5,D5,"d")-1)</f>
      </c>
      <c r="K5" s="9" t="s">
        <f>=I5*365/J5</f>
      </c>
    </row>
    <row collapsed="false" customFormat="false" customHeight="false" hidden="false" ht="12.1" outlineLevel="0" r="6">
      <c r="A6" s="16" t="s">
        <v>21</v>
      </c>
      <c r="B6" s="16" t="s">
        <v>22</v>
      </c>
      <c r="C6" s="35" t="n">
        <v>43966</v>
      </c>
      <c r="D6" s="36" t="n">
        <v>43979</v>
      </c>
      <c r="E6" s="17" t="n">
        <v>878.125</v>
      </c>
      <c r="F6" s="17" t="n">
        <v>837.9128</v>
      </c>
      <c r="G6" s="17" t="n">
        <v>39</v>
      </c>
      <c r="H6" s="6" t="s">
        <f>=(F6-E6)*G6</f>
      </c>
      <c r="I6" s="9" t="s">
        <f>=(F6-E6)/E6</f>
      </c>
      <c r="J6" s="7" t="s">
        <f>=MAX(1,DATEDIF(C6,D6,"d")-1)</f>
      </c>
      <c r="K6" s="9" t="s">
        <f>=I6*365/J6</f>
      </c>
    </row>
    <row collapsed="false" customFormat="false" customHeight="false" hidden="false" ht="12.1" outlineLevel="0" r="7">
      <c r="A7" s="16" t="s">
        <v>21</v>
      </c>
      <c r="B7" s="16" t="s">
        <v>22</v>
      </c>
      <c r="C7" s="35" t="n">
        <v>43966</v>
      </c>
      <c r="D7" s="36" t="n">
        <v>44053</v>
      </c>
      <c r="E7" s="17" t="n">
        <v>878.125</v>
      </c>
      <c r="F7" s="17" t="n">
        <v>1022.8</v>
      </c>
      <c r="G7" s="17" t="n">
        <v>20</v>
      </c>
      <c r="H7" s="6" t="s">
        <f>=(F7-E7)*G7</f>
      </c>
      <c r="I7" s="9" t="s">
        <f>=(F7-E7)/E7</f>
      </c>
      <c r="J7" s="7" t="s">
        <f>=MAX(1,DATEDIF(C7,D7,"d")-1)</f>
      </c>
      <c r="K7" s="9" t="s">
        <f>=I7*365/J7</f>
      </c>
    </row>
    <row collapsed="false" customFormat="false" customHeight="false" hidden="false" ht="12.1" outlineLevel="0" r="8">
      <c r="A8" s="16" t="s">
        <v>62</v>
      </c>
      <c r="B8" s="16" t="s">
        <v>106</v>
      </c>
      <c r="C8" s="35" t="n">
        <v>43966</v>
      </c>
      <c r="D8" s="36" t="n">
        <v>43966</v>
      </c>
      <c r="E8" s="17" t="n">
        <v>6683.8919</v>
      </c>
      <c r="F8" s="17" t="n">
        <v>6665</v>
      </c>
      <c r="G8" s="17" t="n">
        <v>7</v>
      </c>
      <c r="H8" s="6" t="s">
        <f>=(F8-E8)*G8</f>
      </c>
      <c r="I8" s="9" t="s">
        <f>=(F8-E8)/E8</f>
      </c>
      <c r="J8" s="7" t="s">
        <f>=MAX(1,DATEDIF(C8,D8,"d")-1)</f>
      </c>
      <c r="K8" s="9" t="s">
        <f>=I8*365/J8</f>
      </c>
    </row>
    <row collapsed="false" customFormat="false" customHeight="false" hidden="false" ht="12.1" outlineLevel="0" r="9">
      <c r="A9" s="16" t="s">
        <v>62</v>
      </c>
      <c r="B9" s="16" t="s">
        <v>106</v>
      </c>
      <c r="C9" s="35" t="n">
        <v>43966</v>
      </c>
      <c r="D9" s="36" t="n">
        <v>43966</v>
      </c>
      <c r="E9" s="17" t="n">
        <v>6683.8919</v>
      </c>
      <c r="F9" s="17" t="n">
        <v>6702</v>
      </c>
      <c r="G9" s="17" t="n">
        <v>30</v>
      </c>
      <c r="H9" s="6" t="s">
        <f>=(F9-E9)*G9</f>
      </c>
      <c r="I9" s="9" t="s">
        <f>=(F9-E9)/E9</f>
      </c>
      <c r="J9" s="7" t="s">
        <f>=MAX(1,DATEDIF(C9,D9,"d")-1)</f>
      </c>
      <c r="K9" s="9" t="s">
        <f>=I9*365/J9</f>
      </c>
    </row>
    <row collapsed="false" customFormat="false" customHeight="false" hidden="false" ht="12.1" outlineLevel="0" r="10">
      <c r="A10" s="16" t="s">
        <v>16</v>
      </c>
      <c r="B10" s="16" t="s">
        <v>18</v>
      </c>
      <c r="C10" s="35" t="n">
        <v>43966</v>
      </c>
      <c r="D10" s="36" t="n">
        <v>43977</v>
      </c>
      <c r="E10" s="17" t="n">
        <v>94.5094</v>
      </c>
      <c r="F10" s="17" t="n">
        <v>100.9</v>
      </c>
      <c r="G10" s="17" t="n">
        <v>136</v>
      </c>
      <c r="H10" s="6" t="s">
        <f>=(F10-E10)*G10</f>
      </c>
      <c r="I10" s="9" t="s">
        <f>=(F10-E10)/E10</f>
      </c>
      <c r="J10" s="7" t="s">
        <f>=MAX(1,DATEDIF(C10,D10,"d")-1)</f>
      </c>
      <c r="K10" s="9" t="s">
        <f>=I10*365/J10</f>
      </c>
    </row>
    <row collapsed="false" customFormat="false" customHeight="false" hidden="false" ht="12.1" outlineLevel="0" r="11">
      <c r="A11" s="16" t="s">
        <v>16</v>
      </c>
      <c r="B11" s="16" t="s">
        <v>18</v>
      </c>
      <c r="C11" s="35" t="n">
        <v>43966</v>
      </c>
      <c r="D11" s="36" t="n">
        <v>43986</v>
      </c>
      <c r="E11" s="17" t="n">
        <v>94.5094</v>
      </c>
      <c r="F11" s="17" t="n">
        <v>102.5398</v>
      </c>
      <c r="G11" s="17" t="n">
        <v>98</v>
      </c>
      <c r="H11" s="6" t="s">
        <f>=(F11-E11)*G11</f>
      </c>
      <c r="I11" s="9" t="s">
        <f>=(F11-E11)/E11</f>
      </c>
      <c r="J11" s="7" t="s">
        <f>=MAX(1,DATEDIF(C11,D11,"d")-1)</f>
      </c>
      <c r="K11" s="9" t="s">
        <f>=I11*365/J11</f>
      </c>
    </row>
    <row collapsed="false" customFormat="false" customHeight="false" hidden="false" ht="12.1" outlineLevel="0" r="12">
      <c r="A12" s="16" t="s">
        <v>16</v>
      </c>
      <c r="B12" s="16" t="s">
        <v>18</v>
      </c>
      <c r="C12" s="35" t="n">
        <v>43966</v>
      </c>
      <c r="D12" s="36" t="n">
        <v>44145</v>
      </c>
      <c r="E12" s="17" t="n">
        <v>94.5094</v>
      </c>
      <c r="F12" s="17" t="n">
        <v>113.1</v>
      </c>
      <c r="G12" s="17" t="n">
        <v>149</v>
      </c>
      <c r="H12" s="6" t="s">
        <f>=(F12-E12)*G12</f>
      </c>
      <c r="I12" s="9" t="s">
        <f>=(F12-E12)/E12</f>
      </c>
      <c r="J12" s="7" t="s">
        <f>=MAX(1,DATEDIF(C12,D12,"d")-1)</f>
      </c>
      <c r="K12" s="9" t="s">
        <f>=I12*365/J12</f>
      </c>
    </row>
    <row collapsed="false" customFormat="false" customHeight="false" hidden="false" ht="12.1" outlineLevel="0" r="13">
      <c r="A13" s="16" t="s">
        <v>16</v>
      </c>
      <c r="B13" s="16" t="s">
        <v>18</v>
      </c>
      <c r="C13" s="35" t="n">
        <v>43966</v>
      </c>
      <c r="D13" s="36" t="n">
        <v>44175</v>
      </c>
      <c r="E13" s="17" t="n">
        <v>94.5094</v>
      </c>
      <c r="F13" s="17" t="n">
        <v>121.7</v>
      </c>
      <c r="G13" s="17" t="n">
        <v>205</v>
      </c>
      <c r="H13" s="6" t="s">
        <f>=(F13-E13)*G13</f>
      </c>
      <c r="I13" s="9" t="s">
        <f>=(F13-E13)/E13</f>
      </c>
      <c r="J13" s="7" t="s">
        <f>=MAX(1,DATEDIF(C13,D13,"d")-1)</f>
      </c>
      <c r="K13" s="9" t="s">
        <f>=I13*365/J13</f>
      </c>
    </row>
    <row collapsed="false" customFormat="false" customHeight="false" hidden="false" ht="12.1" outlineLevel="0" r="14">
      <c r="A14" s="16" t="s">
        <v>16</v>
      </c>
      <c r="B14" s="16" t="s">
        <v>18</v>
      </c>
      <c r="C14" s="35" t="n">
        <v>43966</v>
      </c>
      <c r="D14" s="36" t="n">
        <v>44207</v>
      </c>
      <c r="E14" s="17" t="n">
        <v>94.5094</v>
      </c>
      <c r="F14" s="17" t="n">
        <v>133.1</v>
      </c>
      <c r="G14" s="17" t="n">
        <v>179</v>
      </c>
      <c r="H14" s="6" t="s">
        <f>=(F14-E14)*G14</f>
      </c>
      <c r="I14" s="9" t="s">
        <f>=(F14-E14)/E14</f>
      </c>
      <c r="J14" s="7" t="s">
        <f>=MAX(1,DATEDIF(C14,D14,"d")-1)</f>
      </c>
      <c r="K14" s="9" t="s">
        <f>=I14*365/J14</f>
      </c>
    </row>
    <row collapsed="false" customFormat="false" customHeight="false" hidden="false" ht="12.1" outlineLevel="0" r="15">
      <c r="A15" s="16" t="s">
        <v>63</v>
      </c>
      <c r="B15" s="16" t="s">
        <v>107</v>
      </c>
      <c r="C15" s="35" t="n">
        <v>43966</v>
      </c>
      <c r="D15" s="36" t="n">
        <v>43966</v>
      </c>
      <c r="E15" s="17" t="n">
        <v>725.4725</v>
      </c>
      <c r="F15" s="17" t="n">
        <v>721.9</v>
      </c>
      <c r="G15" s="17" t="n">
        <v>137</v>
      </c>
      <c r="H15" s="6" t="s">
        <f>=(F15-E15)*G15</f>
      </c>
      <c r="I15" s="9" t="s">
        <f>=(F15-E15)/E15</f>
      </c>
      <c r="J15" s="7" t="s">
        <f>=MAX(1,DATEDIF(C15,D15,"d")-1)</f>
      </c>
      <c r="K15" s="9" t="s">
        <f>=I15*365/J15</f>
      </c>
    </row>
    <row collapsed="false" customFormat="false" customHeight="false" hidden="false" ht="12.1" outlineLevel="0" r="16">
      <c r="A16" s="16" t="s">
        <v>63</v>
      </c>
      <c r="B16" s="16" t="s">
        <v>107</v>
      </c>
      <c r="C16" s="35" t="n">
        <v>43966</v>
      </c>
      <c r="D16" s="36" t="n">
        <v>43977</v>
      </c>
      <c r="E16" s="17" t="n">
        <v>725.4725</v>
      </c>
      <c r="F16" s="17" t="n">
        <v>745.1</v>
      </c>
      <c r="G16" s="17" t="n">
        <v>4</v>
      </c>
      <c r="H16" s="6" t="s">
        <f>=(F16-E16)*G16</f>
      </c>
      <c r="I16" s="9" t="s">
        <f>=(F16-E16)/E16</f>
      </c>
      <c r="J16" s="7" t="s">
        <f>=MAX(1,DATEDIF(C16,D16,"d")-1)</f>
      </c>
      <c r="K16" s="9" t="s">
        <f>=I16*365/J16</f>
      </c>
    </row>
    <row collapsed="false" customFormat="false" customHeight="false" hidden="false" ht="12.1" outlineLevel="0" r="17">
      <c r="A17" s="16" t="s">
        <v>63</v>
      </c>
      <c r="B17" s="16" t="s">
        <v>107</v>
      </c>
      <c r="C17" s="35" t="n">
        <v>43966</v>
      </c>
      <c r="D17" s="36" t="n">
        <v>43979</v>
      </c>
      <c r="E17" s="17" t="n">
        <v>725.4725</v>
      </c>
      <c r="F17" s="17" t="n">
        <v>751.6248</v>
      </c>
      <c r="G17" s="17" t="n">
        <v>135</v>
      </c>
      <c r="H17" s="6" t="s">
        <f>=(F17-E17)*G17</f>
      </c>
      <c r="I17" s="9" t="s">
        <f>=(F17-E17)/E17</f>
      </c>
      <c r="J17" s="7" t="s">
        <f>=MAX(1,DATEDIF(C17,D17,"d")-1)</f>
      </c>
      <c r="K17" s="9" t="s">
        <f>=I17*365/J17</f>
      </c>
    </row>
    <row collapsed="false" customFormat="false" customHeight="false" hidden="false" ht="12.1" outlineLevel="0" r="18">
      <c r="A18" s="16" t="s">
        <v>63</v>
      </c>
      <c r="B18" s="16" t="s">
        <v>107</v>
      </c>
      <c r="C18" s="35" t="n">
        <v>43966</v>
      </c>
      <c r="D18" s="36" t="n">
        <v>43979</v>
      </c>
      <c r="E18" s="17" t="n">
        <v>725.2</v>
      </c>
      <c r="F18" s="17" t="n">
        <v>751.6248</v>
      </c>
      <c r="G18" s="17" t="n">
        <v>277</v>
      </c>
      <c r="H18" s="6" t="s">
        <f>=(F18-E18)*G18</f>
      </c>
      <c r="I18" s="9" t="s">
        <f>=(F18-E18)/E18</f>
      </c>
      <c r="J18" s="7" t="s">
        <f>=MAX(1,DATEDIF(C18,D18,"d")-1)</f>
      </c>
      <c r="K18" s="9" t="s">
        <f>=I18*365/J18</f>
      </c>
    </row>
  </sheetData>
  <autoFilter ref="A1:K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2026-10-09T19:23:26.00Z</dcterms:created>
  <dc:creator>izi-invest.ru</dc:creator>
  <cp:revision>0</cp:revision>
</cp:coreProperties>
</file>