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windowHeight="8192" windowWidth="16384" xWindow="0" yWindow="0"/>
  </bookViews>
  <sheets>
    <sheet name="Портфель" sheetId="1" state="visible" r:id="rId2"/>
    <sheet name="XIRR" sheetId="2" state="visible" r:id="rId3"/>
    <sheet name="Доходность откр." sheetId="3" state="visible" r:id="rId4"/>
    <sheet name="Доходность закр." sheetId="4" state="visible" r:id="rId5"/>
    <sheet name="Доход" sheetId="5" state="visible" r:id="rId6"/>
    <sheet name="Сделки" sheetId="6" state="visible" r:id="rId7"/>
    <sheet name="Дивиденды" sheetId="7" state="visible" r:id="rId8"/>
    <sheet name="Купоны" sheetId="8" state="visible" r:id="rId9"/>
    <sheet name="Возраст" sheetId="9" state="visible" r:id="rId10"/>
    <sheet name="FIFO" sheetId="10" state="visible" r:id="rId11"/>
  </sheets>
  <calcPr iterateCount="100" refMode="A1" iterate="false" iterateDelta="0.001"/>
</workbook>
</file>

<file path=xl/sharedStrings.xml><?xml version="1.0" encoding="utf-8"?>
<sst xmlns="http://schemas.openxmlformats.org/spreadsheetml/2006/main" count="888" uniqueCount="195">
  <si>
    <t>Тикер</t>
  </si>
  <si>
    <t>Тип</t>
  </si>
  <si>
    <t>Название</t>
  </si>
  <si>
    <t>Валюта</t>
  </si>
  <si>
    <t>Количество</t>
  </si>
  <si>
    <t>Цена</t>
  </si>
  <si>
    <t>Номинал</t>
  </si>
  <si>
    <t>НКД</t>
  </si>
  <si>
    <t>Погашение</t>
  </si>
  <si>
    <t>Сумма</t>
  </si>
  <si>
    <t>Доходность</t>
  </si>
  <si>
    <t>Средняя цена</t>
  </si>
  <si>
    <t>Доля</t>
  </si>
  <si>
    <t>Имя</t>
  </si>
  <si>
    <t>Курс к рублю</t>
  </si>
  <si>
    <t>Курс к RUR</t>
  </si>
  <si>
    <t>AFKS</t>
  </si>
  <si>
    <t>share</t>
  </si>
  <si>
    <t>Система ао</t>
  </si>
  <si>
    <t>RUR</t>
  </si>
  <si>
    <t>AMD</t>
  </si>
  <si>
    <t>GAZP</t>
  </si>
  <si>
    <t>ГАЗПРОМ ао</t>
  </si>
  <si>
    <t>BYN</t>
  </si>
  <si>
    <t>Сумма по акциям:</t>
  </si>
  <si>
    <t>CAD</t>
  </si>
  <si>
    <t>Рубль</t>
  </si>
  <si>
    <t>CHF</t>
  </si>
  <si>
    <t>Сумма по валютам:</t>
  </si>
  <si>
    <t>CNY</t>
  </si>
  <si>
    <t>Сумма:</t>
  </si>
  <si>
    <t>EUR</t>
  </si>
  <si>
    <t>GBP</t>
  </si>
  <si>
    <t>GLD</t>
  </si>
  <si>
    <t>HKD</t>
  </si>
  <si>
    <t>JPY</t>
  </si>
  <si>
    <t>KZT</t>
  </si>
  <si>
    <t>SLV</t>
  </si>
  <si>
    <t>TRY</t>
  </si>
  <si>
    <t>UAH</t>
  </si>
  <si>
    <t>USD</t>
  </si>
  <si>
    <t>Дата</t>
  </si>
  <si>
    <t>Примечание</t>
  </si>
  <si>
    <t>.</t>
  </si>
  <si>
    <t>..</t>
  </si>
  <si>
    <t>d</t>
  </si>
  <si>
    <t>s</t>
  </si>
  <si>
    <t>ds</t>
  </si>
  <si>
    <t>Ввод ДС</t>
  </si>
  <si>
    <t>Дивиденд MOEX (данные из сделок)</t>
  </si>
  <si>
    <t>Дивиденд по MOEX - МосБиржа 100шт. по 7.7 RUR - налог 100 RUR (данные из БД)</t>
  </si>
  <si>
    <t>Дивиденд SBER (данные из сделок)</t>
  </si>
  <si>
    <t>Дивиденд по SBER - Сбербанк 20шт. по 16 RUR - налог 42 RUR (данные из БД)</t>
  </si>
  <si>
    <t>Амортизация ТАЛАНФБ1P1: 20 шт. по 200 RUR.  (данные из БД)</t>
  </si>
  <si>
    <t>Купон по RU000A100AA4 - ТАЛАНФБ1P1 20шт. по 37.4 RUR - налог 69 RUR (данные из БД)</t>
  </si>
  <si>
    <t>Амортизация ТАЛАНФБ1P1 (данные из сделок)</t>
  </si>
  <si>
    <t>Купон ТАЛАНФБ1P1 (данные из сделок)</t>
  </si>
  <si>
    <t>Купон по RU000A100YT4 - Экспоб Б02 20шт. по 22.05 RUR - налог 0 RUR (данные из БД)</t>
  </si>
  <si>
    <t>Купон Экспоб Б02 (данные из сделок)</t>
  </si>
  <si>
    <t>Дивиденд NVTK (данные из сделок)</t>
  </si>
  <si>
    <t>Дивиденд по NVTK - Новатэк ао 18шт. по 18.1 RUR - налог 42 RUR (данные из БД)</t>
  </si>
  <si>
    <t>Дивиденд по MOEX - МосБиржа 100шт. по 7.93 RUR - налог 103 RUR (данные из БД)</t>
  </si>
  <si>
    <t>Дивиденд OGKB (данные из сделок)</t>
  </si>
  <si>
    <t>Дивиденд по OGKB - ОГК-2 ао 28000шт. по 0.05 RUR - налог 198 RUR (данные из БД)</t>
  </si>
  <si>
    <t>Дивиденд AFKS (данные из сделок)</t>
  </si>
  <si>
    <t>Дивиденд GAZP (данные из сделок)</t>
  </si>
  <si>
    <t>Дивиденд по AFKS - Система ао 1000шт. по 0.13 RUR - налог 17 RUR (данные из БД)</t>
  </si>
  <si>
    <t>Дивиденд по GAZP - ГАЗПРОМ ао 90шт. по 15.24 RUR - налог 178 RUR (данные из БД)</t>
  </si>
  <si>
    <t>Купон по RU000A100AA4 - ТАЛАНФБ1P1 20шт. по 29.92 RUR - налог 67 RUR (данные из БД)</t>
  </si>
  <si>
    <t>Дивиденд по SBER - Сбербанк 70шт. по 18.7 RUR - налог 170 RUR (данные из БД)</t>
  </si>
  <si>
    <t>Дивиденд по NVTK - Новатэк ао 18шт. по 11.82 RUR - налог 28 RUR (данные из БД)</t>
  </si>
  <si>
    <t>Купон по RU000A100AA4 - ТАЛАНФБ1P1 20шт. по 29.92 RUR - налог 80 RUR (данные из БД)</t>
  </si>
  <si>
    <t>Купон по RU000A100AA4 - ТАЛАНФБ1P1 30шт. по 29.92 RUR - налог 117 RUR (данные из БД)</t>
  </si>
  <si>
    <t>Купон по RU000A100YT4 - Экспоб Б02 20шт. по 17.01 RUR - налог 44 RUR (данные из БД)</t>
  </si>
  <si>
    <t>Амортизация ТАЛАНФБ1P1: 30 шт. по 300 RUR.  (данные из БД)</t>
  </si>
  <si>
    <t>Дивиденд по NVTK - Новатэк ао 18шт. по 23.74 RUR - налог 56 RUR (данные из БД)</t>
  </si>
  <si>
    <t>Дивиденд по MOEX - МосБиржа 100шт. по 9.45 RUR - налог 123 RUR (данные из БД)</t>
  </si>
  <si>
    <t>Дивиденд по GMKN - ГМКНорНик 1шт. по 1021.22 RUR - налог 133 RUR (данные из БД)</t>
  </si>
  <si>
    <t>Дивиденд по IRAO - ИнтерРАОао 3000шт. по 0.18 RUR - налог 70 RUR (данные из БД)</t>
  </si>
  <si>
    <t>Дивиденд по PLZL - Полюс 1шт. по 387.15 RUR - налог 50 RUR (данные из БД)</t>
  </si>
  <si>
    <t>Купон по RU000A102US0 - ТАЛАНФБ1P2 100шт. по 26.18 RUR - налог 340 RUR (данные из БД)</t>
  </si>
  <si>
    <t>Дивиденд по AFKS - Система ао 1000шт. по 0.31 RUR - налог 40 RUR (данные из БД)</t>
  </si>
  <si>
    <t>Дивиденд по GAZP - ГАЗПРОМ ао 90шт. по 12.55 RUR - налог 147 RUR (данные из БД)</t>
  </si>
  <si>
    <t>Дивиденды АО ОГК-2 ПАО, выпуск 02 ISIN RU000A0JNG55 (данные из сделок)</t>
  </si>
  <si>
    <t>Купон по RU000A100AA4 - ТАЛАНФБ1P1 30шт. по 18.7 RUR - налог 73 RUR (данные из БД)</t>
  </si>
  <si>
    <t>Амортизация ТАЛАНФБ1P1: 30 шт. по 500 RUR.  (данные из БД)</t>
  </si>
  <si>
    <t>Дивиденд по GAZP - ГАЗПРОМ ао 90шт. по 51.03 RUR - налог 597 RUR (данные из БД)</t>
  </si>
  <si>
    <t>Дивиденд по AFKS - Система ао 1000шт. по 0.41 RUR - налог 53 RUR (данные из БД)</t>
  </si>
  <si>
    <t>Амортизация ТАЛАНФБ1P2: 100 шт. по 400 RUR.  (данные из БД)</t>
  </si>
  <si>
    <t>Амортизация ТАЛАНФБ1P2: 100 шт. по 300 RUR.  (данные из БД)</t>
  </si>
  <si>
    <t>Купон по RU000A102US0 - ТАЛАНФБ1P2 100шт. по 15.71 RUR - налог 204 RUR (данные из БД)</t>
  </si>
  <si>
    <t>Купон по RU000A102US0 - ТАЛАНФБ1P2 100шт. по 7.85 RUR - налог 102 RUR (данные из БД)</t>
  </si>
  <si>
    <t>Дивиденд по AFKS - Система ао 1000шт. по 0.52 RUR - налог 68 RUR (данные из БД)</t>
  </si>
  <si>
    <t>Баланс сейчас</t>
  </si>
  <si>
    <t>XIRR</t>
  </si>
  <si>
    <t>Сред.взвеш.сумм.</t>
  </si>
  <si>
    <t>Полный доход, RUR</t>
  </si>
  <si>
    <t>Сред.год.дох.</t>
  </si>
  <si>
    <t>buy</t>
  </si>
  <si>
    <t>Стоимость сейчас</t>
  </si>
  <si>
    <t>Полный доход</t>
  </si>
  <si>
    <t>MOEX</t>
  </si>
  <si>
    <t>LSRG</t>
  </si>
  <si>
    <t>SBER</t>
  </si>
  <si>
    <t>OGKB</t>
  </si>
  <si>
    <t>RU000A100AA4</t>
  </si>
  <si>
    <t>RU000A100YT4</t>
  </si>
  <si>
    <t>SBMX</t>
  </si>
  <si>
    <t>NVTK</t>
  </si>
  <si>
    <t>GMKN</t>
  </si>
  <si>
    <t>IRAO</t>
  </si>
  <si>
    <t>PLZL</t>
  </si>
  <si>
    <t>RU000A102US0</t>
  </si>
  <si>
    <t>sell</t>
  </si>
  <si>
    <t>AFKS
Система ао</t>
  </si>
  <si>
    <t>GAZP
ГАЗПРОМ ао</t>
  </si>
  <si>
    <t>Текущая цена</t>
  </si>
  <si>
    <t>Остаток</t>
  </si>
  <si>
    <t>Доход</t>
  </si>
  <si>
    <t>Операция</t>
  </si>
  <si>
    <t>Комиссия банка</t>
  </si>
  <si>
    <t>Комиссия ТС</t>
  </si>
  <si>
    <t>Комментарий</t>
  </si>
  <si>
    <t>input</t>
  </si>
  <si>
    <t>ПАО Московская Биржа</t>
  </si>
  <si>
    <t>Группа ЛСР ПАО ао</t>
  </si>
  <si>
    <t>Сбербанк России ПАО ао</t>
  </si>
  <si>
    <t>dohod</t>
  </si>
  <si>
    <t>Дивиденд MOEX</t>
  </si>
  <si>
    <t>Дивиденд SBER</t>
  </si>
  <si>
    <t>АФК "Система" ПАО ао</t>
  </si>
  <si>
    <t>ОГК-2 ПАО ао</t>
  </si>
  <si>
    <t>"Газпром" (ПАО) ао</t>
  </si>
  <si>
    <t>Экспобанк БО-02</t>
  </si>
  <si>
    <t>bond</t>
  </si>
  <si>
    <t>ТАЛАН-ФИНАНС БО 001Р-01</t>
  </si>
  <si>
    <t>БПИФ Сбербанк Индекс Мосбиржи</t>
  </si>
  <si>
    <t>etf</t>
  </si>
  <si>
    <t>ПАО "НОВАТЭК" ао</t>
  </si>
  <si>
    <t>amort</t>
  </si>
  <si>
    <t>Амортизация ТАЛАНФБ1P1</t>
  </si>
  <si>
    <t>Купон ТАЛАНФБ1P1</t>
  </si>
  <si>
    <t>Купон Экспоб Б02</t>
  </si>
  <si>
    <t>Дивиденд NVTK</t>
  </si>
  <si>
    <t>Дивиденд OGKB</t>
  </si>
  <si>
    <t>Дивиденд AFKS</t>
  </si>
  <si>
    <t>Дивиденд GAZP</t>
  </si>
  <si>
    <t>ГМК "Нор.Никель" ПАО ао</t>
  </si>
  <si>
    <t>"Интер РАО" ПАО ао</t>
  </si>
  <si>
    <t>Полюс ПАО ао</t>
  </si>
  <si>
    <t>ТАЛАН-ФИНАНС БО 001Р-02</t>
  </si>
  <si>
    <t>ПСБ не удержал налог 117 руб.</t>
  </si>
  <si>
    <t>БПИФ Сбер Индекс Мосбиржи</t>
  </si>
  <si>
    <t>Дивиденды АО ОГК-2 ПАО, выпуск 02 ISIN RU000A0JNG55</t>
  </si>
  <si>
    <t>Остаток:</t>
  </si>
  <si>
    <t>Портфель</t>
  </si>
  <si>
    <t>Кол.</t>
  </si>
  <si>
    <t>Дивиденд</t>
  </si>
  <si>
    <t>Цена отсечки</t>
  </si>
  <si>
    <t>Цена покупки</t>
  </si>
  <si>
    <t>Налог</t>
  </si>
  <si>
    <t>Сумма 
до налога</t>
  </si>
  <si>
    <t>Сумма 
после налога</t>
  </si>
  <si>
    <t>Доходность к 
цене отсечки</t>
  </si>
  <si>
    <t>Доходность к 
цене покупки</t>
  </si>
  <si>
    <t>ПСБ</t>
  </si>
  <si>
    <t>МосБиржа</t>
  </si>
  <si>
    <t>Сбербанк</t>
  </si>
  <si>
    <t>Новатэк ао</t>
  </si>
  <si>
    <t>ОГК-2 ао</t>
  </si>
  <si>
    <t>ГМКНорНик</t>
  </si>
  <si>
    <t>ИнтерРАОао</t>
  </si>
  <si>
    <t>Полюс</t>
  </si>
  <si>
    <t>Купон</t>
  </si>
  <si>
    <t>ТАЛАНФБ1P1</t>
  </si>
  <si>
    <t>Экспоб Б02</t>
  </si>
  <si>
    <t>ТАЛАНФБ1P2</t>
  </si>
  <si>
    <t>Y</t>
  </si>
  <si>
    <t>m</t>
  </si>
  <si>
    <t>Всего дней</t>
  </si>
  <si>
    <t>Цена сейчас</t>
  </si>
  <si>
    <t>Прибыль</t>
  </si>
  <si>
    <t>Налог при продаже</t>
  </si>
  <si>
    <t>Сегодня</t>
  </si>
  <si>
    <t> </t>
  </si>
  <si>
    <t>Внимание! Возраст бумаг вычислен с даты сделки. Фактический возраст бумаг отличается от представленных здесь сроков на задержку расчётов. Точный возраст бумаг уточняйте у брокера.</t>
  </si>
  <si>
    <t>Покупка</t>
  </si>
  <si>
    <t>Продажа</t>
  </si>
  <si>
    <t>Цена продажи</t>
  </si>
  <si>
    <t>Результат</t>
  </si>
  <si>
    <t>Доходность сделки</t>
  </si>
  <si>
    <t>Срок</t>
  </si>
  <si>
    <t>Доходность годовых</t>
  </si>
  <si>
    <t>ЛСР ао</t>
  </si>
  <si>
    <t>SBMX ETF</t>
  </si>
</sst>
</file>

<file path=xl/styles.xml><?xml version="1.0" encoding="utf-8"?>
<styleSheet xmlns="http://schemas.openxmlformats.org/spreadsheetml/2006/main">
  <numFmts count="14">
    <numFmt numFmtId="164" formatCode="GENERAL"/>
    <numFmt numFmtId="165" formatCode="#,##0.00"/>
    <numFmt numFmtId="166" formatCode="0"/>
    <numFmt numFmtId="167" formatCode="0.00%"/>
    <numFmt numFmtId="168" formatCode="YYYY\-MM\-DD"/>
    <numFmt numFmtId="169" formatCode="YYYY\-MM\-DD"/>
    <numFmt numFmtId="170" formatCode="0.00"/>
    <numFmt numFmtId="171" formatCode="YYYY\-MM\-DD"/>
    <numFmt numFmtId="172" formatCode="YYYY\-MM\-DD"/>
    <numFmt numFmtId="173" formatCode="YYYY\-MM\-DD"/>
    <numFmt numFmtId="174" formatCode="YYYY\-MM\-DD"/>
    <numFmt numFmtId="175" formatCode="YYYY\-MM\-DD"/>
    <numFmt numFmtId="176" formatCode="YYYY\-MM\-DD"/>
    <numFmt numFmtId="177" formatCode="YYYY\-MM\-DD"/>
  </numFmts>
  <fonts count="3">
    <font>
      <sz val="11"/>
      <name val="Calibri"/>
      <charset val="0"/>
      <scheme val="minor"/>
      <family val="0"/>
    </font>
    <font>
      <b/>
      <sz val="11"/>
      <name val="Calibri"/>
      <charset val="0"/>
      <scheme val="minor"/>
      <family val="0"/>
    </font>
    <font>
      <color rgb="FF2C6DD4"/>
      <sz val="11"/>
      <name val="Calibri"/>
      <charset val="0"/>
      <scheme val="minor"/>
      <family val="0"/>
    </font>
  </fonts>
  <fills count="6">
    <fill>
      <patternFill patternType="none"/>
    </fill>
    <fill>
      <patternFill patternType="gray125"/>
    </fill>
    <fill>
      <patternFill patternType="solid">
        <fgColor rgb="FFFFFF00"/>
      </patternFill>
    </fill>
    <fill>
      <patternFill patternType="solid">
        <fgColor rgb="DAE6F5FF"/>
      </patternFill>
    </fill>
    <fill>
      <patternFill patternType="solid">
        <fgColor rgb="FFF2FFF9"/>
      </patternFill>
    </fill>
    <fill>
      <patternFill patternType="solid">
        <fgColor rgb="FFFFF0F8"/>
      </patternFill>
    </fill>
  </fills>
  <borders count="2">
    <border diagonalDown="false" diagonalUp="false"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43"/>
    <xf applyAlignment="false" applyBorder="false" applyFont="true" applyProtection="false" borderId="0" fillId="0" fontId="0" numFmtId="41"/>
    <xf applyAlignment="false" applyBorder="false" applyFont="true" applyProtection="false" borderId="0" fillId="0" fontId="0" numFmtId="44"/>
    <xf applyAlignment="false" applyBorder="false" applyFont="true" applyProtection="false" borderId="0" fillId="0" fontId="0" numFmtId="42"/>
    <xf applyAlignment="false" applyBorder="false" applyFont="true" applyProtection="false" borderId="0" fillId="0" fontId="0" numFmtId="9"/>
  </cellStyleXfs>
  <cellXfs count="36">
    <xf applyAlignment="false" applyBorder="false" applyFont="true" applyProtection="false" borderId="0" fillId="0" fontId="0" numFmtId="164"/>
    <xf applyAlignment="false" applyBorder="false" applyFont="true" applyProtection="false" borderId="0" fillId="1" fontId="0" numFmtId="164"/>
    <xf applyAlignment="true" applyBorder="false" applyFont="true" applyProtection="false" borderId="1" fillId="0" fontId="0" numFmtId="164">
      <alignment wrapText="1"/>
    </xf>
    <xf applyAlignment="true" applyBorder="false" applyFont="true" applyProtection="false" borderId="1" fillId="0" fontId="1" numFmtId="164">
      <alignment wrapText="1"/>
    </xf>
    <xf applyAlignment="false" applyBorder="false" applyFont="true" applyProtection="false" borderId="1" fillId="0" fontId="1" numFmtId="164"/>
    <xf applyAlignment="false" applyBorder="false" applyFont="true" applyProtection="false" borderId="1" fillId="2" fontId="1" numFmtId="165"/>
    <xf applyAlignment="false" applyBorder="false" applyFont="true" applyProtection="false" borderId="1" fillId="0" fontId="0" numFmtId="165"/>
    <xf applyAlignment="false" applyBorder="false" applyFont="true" applyProtection="false" borderId="1" fillId="0" fontId="0" numFmtId="166"/>
    <xf applyAlignment="false" applyBorder="false" applyFont="true" applyProtection="false" borderId="1" fillId="0" fontId="1" numFmtId="165"/>
    <xf applyAlignment="false" applyBorder="false" applyFont="true" applyProtection="false" borderId="1" fillId="0" fontId="1" numFmtId="167"/>
    <xf applyAlignment="false" applyBorder="false" applyFont="true" applyProtection="false" borderId="1" fillId="2" fontId="1" numFmtId="167"/>
    <xf applyAlignment="false" applyBorder="false" applyFont="true" applyProtection="false" borderId="1" fillId="0" fontId="1" numFmtId="168"/>
    <xf applyAlignment="false" applyBorder="false" applyFont="true" applyProtection="false" borderId="1" fillId="2" fontId="1" numFmtId="169"/>
    <xf applyAlignment="false" applyBorder="false" applyFont="true" applyProtection="false" borderId="1" fillId="0" fontId="1" numFmtId="169"/>
    <xf applyAlignment="false" applyBorder="false" applyFont="true" applyProtection="false" borderId="1" fillId="0" fontId="0" numFmtId="169"/>
    <xf applyAlignment="false" applyBorder="false" applyFont="true" applyProtection="false" borderId="1" fillId="2" fontId="0" numFmtId="164"/>
    <xf applyAlignment="false" applyBorder="false" applyFont="true" applyProtection="false" borderId="1" fillId="0" fontId="2" numFmtId="164"/>
    <xf applyAlignment="false" applyBorder="false" applyFont="true" applyProtection="false" borderId="1" fillId="0" fontId="0" numFmtId="164"/>
    <xf applyAlignment="false" applyBorder="false" applyFont="true" applyProtection="false" borderId="1" fillId="0" fontId="0" numFmtId="170"/>
    <xf applyAlignment="false" applyBorder="false" applyFont="true" applyProtection="false" borderId="1" fillId="3" fontId="1" numFmtId="164"/>
    <xf applyAlignment="false" applyBorder="false" applyFont="true" applyProtection="false" borderId="1" fillId="0" fontId="0" numFmtId="171"/>
    <xf applyAlignment="false" applyBorder="false" applyFont="true" applyProtection="false" borderId="1" fillId="0" fontId="0" numFmtId="172"/>
    <xf applyAlignment="false" applyBorder="false" applyFont="true" applyProtection="false" borderId="1" fillId="4" fontId="0" numFmtId="172"/>
    <xf applyAlignment="false" applyBorder="false" applyFont="true" applyProtection="false" borderId="1" fillId="4" fontId="0" numFmtId="164"/>
    <xf applyAlignment="false" applyBorder="false" applyFont="true" applyProtection="false" borderId="1" fillId="4" fontId="0" numFmtId="166"/>
    <xf applyAlignment="false" applyBorder="false" applyFont="true" applyProtection="false" borderId="1" fillId="4" fontId="0" numFmtId="165"/>
    <xf applyAlignment="false" applyBorder="false" applyFont="true" applyProtection="false" borderId="1" fillId="5" fontId="0" numFmtId="172"/>
    <xf applyAlignment="false" applyBorder="false" applyFont="true" applyProtection="false" borderId="1" fillId="5" fontId="0" numFmtId="164"/>
    <xf applyAlignment="false" applyBorder="false" applyFont="true" applyProtection="false" borderId="1" fillId="5" fontId="0" numFmtId="166"/>
    <xf applyAlignment="false" applyBorder="false" applyFont="true" applyProtection="false" borderId="1" fillId="5" fontId="0" numFmtId="165"/>
    <xf applyAlignment="false" applyBorder="false" applyFont="true" applyProtection="false" borderId="1" fillId="0" fontId="0" numFmtId="173"/>
    <xf applyAlignment="true" applyBorder="false" applyFont="true" applyProtection="false" borderId="1" fillId="3" fontId="1" numFmtId="164">
      <alignment wrapText="1"/>
    </xf>
    <xf applyAlignment="false" applyBorder="false" applyFont="true" applyProtection="false" borderId="1" fillId="0" fontId="0" numFmtId="174"/>
    <xf applyAlignment="false" applyBorder="false" applyFont="true" applyProtection="false" borderId="1" fillId="0" fontId="0" numFmtId="175"/>
    <xf applyAlignment="false" applyBorder="false" applyFont="true" applyProtection="false" borderId="1" fillId="0" fontId="0" numFmtId="176"/>
    <xf applyAlignment="false" applyBorder="false" applyFont="true" applyProtection="false" borderId="1" fillId="0" fontId="0" numFmtId="177"/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
            Type="http://schemas.openxmlformats.org/officeDocument/2006/relationships/worksheet" Target="worksheets/sheet1.xml"/><Relationship Id="rId3" 
            Type="http://schemas.openxmlformats.org/officeDocument/2006/relationships/worksheet" Target="worksheets/sheet2.xml"/><Relationship Id="rId4" 
            Type="http://schemas.openxmlformats.org/officeDocument/2006/relationships/worksheet" Target="worksheets/sheet3.xml"/><Relationship Id="rId5" 
            Type="http://schemas.openxmlformats.org/officeDocument/2006/relationships/worksheet" Target="worksheets/sheet4.xml"/><Relationship Id="rId6" 
            Type="http://schemas.openxmlformats.org/officeDocument/2006/relationships/worksheet" Target="worksheets/sheet5.xml"/><Relationship Id="rId7" 
            Type="http://schemas.openxmlformats.org/officeDocument/2006/relationships/worksheet" Target="worksheets/sheet6.xml"/><Relationship Id="rId8" 
            Type="http://schemas.openxmlformats.org/officeDocument/2006/relationships/worksheet" Target="worksheets/sheet7.xml"/><Relationship Id="rId9" 
            Type="http://schemas.openxmlformats.org/officeDocument/2006/relationships/worksheet" Target="worksheets/sheet8.xml"/><Relationship Id="rId10" 
            Type="http://schemas.openxmlformats.org/officeDocument/2006/relationships/worksheet" Target="worksheets/sheet9.xml"/><Relationship Id="rId11" 
            Type="http://schemas.openxmlformats.org/officeDocument/2006/relationships/worksheet" Target="worksheets/sheet10.xml"/><Relationship Id="rId12" 
           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Q17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20" customWidth="1"/>
    <col min="2" max="2" width="10" customWidth="1"/>
    <col min="3" max="3" width="20" customWidth="1"/>
    <col min="4" max="4" width="10" customWidth="1"/>
    <col min="5" max="5" width="10" customWidth="1"/>
    <col min="6" max="6" width="10" customWidth="1"/>
    <col min="7" max="7" width="10" customWidth="1"/>
    <col min="8" max="8" width="10" customWidth="1"/>
    <col min="9" max="9" width="15" customWidth="1"/>
    <col min="10" max="10" width="15" customWidth="1"/>
    <col min="11" max="11" width="10" customWidth="1"/>
    <col min="12" max="12" width="50" customWidth="1"/>
    <col min="13" max="13" width="10" customWidth="1"/>
    <col min="14" max="14" width="10" customWidth="1"/>
    <col min="15" max="15" width="10" customWidth="1"/>
    <col min="16" max="16" width="10" customWidth="1"/>
    <col min="17" max="17" width="10" customWidth="1"/>
  </cols>
  <sheetData>
    <row collapsed="false" customFormat="false" customHeight="false" hidden="false" ht="12.1" outlineLevel="0" r="1">
      <c r="A1" s="19" t="s">
        <v>0</v>
      </c>
      <c r="B1" s="19" t="s">
        <v>1</v>
      </c>
      <c r="C1" s="19" t="s">
        <v>2</v>
      </c>
      <c r="D1" s="19" t="s">
        <v>3</v>
      </c>
      <c r="E1" s="19" t="s">
        <v>4</v>
      </c>
      <c r="F1" s="19" t="s">
        <v>5</v>
      </c>
      <c r="G1" s="19" t="s">
        <v>6</v>
      </c>
      <c r="H1" s="19" t="s">
        <v>7</v>
      </c>
      <c r="I1" s="19" t="s">
        <v>8</v>
      </c>
      <c r="J1" s="19" t="s">
        <v>9</v>
      </c>
      <c r="K1" s="19" t="s">
        <v>10</v>
      </c>
      <c r="L1" s="19" t="s">
        <v>11</v>
      </c>
      <c r="M1" s="19" t="s">
        <v>12</v>
      </c>
      <c r="N1" s="19"/>
      <c r="O1" s="19" t="s">
        <v>13</v>
      </c>
      <c r="P1" s="19" t="s">
        <v>14</v>
      </c>
      <c r="Q1" s="19" t="s">
        <v>15</v>
      </c>
    </row>
    <row collapsed="false" customFormat="false" customHeight="false" hidden="false" ht="12.1" outlineLevel="0" r="2">
      <c r="A2" s="17" t="s">
        <v>16</v>
      </c>
      <c r="B2" s="17" t="s">
        <v>17</v>
      </c>
      <c r="C2" s="17" t="s">
        <v>18</v>
      </c>
      <c r="D2" s="17" t="s">
        <v>19</v>
      </c>
      <c r="E2" s="7" t="n">
        <v>1000</v>
      </c>
      <c r="F2" s="6" t="n">
        <v>13.33</v>
      </c>
      <c r="G2" s="18" t="n">
        <v>0</v>
      </c>
      <c r="H2" s="6" t="n">
        <v>0</v>
      </c>
      <c r="I2" s="17"/>
      <c r="J2" s="6" t="s">
        <f>=E2*F2*Портфель!$Q$13</f>
      </c>
      <c r="K2" s="9" t="n">
        <v>-0.0487</v>
      </c>
      <c r="L2" s="6" t="n">
        <v>19.1</v>
      </c>
      <c r="M2" s="18" t="n">
        <v>0.2132</v>
      </c>
      <c r="N2" s="17"/>
      <c r="O2" s="17" t="s">
        <v>20</v>
      </c>
      <c r="P2" s="18" t="n">
        <v>0.2132</v>
      </c>
      <c r="Q2" s="6" t="s">
        <f>=P2/$P$13</f>
      </c>
    </row>
    <row collapsed="false" customFormat="false" customHeight="false" hidden="false" ht="12.1" outlineLevel="0" r="3">
      <c r="A3" s="17" t="s">
        <v>21</v>
      </c>
      <c r="B3" s="17" t="s">
        <v>17</v>
      </c>
      <c r="C3" s="17" t="s">
        <v>22</v>
      </c>
      <c r="D3" s="17" t="s">
        <v>19</v>
      </c>
      <c r="E3" s="7" t="n">
        <v>90</v>
      </c>
      <c r="F3" s="6" t="n">
        <v>120.04</v>
      </c>
      <c r="G3" s="18" t="n">
        <v>0</v>
      </c>
      <c r="H3" s="6" t="n">
        <v>0</v>
      </c>
      <c r="I3" s="17"/>
      <c r="J3" s="6" t="s">
        <f>=E3*F3*Портфель!$Q$13</f>
      </c>
      <c r="K3" s="9" t="n">
        <v>-0.0466</v>
      </c>
      <c r="L3" s="6" t="n">
        <v>232.96</v>
      </c>
      <c r="M3" s="18" t="n">
        <v>27.375</v>
      </c>
      <c r="N3" s="17"/>
      <c r="O3" s="17" t="s">
        <v>23</v>
      </c>
      <c r="P3" s="18" t="n">
        <v>27.375</v>
      </c>
      <c r="Q3" s="6" t="s">
        <f>=P3/$P$13</f>
      </c>
    </row>
    <row collapsed="false" customFormat="false" customHeight="false" hidden="false" ht="12.1" outlineLevel="0" r="4">
      <c r="A4" s="17"/>
      <c r="B4" s="17"/>
      <c r="C4" s="17"/>
      <c r="D4" s="17"/>
      <c r="E4" s="7"/>
      <c r="F4" s="6"/>
      <c r="G4" s="4"/>
      <c r="H4" s="4" t="s">
        <v>24</v>
      </c>
      <c r="I4" s="4"/>
      <c r="J4" s="5" t="s">
        <f>=SUM(J2:J3)</f>
      </c>
      <c r="K4" s="4"/>
      <c r="L4" s="4"/>
      <c r="M4" s="18" t="n">
        <v>58.054945054945</v>
      </c>
      <c r="N4" s="17"/>
      <c r="O4" s="17" t="s">
        <v>25</v>
      </c>
      <c r="P4" s="18" t="n">
        <v>58.054945054945</v>
      </c>
      <c r="Q4" s="6" t="s">
        <f>=P4/$P$13</f>
      </c>
    </row>
    <row collapsed="false" customFormat="false" customHeight="false" hidden="false" ht="12.1" outlineLevel="0" r="5">
      <c r="A5" s="17" t="s">
        <v>19</v>
      </c>
      <c r="B5" s="17" t="s">
        <v>3</v>
      </c>
      <c r="C5" s="17" t="s">
        <v>26</v>
      </c>
      <c r="D5" s="17" t="s">
        <v>19</v>
      </c>
      <c r="E5" s="7" t="n">
        <v>585247.69</v>
      </c>
      <c r="F5" s="6" t="n">
        <v>1</v>
      </c>
      <c r="G5" s="18" t="n">
        <v>0</v>
      </c>
      <c r="H5" s="6" t="n">
        <v>0</v>
      </c>
      <c r="I5" s="17"/>
      <c r="J5" s="6" t="s">
        <f>=E5*F5</f>
      </c>
      <c r="K5" s="18"/>
      <c r="L5" s="6"/>
      <c r="M5" s="18" t="n">
        <v>102.6472</v>
      </c>
      <c r="N5" s="17"/>
      <c r="O5" s="17" t="s">
        <v>27</v>
      </c>
      <c r="P5" s="18" t="n">
        <v>102.6472</v>
      </c>
      <c r="Q5" s="6" t="s">
        <f>=P5/$P$13</f>
      </c>
    </row>
    <row collapsed="false" customFormat="false" customHeight="false" hidden="false" ht="12.1" outlineLevel="0" r="6">
      <c r="A6" s="17"/>
      <c r="B6" s="17"/>
      <c r="C6" s="17"/>
      <c r="D6" s="17"/>
      <c r="E6" s="7"/>
      <c r="F6" s="6"/>
      <c r="G6" s="4"/>
      <c r="H6" s="4" t="s">
        <v>28</v>
      </c>
      <c r="I6" s="4"/>
      <c r="J6" s="5" t="s">
        <f>=SUM(J5:J5)</f>
      </c>
      <c r="K6" s="4"/>
      <c r="L6" s="4"/>
      <c r="M6" s="18" t="n">
        <v>11.354</v>
      </c>
      <c r="N6" s="17"/>
      <c r="O6" s="17" t="s">
        <v>29</v>
      </c>
      <c r="P6" s="18" t="n">
        <v>11.354</v>
      </c>
      <c r="Q6" s="6" t="s">
        <f>=P6/$P$13</f>
      </c>
    </row>
    <row collapsed="false" customFormat="false" customHeight="false" hidden="false" ht="12.1" outlineLevel="0" r="7">
      <c r="A7" s="17"/>
      <c r="B7" s="17"/>
      <c r="C7" s="17"/>
      <c r="D7" s="17"/>
      <c r="E7" s="7"/>
      <c r="F7" s="6"/>
      <c r="G7" s="4"/>
      <c r="H7" s="4" t="s">
        <v>30</v>
      </c>
      <c r="I7" s="4"/>
      <c r="J7" s="5" t="s">
        <f>=J4+J6</f>
      </c>
      <c r="K7" s="18"/>
      <c r="L7" s="6"/>
      <c r="M7" s="18" t="n">
        <v>94.3845</v>
      </c>
      <c r="N7" s="17"/>
      <c r="O7" s="17" t="s">
        <v>31</v>
      </c>
      <c r="P7" s="18" t="n">
        <v>94.3845</v>
      </c>
      <c r="Q7" s="6" t="s">
        <f>=P7/$P$13</f>
      </c>
    </row>
    <row collapsed="false" customFormat="false" customHeight="false" hidden="false" ht="12.1" outlineLevel="0" r="8">
      <c r="A8" s="17"/>
      <c r="B8" s="17"/>
      <c r="C8" s="17"/>
      <c r="D8" s="17"/>
      <c r="E8" s="7"/>
      <c r="F8" s="6"/>
      <c r="G8" s="18"/>
      <c r="H8" s="6"/>
      <c r="I8" s="17"/>
      <c r="J8" s="6"/>
      <c r="K8" s="18"/>
      <c r="L8" s="6"/>
      <c r="M8" s="18" t="n">
        <v>108.9549</v>
      </c>
      <c r="N8" s="17"/>
      <c r="O8" s="17" t="s">
        <v>32</v>
      </c>
      <c r="P8" s="18" t="n">
        <v>108.9549</v>
      </c>
      <c r="Q8" s="6" t="s">
        <f>=P8/$P$13</f>
      </c>
    </row>
    <row collapsed="false" customFormat="false" customHeight="false" hidden="false" ht="12.1" outlineLevel="0" r="9">
      <c r="A9" s="17"/>
      <c r="B9" s="17"/>
      <c r="C9" s="17"/>
      <c r="D9" s="17"/>
      <c r="E9" s="7"/>
      <c r="F9" s="6"/>
      <c r="G9" s="18"/>
      <c r="H9" s="6"/>
      <c r="I9" s="17"/>
      <c r="J9" s="6"/>
      <c r="K9" s="18"/>
      <c r="L9" s="6"/>
      <c r="M9" s="18" t="n">
        <v>10880</v>
      </c>
      <c r="N9" s="17"/>
      <c r="O9" s="17" t="s">
        <v>33</v>
      </c>
      <c r="P9" s="18" t="n">
        <v>10880</v>
      </c>
      <c r="Q9" s="6" t="s">
        <f>=P9/$P$13</f>
      </c>
    </row>
    <row collapsed="false" customFormat="false" customHeight="false" hidden="false" ht="12.1" outlineLevel="0" r="10">
      <c r="A10" s="17"/>
      <c r="B10" s="17"/>
      <c r="C10" s="17"/>
      <c r="D10" s="17"/>
      <c r="E10" s="7"/>
      <c r="F10" s="6"/>
      <c r="G10" s="18"/>
      <c r="H10" s="6"/>
      <c r="I10" s="17"/>
      <c r="J10" s="6"/>
      <c r="K10" s="18"/>
      <c r="L10" s="6"/>
      <c r="M10" s="18" t="n">
        <v>10.4904</v>
      </c>
      <c r="N10" s="17"/>
      <c r="O10" s="17" t="s">
        <v>34</v>
      </c>
      <c r="P10" s="18" t="n">
        <v>10.4904</v>
      </c>
      <c r="Q10" s="6" t="s">
        <f>=P10/$P$13</f>
      </c>
    </row>
    <row collapsed="false" customFormat="false" customHeight="false" hidden="false" ht="12.1" outlineLevel="0" r="11">
      <c r="A11" s="17"/>
      <c r="B11" s="17"/>
      <c r="C11" s="17"/>
      <c r="D11" s="17"/>
      <c r="E11" s="7"/>
      <c r="F11" s="6"/>
      <c r="G11" s="18"/>
      <c r="H11" s="6"/>
      <c r="I11" s="17"/>
      <c r="J11" s="6"/>
      <c r="K11" s="18"/>
      <c r="L11" s="6"/>
      <c r="M11" s="18" t="n">
        <v>0.44</v>
      </c>
      <c r="N11" s="17"/>
      <c r="O11" s="17" t="s">
        <v>35</v>
      </c>
      <c r="P11" s="18" t="n">
        <v>0.44</v>
      </c>
      <c r="Q11" s="6" t="s">
        <f>=P11/$P$13</f>
      </c>
    </row>
    <row collapsed="false" customFormat="false" customHeight="false" hidden="false" ht="12.1" outlineLevel="0" r="12">
      <c r="A12" s="17"/>
      <c r="B12" s="17"/>
      <c r="C12" s="17"/>
      <c r="D12" s="17"/>
      <c r="E12" s="7"/>
      <c r="F12" s="6"/>
      <c r="G12" s="18"/>
      <c r="H12" s="6"/>
      <c r="I12" s="17"/>
      <c r="J12" s="6"/>
      <c r="K12" s="18"/>
      <c r="L12" s="6"/>
      <c r="M12" s="18" t="n">
        <v>0.148</v>
      </c>
      <c r="N12" s="17"/>
      <c r="O12" s="17" t="s">
        <v>36</v>
      </c>
      <c r="P12" s="18" t="n">
        <v>0.148</v>
      </c>
      <c r="Q12" s="6" t="s">
        <f>=P12/$P$13</f>
      </c>
    </row>
    <row collapsed="false" customFormat="false" customHeight="false" hidden="false" ht="12.1" outlineLevel="0" r="13">
      <c r="A13" s="17"/>
      <c r="B13" s="17"/>
      <c r="C13" s="17"/>
      <c r="D13" s="17"/>
      <c r="E13" s="7"/>
      <c r="F13" s="6"/>
      <c r="G13" s="18"/>
      <c r="H13" s="6"/>
      <c r="I13" s="17"/>
      <c r="J13" s="6"/>
      <c r="K13" s="18"/>
      <c r="L13" s="6"/>
      <c r="M13" s="18" t="n">
        <v>1</v>
      </c>
      <c r="N13" s="17"/>
      <c r="O13" s="17" t="s">
        <v>19</v>
      </c>
      <c r="P13" s="18" t="n">
        <v>1</v>
      </c>
      <c r="Q13" s="6" t="s">
        <f>=P13/$P$13</f>
      </c>
    </row>
    <row collapsed="false" customFormat="false" customHeight="false" hidden="false" ht="12.1" outlineLevel="0" r="14">
      <c r="A14" s="17"/>
      <c r="B14" s="17"/>
      <c r="C14" s="17"/>
      <c r="D14" s="17"/>
      <c r="E14" s="7"/>
      <c r="F14" s="6"/>
      <c r="G14" s="18"/>
      <c r="H14" s="6"/>
      <c r="I14" s="17"/>
      <c r="J14" s="6"/>
      <c r="K14" s="18"/>
      <c r="L14" s="6"/>
      <c r="M14" s="18" t="n">
        <v>166.8</v>
      </c>
      <c r="N14" s="17"/>
      <c r="O14" s="17" t="s">
        <v>37</v>
      </c>
      <c r="P14" s="18" t="n">
        <v>166.8</v>
      </c>
      <c r="Q14" s="6" t="s">
        <f>=P14/$P$13</f>
      </c>
    </row>
    <row collapsed="false" customFormat="false" customHeight="false" hidden="false" ht="12.1" outlineLevel="0" r="15">
      <c r="A15" s="17"/>
      <c r="B15" s="17"/>
      <c r="C15" s="17"/>
      <c r="D15" s="17"/>
      <c r="E15" s="7"/>
      <c r="F15" s="6"/>
      <c r="G15" s="18"/>
      <c r="H15" s="6"/>
      <c r="I15" s="17"/>
      <c r="J15" s="6"/>
      <c r="K15" s="18"/>
      <c r="L15" s="6"/>
      <c r="M15" s="18" t="n">
        <v>1.84</v>
      </c>
      <c r="N15" s="17"/>
      <c r="O15" s="17" t="s">
        <v>38</v>
      </c>
      <c r="P15" s="18" t="n">
        <v>1.84</v>
      </c>
      <c r="Q15" s="6" t="s">
        <f>=P15/$P$13</f>
      </c>
    </row>
    <row collapsed="false" customFormat="false" customHeight="false" hidden="false" ht="12.1" outlineLevel="0" r="16">
      <c r="A16" s="17"/>
      <c r="B16" s="17"/>
      <c r="C16" s="17"/>
      <c r="D16" s="17"/>
      <c r="E16" s="7"/>
      <c r="F16" s="6"/>
      <c r="G16" s="18"/>
      <c r="H16" s="6"/>
      <c r="I16" s="17"/>
      <c r="J16" s="6"/>
      <c r="K16" s="18"/>
      <c r="L16" s="6"/>
      <c r="M16" s="18" t="n">
        <v>2.11125</v>
      </c>
      <c r="N16" s="17"/>
      <c r="O16" s="17" t="s">
        <v>39</v>
      </c>
      <c r="P16" s="18" t="n">
        <v>2.11125</v>
      </c>
      <c r="Q16" s="6" t="s">
        <f>=P16/$P$13</f>
      </c>
    </row>
    <row collapsed="false" customFormat="false" customHeight="false" hidden="false" ht="12.1" outlineLevel="0" r="17">
      <c r="A17" s="17"/>
      <c r="B17" s="17"/>
      <c r="C17" s="17"/>
      <c r="D17" s="17"/>
      <c r="E17" s="7"/>
      <c r="F17" s="6"/>
      <c r="G17" s="18"/>
      <c r="H17" s="6"/>
      <c r="I17" s="17"/>
      <c r="J17" s="6"/>
      <c r="K17" s="18"/>
      <c r="L17" s="6"/>
      <c r="M17" s="18" t="n">
        <v>81.3582</v>
      </c>
      <c r="N17" s="17"/>
      <c r="O17" s="17" t="s">
        <v>40</v>
      </c>
      <c r="P17" s="18" t="n">
        <v>81.3582</v>
      </c>
      <c r="Q17" s="6" t="s">
        <f>=P17/$P$13</f>
      </c>
    </row>
  </sheetData>
  <mergeCells>
    <mergeCell ref="H4:I4"/>
    <mergeCell ref="H6:I6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K22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25" customWidth="1"/>
    <col min="3" max="3" width="1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5" customWidth="1"/>
  </cols>
  <sheetData>
    <row collapsed="false" customFormat="false" customHeight="false" hidden="false" ht="12.1" outlineLevel="0" r="1">
      <c r="A1" s="31" t="s">
        <v>0</v>
      </c>
      <c r="B1" s="31" t="s">
        <v>2</v>
      </c>
      <c r="C1" s="31" t="s">
        <v>186</v>
      </c>
      <c r="D1" s="31" t="s">
        <v>187</v>
      </c>
      <c r="E1" s="31" t="s">
        <v>159</v>
      </c>
      <c r="F1" s="31" t="s">
        <v>188</v>
      </c>
      <c r="G1" s="31" t="s">
        <v>156</v>
      </c>
      <c r="H1" s="31" t="s">
        <v>189</v>
      </c>
      <c r="I1" s="31" t="s">
        <v>190</v>
      </c>
      <c r="J1" s="31" t="s">
        <v>191</v>
      </c>
      <c r="K1" s="31" t="s">
        <v>192</v>
      </c>
    </row>
    <row collapsed="false" customFormat="false" customHeight="false" hidden="false" ht="12.1" outlineLevel="0" r="2">
      <c r="A2" s="17" t="s">
        <v>101</v>
      </c>
      <c r="B2" s="17" t="s">
        <v>166</v>
      </c>
      <c r="C2" s="34" t="n">
        <v>43350</v>
      </c>
      <c r="D2" s="35" t="n">
        <v>44385</v>
      </c>
      <c r="E2" s="18" t="n">
        <v>95.0915</v>
      </c>
      <c r="F2" s="18" t="n">
        <v>172.4727</v>
      </c>
      <c r="G2" s="18" t="n">
        <v>100</v>
      </c>
      <c r="H2" s="6" t="s">
        <f>=(F2-E2)*G2</f>
      </c>
      <c r="I2" s="9" t="s">
        <f>=(F2-E2)/E2</f>
      </c>
      <c r="J2" s="7" t="s">
        <f>=MAX(1,DATEDIF(C2,D2,"d")-1)</f>
      </c>
      <c r="K2" s="9" t="s">
        <f>=I2*365/J2</f>
      </c>
    </row>
    <row collapsed="false" customFormat="false" customHeight="false" hidden="false" ht="12.1" outlineLevel="0" r="3">
      <c r="A3" s="17" t="s">
        <v>102</v>
      </c>
      <c r="B3" s="17" t="s">
        <v>193</v>
      </c>
      <c r="C3" s="34" t="n">
        <v>43355</v>
      </c>
      <c r="D3" s="35" t="n">
        <v>43361</v>
      </c>
      <c r="E3" s="18" t="n">
        <v>648.39</v>
      </c>
      <c r="F3" s="18" t="n">
        <v>651.615</v>
      </c>
      <c r="G3" s="18" t="n">
        <v>4</v>
      </c>
      <c r="H3" s="6" t="s">
        <f>=(F3-E3)*G3</f>
      </c>
      <c r="I3" s="9" t="s">
        <f>=(F3-E3)/E3</f>
      </c>
      <c r="J3" s="7" t="s">
        <f>=MAX(1,DATEDIF(C3,D3,"d")-1)</f>
      </c>
      <c r="K3" s="9" t="s">
        <f>=I3*365/J3</f>
      </c>
    </row>
    <row collapsed="false" customFormat="false" customHeight="false" hidden="false" ht="12.1" outlineLevel="0" r="4">
      <c r="A4" s="17" t="s">
        <v>103</v>
      </c>
      <c r="B4" s="17" t="s">
        <v>167</v>
      </c>
      <c r="C4" s="34" t="n">
        <v>43356</v>
      </c>
      <c r="D4" s="35" t="n">
        <v>44385</v>
      </c>
      <c r="E4" s="18" t="n">
        <v>180.957</v>
      </c>
      <c r="F4" s="18" t="n">
        <v>302.6293</v>
      </c>
      <c r="G4" s="18" t="n">
        <v>10</v>
      </c>
      <c r="H4" s="6" t="s">
        <f>=(F4-E4)*G4</f>
      </c>
      <c r="I4" s="9" t="s">
        <f>=(F4-E4)/E4</f>
      </c>
      <c r="J4" s="7" t="s">
        <f>=MAX(1,DATEDIF(C4,D4,"d")-1)</f>
      </c>
      <c r="K4" s="9" t="s">
        <f>=I4*365/J4</f>
      </c>
    </row>
    <row collapsed="false" customFormat="false" customHeight="false" hidden="false" ht="12.1" outlineLevel="0" r="5">
      <c r="A5" s="17" t="s">
        <v>103</v>
      </c>
      <c r="B5" s="17" t="s">
        <v>167</v>
      </c>
      <c r="C5" s="34" t="n">
        <v>43361</v>
      </c>
      <c r="D5" s="35" t="n">
        <v>44385</v>
      </c>
      <c r="E5" s="18" t="n">
        <v>192.055</v>
      </c>
      <c r="F5" s="18" t="n">
        <v>302.6293</v>
      </c>
      <c r="G5" s="18" t="n">
        <v>10</v>
      </c>
      <c r="H5" s="6" t="s">
        <f>=(F5-E5)*G5</f>
      </c>
      <c r="I5" s="9" t="s">
        <f>=(F5-E5)/E5</f>
      </c>
      <c r="J5" s="7" t="s">
        <f>=MAX(1,DATEDIF(C5,D5,"d")-1)</f>
      </c>
      <c r="K5" s="9" t="s">
        <f>=I5*365/J5</f>
      </c>
    </row>
    <row collapsed="false" customFormat="false" customHeight="false" hidden="false" ht="12.1" outlineLevel="0" r="6">
      <c r="A6" s="17" t="s">
        <v>103</v>
      </c>
      <c r="B6" s="17" t="s">
        <v>167</v>
      </c>
      <c r="C6" s="34" t="n">
        <v>43892</v>
      </c>
      <c r="D6" s="35" t="n">
        <v>44385</v>
      </c>
      <c r="E6" s="18" t="n">
        <v>225.4318</v>
      </c>
      <c r="F6" s="18" t="n">
        <v>302.6293</v>
      </c>
      <c r="G6" s="18" t="n">
        <v>50</v>
      </c>
      <c r="H6" s="6" t="s">
        <f>=(F6-E6)*G6</f>
      </c>
      <c r="I6" s="9" t="s">
        <f>=(F6-E6)/E6</f>
      </c>
      <c r="J6" s="7" t="s">
        <f>=MAX(1,DATEDIF(C6,D6,"d")-1)</f>
      </c>
      <c r="K6" s="9" t="s">
        <f>=I6*365/J6</f>
      </c>
    </row>
    <row collapsed="false" customFormat="false" customHeight="false" hidden="false" ht="12.1" outlineLevel="0" r="7">
      <c r="A7" s="17" t="s">
        <v>103</v>
      </c>
      <c r="B7" s="17" t="s">
        <v>167</v>
      </c>
      <c r="C7" s="34" t="n">
        <v>44385</v>
      </c>
      <c r="D7" s="35" t="n">
        <v>44385</v>
      </c>
      <c r="E7" s="18" t="n">
        <v>302.8207</v>
      </c>
      <c r="F7" s="18" t="n">
        <v>302.6691</v>
      </c>
      <c r="G7" s="18" t="n">
        <v>70</v>
      </c>
      <c r="H7" s="6" t="s">
        <f>=(F7-E7)*G7</f>
      </c>
      <c r="I7" s="9" t="s">
        <f>=(F7-E7)/E7</f>
      </c>
      <c r="J7" s="7" t="s">
        <f>=MAX(1,DATEDIF(C7,D7,"d")-1)</f>
      </c>
      <c r="K7" s="9" t="s">
        <f>=I7*365/J7</f>
      </c>
    </row>
    <row collapsed="false" customFormat="false" customHeight="false" hidden="false" ht="12.1" outlineLevel="0" r="8">
      <c r="A8" s="17" t="s">
        <v>104</v>
      </c>
      <c r="B8" s="17" t="s">
        <v>169</v>
      </c>
      <c r="C8" s="34" t="n">
        <v>43875</v>
      </c>
      <c r="D8" s="35" t="n">
        <v>44385</v>
      </c>
      <c r="E8" s="18" t="n">
        <v>0.7295</v>
      </c>
      <c r="F8" s="18" t="n">
        <v>0.7266</v>
      </c>
      <c r="G8" s="18" t="n">
        <v>1000</v>
      </c>
      <c r="H8" s="6" t="s">
        <f>=(F8-E8)*G8</f>
      </c>
      <c r="I8" s="9" t="s">
        <f>=(F8-E8)/E8</f>
      </c>
      <c r="J8" s="7" t="s">
        <f>=MAX(1,DATEDIF(C8,D8,"d")-1)</f>
      </c>
      <c r="K8" s="9" t="s">
        <f>=I8*365/J8</f>
      </c>
    </row>
    <row collapsed="false" customFormat="false" customHeight="false" hidden="false" ht="12.1" outlineLevel="0" r="9">
      <c r="A9" s="17" t="s">
        <v>104</v>
      </c>
      <c r="B9" s="17" t="s">
        <v>169</v>
      </c>
      <c r="C9" s="34" t="n">
        <v>43875</v>
      </c>
      <c r="D9" s="35" t="n">
        <v>44385</v>
      </c>
      <c r="E9" s="18" t="n">
        <v>0.7295</v>
      </c>
      <c r="F9" s="18" t="n">
        <v>0.7266</v>
      </c>
      <c r="G9" s="18" t="n">
        <v>2000</v>
      </c>
      <c r="H9" s="6" t="s">
        <f>=(F9-E9)*G9</f>
      </c>
      <c r="I9" s="9" t="s">
        <f>=(F9-E9)/E9</f>
      </c>
      <c r="J9" s="7" t="s">
        <f>=MAX(1,DATEDIF(C9,D9,"d")-1)</f>
      </c>
      <c r="K9" s="9" t="s">
        <f>=I9*365/J9</f>
      </c>
    </row>
    <row collapsed="false" customFormat="false" customHeight="false" hidden="false" ht="12.1" outlineLevel="0" r="10">
      <c r="A10" s="17" t="s">
        <v>104</v>
      </c>
      <c r="B10" s="17" t="s">
        <v>169</v>
      </c>
      <c r="C10" s="34" t="n">
        <v>43875</v>
      </c>
      <c r="D10" s="35" t="n">
        <v>44391</v>
      </c>
      <c r="E10" s="18" t="n">
        <v>0.7295</v>
      </c>
      <c r="F10" s="18" t="n">
        <v>0.7169</v>
      </c>
      <c r="G10" s="18" t="n">
        <v>8000</v>
      </c>
      <c r="H10" s="6" t="s">
        <f>=(F10-E10)*G10</f>
      </c>
      <c r="I10" s="9" t="s">
        <f>=(F10-E10)/E10</f>
      </c>
      <c r="J10" s="7" t="s">
        <f>=MAX(1,DATEDIF(C10,D10,"d")-1)</f>
      </c>
      <c r="K10" s="9" t="s">
        <f>=I10*365/J10</f>
      </c>
    </row>
    <row collapsed="false" customFormat="false" customHeight="false" hidden="false" ht="12.1" outlineLevel="0" r="11">
      <c r="A11" s="17" t="s">
        <v>104</v>
      </c>
      <c r="B11" s="17" t="s">
        <v>169</v>
      </c>
      <c r="C11" s="34" t="n">
        <v>43875</v>
      </c>
      <c r="D11" s="35" t="n">
        <v>44391</v>
      </c>
      <c r="E11" s="18" t="n">
        <v>0.7295</v>
      </c>
      <c r="F11" s="18" t="n">
        <v>0.7169</v>
      </c>
      <c r="G11" s="18" t="n">
        <v>17000</v>
      </c>
      <c r="H11" s="6" t="s">
        <f>=(F11-E11)*G11</f>
      </c>
      <c r="I11" s="9" t="s">
        <f>=(F11-E11)/E11</f>
      </c>
      <c r="J11" s="7" t="s">
        <f>=MAX(1,DATEDIF(C11,D11,"d")-1)</f>
      </c>
      <c r="K11" s="9" t="s">
        <f>=I11*365/J11</f>
      </c>
    </row>
    <row collapsed="false" customFormat="false" customHeight="false" hidden="false" ht="12.1" outlineLevel="0" r="12">
      <c r="A12" s="17" t="s">
        <v>106</v>
      </c>
      <c r="B12" s="17" t="s">
        <v>175</v>
      </c>
      <c r="C12" s="34" t="n">
        <v>43879</v>
      </c>
      <c r="D12" s="35" t="n">
        <v>44278</v>
      </c>
      <c r="E12" s="18" t="n">
        <v>1009.837</v>
      </c>
      <c r="F12" s="18" t="n">
        <v>1007.39</v>
      </c>
      <c r="G12" s="18" t="n">
        <v>1</v>
      </c>
      <c r="H12" s="6" t="s">
        <f>=(F12-E12)*G12</f>
      </c>
      <c r="I12" s="9" t="s">
        <f>=(F12-E12)/E12</f>
      </c>
      <c r="J12" s="7" t="s">
        <f>=MAX(1,DATEDIF(C12,D12,"d")-1)</f>
      </c>
      <c r="K12" s="9" t="s">
        <f>=I12*365/J12</f>
      </c>
    </row>
    <row collapsed="false" customFormat="false" customHeight="false" hidden="false" ht="12.1" outlineLevel="0" r="13">
      <c r="A13" s="17" t="s">
        <v>106</v>
      </c>
      <c r="B13" s="17" t="s">
        <v>175</v>
      </c>
      <c r="C13" s="34" t="n">
        <v>43879</v>
      </c>
      <c r="D13" s="35" t="n">
        <v>44278</v>
      </c>
      <c r="E13" s="18" t="n">
        <v>1009.837</v>
      </c>
      <c r="F13" s="18" t="n">
        <v>1007.2915</v>
      </c>
      <c r="G13" s="18" t="n">
        <v>13</v>
      </c>
      <c r="H13" s="6" t="s">
        <f>=(F13-E13)*G13</f>
      </c>
      <c r="I13" s="9" t="s">
        <f>=(F13-E13)/E13</f>
      </c>
      <c r="J13" s="7" t="s">
        <f>=MAX(1,DATEDIF(C13,D13,"d")-1)</f>
      </c>
      <c r="K13" s="9" t="s">
        <f>=I13*365/J13</f>
      </c>
    </row>
    <row collapsed="false" customFormat="false" customHeight="false" hidden="false" ht="12.1" outlineLevel="0" r="14">
      <c r="A14" s="17" t="s">
        <v>106</v>
      </c>
      <c r="B14" s="17" t="s">
        <v>175</v>
      </c>
      <c r="C14" s="34" t="n">
        <v>43879</v>
      </c>
      <c r="D14" s="35" t="n">
        <v>44278</v>
      </c>
      <c r="E14" s="18" t="n">
        <v>1009.837</v>
      </c>
      <c r="F14" s="18" t="n">
        <v>1007.39</v>
      </c>
      <c r="G14" s="18" t="n">
        <v>2</v>
      </c>
      <c r="H14" s="6" t="s">
        <f>=(F14-E14)*G14</f>
      </c>
      <c r="I14" s="9" t="s">
        <f>=(F14-E14)/E14</f>
      </c>
      <c r="J14" s="7" t="s">
        <f>=MAX(1,DATEDIF(C14,D14,"d")-1)</f>
      </c>
      <c r="K14" s="9" t="s">
        <f>=I14*365/J14</f>
      </c>
    </row>
    <row collapsed="false" customFormat="false" customHeight="false" hidden="false" ht="12.1" outlineLevel="0" r="15">
      <c r="A15" s="17" t="s">
        <v>106</v>
      </c>
      <c r="B15" s="17" t="s">
        <v>175</v>
      </c>
      <c r="C15" s="34" t="n">
        <v>43879</v>
      </c>
      <c r="D15" s="35" t="n">
        <v>44278</v>
      </c>
      <c r="E15" s="18" t="n">
        <v>1009.837</v>
      </c>
      <c r="F15" s="18" t="n">
        <v>1007.39</v>
      </c>
      <c r="G15" s="18" t="n">
        <v>1</v>
      </c>
      <c r="H15" s="6" t="s">
        <f>=(F15-E15)*G15</f>
      </c>
      <c r="I15" s="9" t="s">
        <f>=(F15-E15)/E15</f>
      </c>
      <c r="J15" s="7" t="s">
        <f>=MAX(1,DATEDIF(C15,D15,"d")-1)</f>
      </c>
      <c r="K15" s="9" t="s">
        <f>=I15*365/J15</f>
      </c>
    </row>
    <row collapsed="false" customFormat="false" customHeight="false" hidden="false" ht="12.1" outlineLevel="0" r="16">
      <c r="A16" s="17" t="s">
        <v>106</v>
      </c>
      <c r="B16" s="17" t="s">
        <v>175</v>
      </c>
      <c r="C16" s="34" t="n">
        <v>43879</v>
      </c>
      <c r="D16" s="35" t="n">
        <v>44278</v>
      </c>
      <c r="E16" s="18" t="n">
        <v>1009.837</v>
      </c>
      <c r="F16" s="18" t="n">
        <v>1009.59</v>
      </c>
      <c r="G16" s="18" t="n">
        <v>2</v>
      </c>
      <c r="H16" s="6" t="s">
        <f>=(F16-E16)*G16</f>
      </c>
      <c r="I16" s="9" t="s">
        <f>=(F16-E16)/E16</f>
      </c>
      <c r="J16" s="7" t="s">
        <f>=MAX(1,DATEDIF(C16,D16,"d")-1)</f>
      </c>
      <c r="K16" s="9" t="s">
        <f>=I16*365/J16</f>
      </c>
    </row>
    <row collapsed="false" customFormat="false" customHeight="false" hidden="false" ht="12.1" outlineLevel="0" r="17">
      <c r="A17" s="17" t="s">
        <v>106</v>
      </c>
      <c r="B17" s="17" t="s">
        <v>175</v>
      </c>
      <c r="C17" s="34" t="n">
        <v>43879</v>
      </c>
      <c r="D17" s="35" t="n">
        <v>44278</v>
      </c>
      <c r="E17" s="18" t="n">
        <v>1009.837</v>
      </c>
      <c r="F17" s="18" t="n">
        <v>1009.79</v>
      </c>
      <c r="G17" s="18" t="n">
        <v>1</v>
      </c>
      <c r="H17" s="6" t="s">
        <f>=(F17-E17)*G17</f>
      </c>
      <c r="I17" s="9" t="s">
        <f>=(F17-E17)/E17</f>
      </c>
      <c r="J17" s="7" t="s">
        <f>=MAX(1,DATEDIF(C17,D17,"d")-1)</f>
      </c>
      <c r="K17" s="9" t="s">
        <f>=I17*365/J17</f>
      </c>
    </row>
    <row collapsed="false" customFormat="false" customHeight="false" hidden="false" ht="12.1" outlineLevel="0" r="18">
      <c r="A18" s="17" t="s">
        <v>107</v>
      </c>
      <c r="B18" s="17" t="s">
        <v>194</v>
      </c>
      <c r="C18" s="34" t="n">
        <v>43879</v>
      </c>
      <c r="D18" s="35" t="n">
        <v>44391</v>
      </c>
      <c r="E18" s="18" t="n">
        <v>14.3584</v>
      </c>
      <c r="F18" s="18" t="n">
        <v>19.3791</v>
      </c>
      <c r="G18" s="18" t="n">
        <v>1500</v>
      </c>
      <c r="H18" s="6" t="s">
        <f>=(F18-E18)*G18</f>
      </c>
      <c r="I18" s="9" t="s">
        <f>=(F18-E18)/E18</f>
      </c>
      <c r="J18" s="7" t="s">
        <f>=MAX(1,DATEDIF(C18,D18,"d")-1)</f>
      </c>
      <c r="K18" s="9" t="s">
        <f>=I18*365/J18</f>
      </c>
    </row>
    <row collapsed="false" customFormat="false" customHeight="false" hidden="false" ht="12.1" outlineLevel="0" r="19">
      <c r="A19" s="17" t="s">
        <v>108</v>
      </c>
      <c r="B19" s="17" t="s">
        <v>168</v>
      </c>
      <c r="C19" s="34" t="n">
        <v>43882</v>
      </c>
      <c r="D19" s="35" t="n">
        <v>44385</v>
      </c>
      <c r="E19" s="18" t="n">
        <v>1113.6511</v>
      </c>
      <c r="F19" s="18" t="n">
        <v>1633.0783</v>
      </c>
      <c r="G19" s="18" t="n">
        <v>18</v>
      </c>
      <c r="H19" s="6" t="s">
        <f>=(F19-E19)*G19</f>
      </c>
      <c r="I19" s="9" t="s">
        <f>=(F19-E19)/E19</f>
      </c>
      <c r="J19" s="7" t="s">
        <f>=MAX(1,DATEDIF(C19,D19,"d")-1)</f>
      </c>
      <c r="K19" s="9" t="s">
        <f>=I19*365/J19</f>
      </c>
    </row>
    <row collapsed="false" customFormat="false" customHeight="false" hidden="false" ht="12.1" outlineLevel="0" r="20">
      <c r="A20" s="17" t="s">
        <v>109</v>
      </c>
      <c r="B20" s="17" t="s">
        <v>170</v>
      </c>
      <c r="C20" s="34" t="n">
        <v>44202</v>
      </c>
      <c r="D20" s="35" t="n">
        <v>44385</v>
      </c>
      <c r="E20" s="18" t="n">
        <v>25034.26</v>
      </c>
      <c r="F20" s="18" t="n">
        <v>24452.2</v>
      </c>
      <c r="G20" s="18" t="n">
        <v>1</v>
      </c>
      <c r="H20" s="6" t="s">
        <f>=(F20-E20)*G20</f>
      </c>
      <c r="I20" s="9" t="s">
        <f>=(F20-E20)/E20</f>
      </c>
      <c r="J20" s="7" t="s">
        <f>=MAX(1,DATEDIF(C20,D20,"d")-1)</f>
      </c>
      <c r="K20" s="9" t="s">
        <f>=I20*365/J20</f>
      </c>
    </row>
    <row collapsed="false" customFormat="false" customHeight="false" hidden="false" ht="12.1" outlineLevel="0" r="21">
      <c r="A21" s="17" t="s">
        <v>110</v>
      </c>
      <c r="B21" s="17" t="s">
        <v>171</v>
      </c>
      <c r="C21" s="34" t="n">
        <v>44202</v>
      </c>
      <c r="D21" s="35" t="n">
        <v>44385</v>
      </c>
      <c r="E21" s="18" t="n">
        <v>5.4181</v>
      </c>
      <c r="F21" s="18" t="n">
        <v>4.6754</v>
      </c>
      <c r="G21" s="18" t="n">
        <v>3000</v>
      </c>
      <c r="H21" s="6" t="s">
        <f>=(F21-E21)*G21</f>
      </c>
      <c r="I21" s="9" t="s">
        <f>=(F21-E21)/E21</f>
      </c>
      <c r="J21" s="7" t="s">
        <f>=MAX(1,DATEDIF(C21,D21,"d")-1)</f>
      </c>
      <c r="K21" s="9" t="s">
        <f>=I21*365/J21</f>
      </c>
    </row>
    <row collapsed="false" customFormat="false" customHeight="false" hidden="false" ht="12.1" outlineLevel="0" r="22">
      <c r="A22" s="17" t="s">
        <v>111</v>
      </c>
      <c r="B22" s="17" t="s">
        <v>172</v>
      </c>
      <c r="C22" s="34" t="n">
        <v>44202</v>
      </c>
      <c r="D22" s="35" t="n">
        <v>44391</v>
      </c>
      <c r="E22" s="18" t="n">
        <v>15731.46</v>
      </c>
      <c r="F22" s="18" t="n">
        <v>14350.9</v>
      </c>
      <c r="G22" s="18" t="n">
        <v>1</v>
      </c>
      <c r="H22" s="6" t="s">
        <f>=(F22-E22)*G22</f>
      </c>
      <c r="I22" s="9" t="s">
        <f>=(F22-E22)/E22</f>
      </c>
      <c r="J22" s="7" t="s">
        <f>=MAX(1,DATEDIF(C22,D22,"d")-1)</f>
      </c>
      <c r="K22" s="9" t="s">
        <f>=I22*365/J22</f>
      </c>
    </row>
  </sheetData>
  <autoFilter ref="A1:K12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H79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60" customWidth="1"/>
    <col min="4" max="4" width="10" customWidth="1"/>
    <col min="5" max="5" width="10" customWidth="1"/>
    <col min="6" max="6" width="10" customWidth="1"/>
    <col min="7" max="7" width="15" customWidth="1"/>
    <col min="8" max="8" width="15" customWidth="1"/>
  </cols>
  <sheetData>
    <row collapsed="false" customFormat="false" customHeight="false" hidden="false" ht="12.1" outlineLevel="0" r="1">
      <c r="A1" s="19" t="s">
        <v>41</v>
      </c>
      <c r="B1" s="19" t="s">
        <v>9</v>
      </c>
      <c r="C1" s="19" t="s">
        <v>42</v>
      </c>
      <c r="D1" s="19" t="s">
        <v>43</v>
      </c>
      <c r="E1" s="19" t="s">
        <v>44</v>
      </c>
      <c r="F1" s="19" t="s">
        <v>45</v>
      </c>
      <c r="G1" s="19" t="s">
        <v>46</v>
      </c>
      <c r="H1" s="19" t="s">
        <v>47</v>
      </c>
    </row>
    <row collapsed="false" customFormat="false" customHeight="false" hidden="false" ht="12.1" outlineLevel="0" r="2">
      <c r="A2" s="14" t="n">
        <v>43346</v>
      </c>
      <c r="B2" s="6" t="n">
        <v>14100</v>
      </c>
      <c r="C2" s="17" t="s">
        <v>48</v>
      </c>
      <c r="D2" s="17"/>
      <c r="E2" s="17"/>
      <c r="F2" s="7" t="n">
        <v>0</v>
      </c>
      <c r="G2" s="6" t="s">
        <f>=B2</f>
      </c>
      <c r="H2" s="6" t="n">
        <v>0</v>
      </c>
    </row>
    <row collapsed="false" customFormat="false" customHeight="false" hidden="false" ht="12.1" outlineLevel="0" r="3">
      <c r="A3" s="14" t="n">
        <v>43595</v>
      </c>
      <c r="B3" s="6" t="n">
        <v>670</v>
      </c>
      <c r="C3" s="17" t="s">
        <v>49</v>
      </c>
      <c r="D3" s="17"/>
      <c r="E3" s="17"/>
      <c r="F3" s="6" t="s">
        <f>=A3-A2</f>
      </c>
      <c r="G3" s="6" t="s">
        <f>=B3+G2</f>
      </c>
      <c r="H3" s="6" t="s">
        <f>=F3*G2</f>
      </c>
    </row>
    <row collapsed="false" customFormat="false" customHeight="false" hidden="false" ht="12.1" outlineLevel="0" r="4">
      <c r="A4" s="14" t="n">
        <v>43599</v>
      </c>
      <c r="B4" s="6" t="n">
        <v>-670</v>
      </c>
      <c r="C4" s="17" t="s">
        <v>50</v>
      </c>
      <c r="D4" s="17"/>
      <c r="E4" s="17"/>
      <c r="F4" s="6" t="s">
        <f>=A4-A3</f>
      </c>
      <c r="G4" s="6" t="s">
        <f>=B4+G3</f>
      </c>
      <c r="H4" s="6" t="s">
        <f>=F4*G3</f>
      </c>
    </row>
    <row collapsed="false" customFormat="false" customHeight="false" hidden="false" ht="12.1" outlineLevel="0" r="5">
      <c r="A5" s="14" t="n">
        <v>43626</v>
      </c>
      <c r="B5" s="6" t="n">
        <v>278</v>
      </c>
      <c r="C5" s="17" t="s">
        <v>51</v>
      </c>
      <c r="D5" s="17"/>
      <c r="E5" s="17"/>
      <c r="F5" s="6" t="s">
        <f>=A5-A4</f>
      </c>
      <c r="G5" s="6" t="s">
        <f>=B5+G4</f>
      </c>
      <c r="H5" s="6" t="s">
        <f>=F5*G4</f>
      </c>
    </row>
    <row collapsed="false" customFormat="false" customHeight="false" hidden="false" ht="12.1" outlineLevel="0" r="6">
      <c r="A6" s="14" t="n">
        <v>43629</v>
      </c>
      <c r="B6" s="6" t="n">
        <v>-278</v>
      </c>
      <c r="C6" s="17" t="s">
        <v>52</v>
      </c>
      <c r="D6" s="17"/>
      <c r="E6" s="17"/>
      <c r="F6" s="6" t="s">
        <f>=A6-A5</f>
      </c>
      <c r="G6" s="6" t="s">
        <f>=B6+G5</f>
      </c>
      <c r="H6" s="6" t="s">
        <f>=F6*G5</f>
      </c>
    </row>
    <row collapsed="false" customFormat="false" customHeight="false" hidden="false" ht="12.1" outlineLevel="0" r="7">
      <c r="A7" s="14" t="n">
        <v>43829</v>
      </c>
      <c r="B7" s="6" t="n">
        <v>290000</v>
      </c>
      <c r="C7" s="17" t="s">
        <v>48</v>
      </c>
      <c r="D7" s="17"/>
      <c r="E7" s="17"/>
      <c r="F7" s="6" t="s">
        <f>=A7-A6</f>
      </c>
      <c r="G7" s="6" t="s">
        <f>=B7+G6</f>
      </c>
      <c r="H7" s="6" t="s">
        <f>=F7*G6</f>
      </c>
    </row>
    <row collapsed="false" customFormat="false" customHeight="false" hidden="false" ht="12.1" outlineLevel="0" r="8">
      <c r="A8" s="14" t="n">
        <v>43943</v>
      </c>
      <c r="B8" s="6" t="n">
        <v>-4000</v>
      </c>
      <c r="C8" s="17" t="s">
        <v>53</v>
      </c>
      <c r="D8" s="17"/>
      <c r="E8" s="17"/>
      <c r="F8" s="6" t="s">
        <f>=A8-A7</f>
      </c>
      <c r="G8" s="6" t="s">
        <f>=B8+G7</f>
      </c>
      <c r="H8" s="6" t="s">
        <f>=F8*G7</f>
      </c>
    </row>
    <row collapsed="false" customFormat="false" customHeight="false" hidden="false" ht="12.1" outlineLevel="0" r="9">
      <c r="A9" s="14" t="n">
        <v>43944</v>
      </c>
      <c r="B9" s="6" t="n">
        <v>-679</v>
      </c>
      <c r="C9" s="17" t="s">
        <v>54</v>
      </c>
      <c r="D9" s="17"/>
      <c r="E9" s="17"/>
      <c r="F9" s="6" t="s">
        <f>=A9-A8</f>
      </c>
      <c r="G9" s="6" t="s">
        <f>=B9+G8</f>
      </c>
      <c r="H9" s="6" t="s">
        <f>=F9*G8</f>
      </c>
    </row>
    <row collapsed="false" customFormat="false" customHeight="false" hidden="false" ht="12.1" outlineLevel="0" r="10">
      <c r="A10" s="14" t="n">
        <v>43944</v>
      </c>
      <c r="B10" s="6" t="n">
        <v>4000</v>
      </c>
      <c r="C10" s="17" t="s">
        <v>55</v>
      </c>
      <c r="D10" s="17"/>
      <c r="E10" s="17"/>
      <c r="F10" s="6" t="s">
        <f>=A10-A9</f>
      </c>
      <c r="G10" s="6" t="s">
        <f>=B10+G9</f>
      </c>
      <c r="H10" s="6" t="s">
        <f>=F10*G9</f>
      </c>
    </row>
    <row collapsed="false" customFormat="false" customHeight="false" hidden="false" ht="12.1" outlineLevel="0" r="11">
      <c r="A11" s="14" t="n">
        <v>43944</v>
      </c>
      <c r="B11" s="6" t="n">
        <v>679</v>
      </c>
      <c r="C11" s="17" t="s">
        <v>56</v>
      </c>
      <c r="D11" s="17"/>
      <c r="E11" s="17"/>
      <c r="F11" s="6" t="s">
        <f>=A11-A10</f>
      </c>
      <c r="G11" s="6" t="s">
        <f>=B11+G10</f>
      </c>
      <c r="H11" s="6" t="s">
        <f>=F11*G10</f>
      </c>
    </row>
    <row collapsed="false" customFormat="false" customHeight="false" hidden="false" ht="12.1" outlineLevel="0" r="12">
      <c r="A12" s="14" t="n">
        <v>43947</v>
      </c>
      <c r="B12" s="6" t="n">
        <v>-441</v>
      </c>
      <c r="C12" s="17" t="s">
        <v>57</v>
      </c>
      <c r="D12" s="17"/>
      <c r="E12" s="17"/>
      <c r="F12" s="6" t="s">
        <f>=A12-A11</f>
      </c>
      <c r="G12" s="6" t="s">
        <f>=B12+G11</f>
      </c>
      <c r="H12" s="6" t="s">
        <f>=F12*G11</f>
      </c>
    </row>
    <row collapsed="false" customFormat="false" customHeight="false" hidden="false" ht="12.1" outlineLevel="0" r="13">
      <c r="A13" s="14" t="n">
        <v>43947</v>
      </c>
      <c r="B13" s="6" t="n">
        <v>441</v>
      </c>
      <c r="C13" s="17" t="s">
        <v>58</v>
      </c>
      <c r="D13" s="17"/>
      <c r="E13" s="17"/>
      <c r="F13" s="6" t="s">
        <f>=A13-A12</f>
      </c>
      <c r="G13" s="6" t="s">
        <f>=B13+G12</f>
      </c>
      <c r="H13" s="6" t="s">
        <f>=F13*G12</f>
      </c>
    </row>
    <row collapsed="false" customFormat="false" customHeight="false" hidden="false" ht="12.1" outlineLevel="0" r="14">
      <c r="A14" s="14" t="n">
        <v>43957</v>
      </c>
      <c r="B14" s="6" t="n">
        <v>283.8</v>
      </c>
      <c r="C14" s="17" t="s">
        <v>59</v>
      </c>
      <c r="D14" s="17"/>
      <c r="E14" s="17"/>
      <c r="F14" s="6" t="s">
        <f>=A14-A13</f>
      </c>
      <c r="G14" s="6" t="s">
        <f>=B14+G13</f>
      </c>
      <c r="H14" s="6" t="s">
        <f>=F14*G13</f>
      </c>
    </row>
    <row collapsed="false" customFormat="false" customHeight="false" hidden="false" ht="12.1" outlineLevel="0" r="15">
      <c r="A15" s="14" t="n">
        <v>43959</v>
      </c>
      <c r="B15" s="6" t="n">
        <v>-283.8</v>
      </c>
      <c r="C15" s="17" t="s">
        <v>60</v>
      </c>
      <c r="D15" s="17"/>
      <c r="E15" s="17"/>
      <c r="F15" s="6" t="s">
        <f>=A15-A14</f>
      </c>
      <c r="G15" s="6" t="s">
        <f>=B15+G14</f>
      </c>
      <c r="H15" s="6" t="s">
        <f>=F15*G14</f>
      </c>
    </row>
    <row collapsed="false" customFormat="false" customHeight="false" hidden="false" ht="12.1" outlineLevel="0" r="16">
      <c r="A16" s="14" t="n">
        <v>43964</v>
      </c>
      <c r="B16" s="6" t="n">
        <v>690</v>
      </c>
      <c r="C16" s="17" t="s">
        <v>49</v>
      </c>
      <c r="D16" s="17"/>
      <c r="E16" s="17"/>
      <c r="F16" s="6" t="s">
        <f>=A16-A15</f>
      </c>
      <c r="G16" s="6" t="s">
        <f>=B16+G15</f>
      </c>
      <c r="H16" s="6" t="s">
        <f>=F16*G15</f>
      </c>
    </row>
    <row collapsed="false" customFormat="false" customHeight="false" hidden="false" ht="12.1" outlineLevel="0" r="17">
      <c r="A17" s="14" t="n">
        <v>43966</v>
      </c>
      <c r="B17" s="6" t="n">
        <v>-690</v>
      </c>
      <c r="C17" s="17" t="s">
        <v>61</v>
      </c>
      <c r="D17" s="17"/>
      <c r="E17" s="17"/>
      <c r="F17" s="6" t="s">
        <f>=A17-A16</f>
      </c>
      <c r="G17" s="6" t="s">
        <f>=B17+G16</f>
      </c>
      <c r="H17" s="6" t="s">
        <f>=F17*G16</f>
      </c>
    </row>
    <row collapsed="false" customFormat="false" customHeight="false" hidden="false" ht="12.1" outlineLevel="0" r="18">
      <c r="A18" s="14" t="n">
        <v>44020</v>
      </c>
      <c r="B18" s="6" t="n">
        <v>1325.2</v>
      </c>
      <c r="C18" s="17" t="s">
        <v>62</v>
      </c>
      <c r="D18" s="17"/>
      <c r="E18" s="17"/>
      <c r="F18" s="6" t="s">
        <f>=A18-A17</f>
      </c>
      <c r="G18" s="6" t="s">
        <f>=B18+G17</f>
      </c>
      <c r="H18" s="6" t="s">
        <f>=F18*G17</f>
      </c>
    </row>
    <row collapsed="false" customFormat="false" customHeight="false" hidden="false" ht="12.1" outlineLevel="0" r="19">
      <c r="A19" s="14" t="n">
        <v>44022</v>
      </c>
      <c r="B19" s="6" t="n">
        <v>-1325.2</v>
      </c>
      <c r="C19" s="17" t="s">
        <v>63</v>
      </c>
      <c r="D19" s="17"/>
      <c r="E19" s="17"/>
      <c r="F19" s="6" t="s">
        <f>=A19-A18</f>
      </c>
      <c r="G19" s="6" t="s">
        <f>=B19+G18</f>
      </c>
      <c r="H19" s="6" t="s">
        <f>=F19*G18</f>
      </c>
    </row>
    <row collapsed="false" customFormat="false" customHeight="false" hidden="false" ht="12.1" outlineLevel="0" r="20">
      <c r="A20" s="14" t="n">
        <v>44026</v>
      </c>
      <c r="B20" s="6" t="n">
        <v>113</v>
      </c>
      <c r="C20" s="17" t="s">
        <v>64</v>
      </c>
      <c r="D20" s="17"/>
      <c r="E20" s="17"/>
      <c r="F20" s="6" t="s">
        <f>=A20-A19</f>
      </c>
      <c r="G20" s="6" t="s">
        <f>=B20+G19</f>
      </c>
      <c r="H20" s="6" t="s">
        <f>=F20*G19</f>
      </c>
    </row>
    <row collapsed="false" customFormat="false" customHeight="false" hidden="false" ht="12.1" outlineLevel="0" r="21">
      <c r="A21" s="14" t="n">
        <v>44026</v>
      </c>
      <c r="B21" s="6" t="n">
        <v>1193.6</v>
      </c>
      <c r="C21" s="17" t="s">
        <v>65</v>
      </c>
      <c r="D21" s="17"/>
      <c r="E21" s="17"/>
      <c r="F21" s="6" t="s">
        <f>=A21-A20</f>
      </c>
      <c r="G21" s="6" t="s">
        <f>=B21+G20</f>
      </c>
      <c r="H21" s="6" t="s">
        <f>=F21*G20</f>
      </c>
    </row>
    <row collapsed="false" customFormat="false" customHeight="false" hidden="false" ht="12.1" outlineLevel="0" r="22">
      <c r="A22" s="14" t="n">
        <v>44028</v>
      </c>
      <c r="B22" s="6" t="n">
        <v>-113</v>
      </c>
      <c r="C22" s="17" t="s">
        <v>66</v>
      </c>
      <c r="D22" s="17"/>
      <c r="E22" s="17"/>
      <c r="F22" s="6" t="s">
        <f>=A22-A21</f>
      </c>
      <c r="G22" s="6" t="s">
        <f>=B22+G21</f>
      </c>
      <c r="H22" s="6" t="s">
        <f>=F22*G21</f>
      </c>
    </row>
    <row collapsed="false" customFormat="false" customHeight="false" hidden="false" ht="12.1" outlineLevel="0" r="23">
      <c r="A23" s="14" t="n">
        <v>44028</v>
      </c>
      <c r="B23" s="6" t="n">
        <v>-1193.6</v>
      </c>
      <c r="C23" s="17" t="s">
        <v>67</v>
      </c>
      <c r="D23" s="17"/>
      <c r="E23" s="17"/>
      <c r="F23" s="6" t="s">
        <f>=A23-A22</f>
      </c>
      <c r="G23" s="6" t="s">
        <f>=B23+G22</f>
      </c>
      <c r="H23" s="6" t="s">
        <f>=F23*G22</f>
      </c>
    </row>
    <row collapsed="false" customFormat="false" customHeight="false" hidden="false" ht="12.1" outlineLevel="0" r="24">
      <c r="A24" s="14" t="n">
        <v>44035</v>
      </c>
      <c r="B24" s="6" t="n">
        <v>-531.4</v>
      </c>
      <c r="C24" s="17" t="s">
        <v>68</v>
      </c>
      <c r="D24" s="17"/>
      <c r="E24" s="17"/>
      <c r="F24" s="6" t="s">
        <f>=A24-A23</f>
      </c>
      <c r="G24" s="6" t="s">
        <f>=B24+G23</f>
      </c>
      <c r="H24" s="6" t="s">
        <f>=F24*G23</f>
      </c>
    </row>
    <row collapsed="false" customFormat="false" customHeight="false" hidden="false" ht="12.1" outlineLevel="0" r="25">
      <c r="A25" s="14" t="n">
        <v>44035</v>
      </c>
      <c r="B25" s="6" t="n">
        <v>531.4</v>
      </c>
      <c r="C25" s="17" t="s">
        <v>56</v>
      </c>
      <c r="D25" s="17"/>
      <c r="E25" s="17"/>
      <c r="F25" s="6" t="s">
        <f>=A25-A24</f>
      </c>
      <c r="G25" s="6" t="s">
        <f>=B25+G24</f>
      </c>
      <c r="H25" s="6" t="s">
        <f>=F25*G24</f>
      </c>
    </row>
    <row collapsed="false" customFormat="false" customHeight="false" hidden="false" ht="12.1" outlineLevel="0" r="26">
      <c r="A26" s="14" t="n">
        <v>44039</v>
      </c>
      <c r="B26" s="6" t="n">
        <v>-441</v>
      </c>
      <c r="C26" s="17" t="s">
        <v>57</v>
      </c>
      <c r="D26" s="17"/>
      <c r="E26" s="17"/>
      <c r="F26" s="6" t="s">
        <f>=A26-A25</f>
      </c>
      <c r="G26" s="6" t="s">
        <f>=B26+G25</f>
      </c>
      <c r="H26" s="6" t="s">
        <f>=F26*G25</f>
      </c>
    </row>
    <row collapsed="false" customFormat="false" customHeight="false" hidden="false" ht="12.1" outlineLevel="0" r="27">
      <c r="A27" s="14" t="n">
        <v>44039</v>
      </c>
      <c r="B27" s="6" t="n">
        <v>441</v>
      </c>
      <c r="C27" s="17" t="s">
        <v>58</v>
      </c>
      <c r="D27" s="17"/>
      <c r="E27" s="17"/>
      <c r="F27" s="6" t="s">
        <f>=A27-A26</f>
      </c>
      <c r="G27" s="6" t="s">
        <f>=B27+G26</f>
      </c>
      <c r="H27" s="6" t="s">
        <f>=F27*G26</f>
      </c>
    </row>
    <row collapsed="false" customFormat="false" customHeight="false" hidden="false" ht="12.1" outlineLevel="0" r="28">
      <c r="A28" s="14" t="n">
        <v>44105</v>
      </c>
      <c r="B28" s="6" t="n">
        <v>1139</v>
      </c>
      <c r="C28" s="17" t="s">
        <v>51</v>
      </c>
      <c r="D28" s="17"/>
      <c r="E28" s="17"/>
      <c r="F28" s="6" t="s">
        <f>=A28-A27</f>
      </c>
      <c r="G28" s="6" t="s">
        <f>=B28+G27</f>
      </c>
      <c r="H28" s="6" t="s">
        <f>=F28*G27</f>
      </c>
    </row>
    <row collapsed="false" customFormat="false" customHeight="false" hidden="false" ht="12.1" outlineLevel="0" r="29">
      <c r="A29" s="14" t="n">
        <v>44109</v>
      </c>
      <c r="B29" s="6" t="n">
        <v>-1139</v>
      </c>
      <c r="C29" s="17" t="s">
        <v>69</v>
      </c>
      <c r="D29" s="17"/>
      <c r="E29" s="17"/>
      <c r="F29" s="6" t="s">
        <f>=A29-A28</f>
      </c>
      <c r="G29" s="6" t="s">
        <f>=B29+G28</f>
      </c>
      <c r="H29" s="6" t="s">
        <f>=F29*G28</f>
      </c>
    </row>
    <row collapsed="false" customFormat="false" customHeight="false" hidden="false" ht="12.1" outlineLevel="0" r="30">
      <c r="A30" s="14" t="n">
        <v>44112</v>
      </c>
      <c r="B30" s="6" t="n">
        <v>184.76</v>
      </c>
      <c r="C30" s="17" t="s">
        <v>59</v>
      </c>
      <c r="D30" s="17"/>
      <c r="E30" s="17"/>
      <c r="F30" s="6" t="s">
        <f>=A30-A29</f>
      </c>
      <c r="G30" s="6" t="s">
        <f>=B30+G29</f>
      </c>
      <c r="H30" s="6" t="s">
        <f>=F30*G29</f>
      </c>
    </row>
    <row collapsed="false" customFormat="false" customHeight="false" hidden="false" ht="12.1" outlineLevel="0" r="31">
      <c r="A31" s="14" t="n">
        <v>44116</v>
      </c>
      <c r="B31" s="6" t="n">
        <v>-184.76</v>
      </c>
      <c r="C31" s="17" t="s">
        <v>70</v>
      </c>
      <c r="D31" s="17"/>
      <c r="E31" s="17"/>
      <c r="F31" s="6" t="s">
        <f>=A31-A30</f>
      </c>
      <c r="G31" s="6" t="s">
        <f>=B31+G30</f>
      </c>
      <c r="H31" s="6" t="s">
        <f>=F31*G30</f>
      </c>
    </row>
    <row collapsed="false" customFormat="false" customHeight="false" hidden="false" ht="12.1" outlineLevel="0" r="32">
      <c r="A32" s="14" t="n">
        <v>44126</v>
      </c>
      <c r="B32" s="6" t="n">
        <v>-518.4</v>
      </c>
      <c r="C32" s="17" t="s">
        <v>71</v>
      </c>
      <c r="D32" s="17"/>
      <c r="E32" s="17"/>
      <c r="F32" s="6" t="s">
        <f>=A32-A31</f>
      </c>
      <c r="G32" s="6" t="s">
        <f>=B32+G31</f>
      </c>
      <c r="H32" s="6" t="s">
        <f>=F32*G31</f>
      </c>
    </row>
    <row collapsed="false" customFormat="false" customHeight="false" hidden="false" ht="12.1" outlineLevel="0" r="33">
      <c r="A33" s="14" t="n">
        <v>44126</v>
      </c>
      <c r="B33" s="6" t="n">
        <v>518.4</v>
      </c>
      <c r="C33" s="17" t="s">
        <v>56</v>
      </c>
      <c r="D33" s="17"/>
      <c r="E33" s="17"/>
      <c r="F33" s="6" t="s">
        <f>=A33-A32</f>
      </c>
      <c r="G33" s="6" t="s">
        <f>=B33+G32</f>
      </c>
      <c r="H33" s="6" t="s">
        <f>=F33*G32</f>
      </c>
    </row>
    <row collapsed="false" customFormat="false" customHeight="false" hidden="false" ht="12.1" outlineLevel="0" r="34">
      <c r="A34" s="14" t="n">
        <v>44131</v>
      </c>
      <c r="B34" s="6" t="n">
        <v>-441</v>
      </c>
      <c r="C34" s="17" t="s">
        <v>57</v>
      </c>
      <c r="D34" s="17"/>
      <c r="E34" s="17"/>
      <c r="F34" s="6" t="s">
        <f>=A34-A33</f>
      </c>
      <c r="G34" s="6" t="s">
        <f>=B34+G33</f>
      </c>
      <c r="H34" s="6" t="s">
        <f>=F34*G33</f>
      </c>
    </row>
    <row collapsed="false" customFormat="false" customHeight="false" hidden="false" ht="12.1" outlineLevel="0" r="35">
      <c r="A35" s="14" t="n">
        <v>44131</v>
      </c>
      <c r="B35" s="6" t="n">
        <v>441</v>
      </c>
      <c r="C35" s="17" t="s">
        <v>58</v>
      </c>
      <c r="D35" s="17"/>
      <c r="E35" s="17"/>
      <c r="F35" s="6" t="s">
        <f>=A35-A34</f>
      </c>
      <c r="G35" s="6" t="s">
        <f>=B35+G34</f>
      </c>
      <c r="H35" s="6" t="s">
        <f>=F35*G34</f>
      </c>
    </row>
    <row collapsed="false" customFormat="false" customHeight="false" hidden="false" ht="12.1" outlineLevel="0" r="36">
      <c r="A36" s="14" t="n">
        <v>44194.649305556</v>
      </c>
      <c r="B36" s="6" t="n">
        <v>400000</v>
      </c>
      <c r="C36" s="17" t="s">
        <v>48</v>
      </c>
      <c r="D36" s="17"/>
      <c r="E36" s="17"/>
      <c r="F36" s="6" t="s">
        <f>=A36-A35</f>
      </c>
      <c r="G36" s="6" t="s">
        <f>=B36+G35</f>
      </c>
      <c r="H36" s="6" t="s">
        <f>=F36*G35</f>
      </c>
    </row>
    <row collapsed="false" customFormat="false" customHeight="false" hidden="false" ht="12.1" outlineLevel="0" r="37">
      <c r="A37" s="14" t="n">
        <v>44217</v>
      </c>
      <c r="B37" s="6" t="n">
        <v>-780.6</v>
      </c>
      <c r="C37" s="17" t="s">
        <v>72</v>
      </c>
      <c r="D37" s="17"/>
      <c r="E37" s="17"/>
      <c r="F37" s="6" t="s">
        <f>=A37-A36</f>
      </c>
      <c r="G37" s="6" t="s">
        <f>=B37+G36</f>
      </c>
      <c r="H37" s="6" t="s">
        <f>=F37*G36</f>
      </c>
    </row>
    <row collapsed="false" customFormat="false" customHeight="false" hidden="false" ht="12.1" outlineLevel="0" r="38">
      <c r="A38" s="14" t="n">
        <v>44217</v>
      </c>
      <c r="B38" s="6" t="n">
        <v>780.6</v>
      </c>
      <c r="C38" s="17" t="s">
        <v>56</v>
      </c>
      <c r="D38" s="17"/>
      <c r="E38" s="17"/>
      <c r="F38" s="6" t="s">
        <f>=A38-A37</f>
      </c>
      <c r="G38" s="6" t="s">
        <f>=B38+G37</f>
      </c>
      <c r="H38" s="6" t="s">
        <f>=F38*G37</f>
      </c>
    </row>
    <row collapsed="false" customFormat="false" customHeight="false" hidden="false" ht="12.1" outlineLevel="0" r="39">
      <c r="A39" s="14" t="n">
        <v>44223</v>
      </c>
      <c r="B39" s="6" t="n">
        <v>-296.2</v>
      </c>
      <c r="C39" s="17" t="s">
        <v>73</v>
      </c>
      <c r="D39" s="17"/>
      <c r="E39" s="17"/>
      <c r="F39" s="6" t="s">
        <f>=A39-A38</f>
      </c>
      <c r="G39" s="6" t="s">
        <f>=B39+G38</f>
      </c>
      <c r="H39" s="6" t="s">
        <f>=F39*G38</f>
      </c>
    </row>
    <row collapsed="false" customFormat="false" customHeight="false" hidden="false" ht="12.1" outlineLevel="0" r="40">
      <c r="A40" s="14" t="n">
        <v>44223</v>
      </c>
      <c r="B40" s="6" t="n">
        <v>296.2</v>
      </c>
      <c r="C40" s="17" t="s">
        <v>58</v>
      </c>
      <c r="D40" s="17"/>
      <c r="E40" s="17"/>
      <c r="F40" s="6" t="s">
        <f>=A40-A39</f>
      </c>
      <c r="G40" s="6" t="s">
        <f>=B40+G39</f>
      </c>
      <c r="H40" s="6" t="s">
        <f>=F40*G39</f>
      </c>
    </row>
    <row collapsed="false" customFormat="false" customHeight="false" hidden="false" ht="12.1" outlineLevel="0" r="41">
      <c r="A41" s="14" t="n">
        <v>44307</v>
      </c>
      <c r="B41" s="6" t="n">
        <v>-9000</v>
      </c>
      <c r="C41" s="17" t="s">
        <v>74</v>
      </c>
      <c r="D41" s="17"/>
      <c r="E41" s="17"/>
      <c r="F41" s="6" t="s">
        <f>=A41-A40</f>
      </c>
      <c r="G41" s="6" t="s">
        <f>=B41+G40</f>
      </c>
      <c r="H41" s="6" t="s">
        <f>=F41*G40</f>
      </c>
    </row>
    <row collapsed="false" customFormat="false" customHeight="false" hidden="false" ht="12.1" outlineLevel="0" r="42">
      <c r="A42" s="14" t="n">
        <v>44308</v>
      </c>
      <c r="B42" s="6" t="n">
        <v>-780.6</v>
      </c>
      <c r="C42" s="17" t="s">
        <v>72</v>
      </c>
      <c r="D42" s="17"/>
      <c r="E42" s="17"/>
      <c r="F42" s="6" t="s">
        <f>=A42-A41</f>
      </c>
      <c r="G42" s="6" t="s">
        <f>=B42+G41</f>
      </c>
      <c r="H42" s="6" t="s">
        <f>=F42*G41</f>
      </c>
    </row>
    <row collapsed="false" customFormat="false" customHeight="false" hidden="false" ht="12.1" outlineLevel="0" r="43">
      <c r="A43" s="14" t="n">
        <v>44308</v>
      </c>
      <c r="B43" s="6" t="n">
        <v>9000</v>
      </c>
      <c r="C43" s="17" t="s">
        <v>55</v>
      </c>
      <c r="D43" s="17"/>
      <c r="E43" s="17"/>
      <c r="F43" s="6" t="s">
        <f>=A43-A42</f>
      </c>
      <c r="G43" s="6" t="s">
        <f>=B43+G42</f>
      </c>
      <c r="H43" s="6" t="s">
        <f>=F43*G42</f>
      </c>
    </row>
    <row collapsed="false" customFormat="false" customHeight="false" hidden="false" ht="12.1" outlineLevel="0" r="44">
      <c r="A44" s="14" t="n">
        <v>44312</v>
      </c>
      <c r="B44" s="6" t="n">
        <v>897.6</v>
      </c>
      <c r="C44" s="17" t="s">
        <v>56</v>
      </c>
      <c r="D44" s="17"/>
      <c r="E44" s="17"/>
      <c r="F44" s="6" t="s">
        <f>=A44-A43</f>
      </c>
      <c r="G44" s="6" t="s">
        <f>=B44+G43</f>
      </c>
      <c r="H44" s="6" t="s">
        <f>=F44*G43</f>
      </c>
    </row>
    <row collapsed="false" customFormat="false" customHeight="false" hidden="false" ht="12.1" outlineLevel="0" r="45">
      <c r="A45" s="14" t="n">
        <v>44323</v>
      </c>
      <c r="B45" s="6" t="n">
        <v>-371.32</v>
      </c>
      <c r="C45" s="17" t="s">
        <v>75</v>
      </c>
      <c r="D45" s="17"/>
      <c r="E45" s="17"/>
      <c r="F45" s="6" t="s">
        <f>=A45-A44</f>
      </c>
      <c r="G45" s="6" t="s">
        <f>=B45+G44</f>
      </c>
      <c r="H45" s="6" t="s">
        <f>=F45*G44</f>
      </c>
    </row>
    <row collapsed="false" customFormat="false" customHeight="false" hidden="false" ht="12.1" outlineLevel="0" r="46">
      <c r="A46" s="14" t="n">
        <v>44328</v>
      </c>
      <c r="B46" s="6" t="n">
        <v>-1139</v>
      </c>
      <c r="C46" s="17" t="s">
        <v>69</v>
      </c>
      <c r="D46" s="17"/>
      <c r="E46" s="17"/>
      <c r="F46" s="6" t="s">
        <f>=A46-A45</f>
      </c>
      <c r="G46" s="6" t="s">
        <f>=B46+G45</f>
      </c>
      <c r="H46" s="6" t="s">
        <f>=F46*G45</f>
      </c>
    </row>
    <row collapsed="false" customFormat="false" customHeight="false" hidden="false" ht="12.1" outlineLevel="0" r="47">
      <c r="A47" s="14" t="n">
        <v>44330</v>
      </c>
      <c r="B47" s="6" t="n">
        <v>-822</v>
      </c>
      <c r="C47" s="17" t="s">
        <v>76</v>
      </c>
      <c r="D47" s="17"/>
      <c r="E47" s="17"/>
      <c r="F47" s="6" t="s">
        <f>=A47-A46</f>
      </c>
      <c r="G47" s="6" t="s">
        <f>=B47+G46</f>
      </c>
      <c r="H47" s="6" t="s">
        <f>=F47*G46</f>
      </c>
    </row>
    <row collapsed="false" customFormat="false" customHeight="false" hidden="false" ht="12.1" outlineLevel="0" r="48">
      <c r="A48" s="14" t="n">
        <v>44348</v>
      </c>
      <c r="B48" s="6" t="n">
        <v>-888.22</v>
      </c>
      <c r="C48" s="17" t="s">
        <v>77</v>
      </c>
      <c r="D48" s="17"/>
      <c r="E48" s="17"/>
      <c r="F48" s="6" t="s">
        <f>=A48-A47</f>
      </c>
      <c r="G48" s="6" t="s">
        <f>=B48+G47</f>
      </c>
      <c r="H48" s="6" t="s">
        <f>=F48*G47</f>
      </c>
    </row>
    <row collapsed="false" customFormat="false" customHeight="false" hidden="false" ht="12.1" outlineLevel="0" r="49">
      <c r="A49" s="14" t="n">
        <v>44354</v>
      </c>
      <c r="B49" s="6" t="n">
        <v>-470</v>
      </c>
      <c r="C49" s="17" t="s">
        <v>78</v>
      </c>
      <c r="D49" s="17"/>
      <c r="E49" s="17"/>
      <c r="F49" s="6" t="s">
        <f>=A49-A48</f>
      </c>
      <c r="G49" s="6" t="s">
        <f>=B49+G48</f>
      </c>
      <c r="H49" s="6" t="s">
        <f>=F49*G48</f>
      </c>
    </row>
    <row collapsed="false" customFormat="false" customHeight="false" hidden="false" ht="12.1" outlineLevel="0" r="50">
      <c r="A50" s="14" t="n">
        <v>44354</v>
      </c>
      <c r="B50" s="6" t="n">
        <v>-337.15</v>
      </c>
      <c r="C50" s="17" t="s">
        <v>79</v>
      </c>
      <c r="D50" s="17"/>
      <c r="E50" s="17"/>
      <c r="F50" s="6" t="s">
        <f>=A50-A49</f>
      </c>
      <c r="G50" s="6" t="s">
        <f>=B50+G49</f>
      </c>
      <c r="H50" s="6" t="s">
        <f>=F50*G49</f>
      </c>
    </row>
    <row collapsed="false" customFormat="false" customHeight="false" hidden="false" ht="12.1" outlineLevel="0" r="51">
      <c r="A51" s="14" t="n">
        <v>44363</v>
      </c>
      <c r="B51" s="6" t="n">
        <v>-2278</v>
      </c>
      <c r="C51" s="17" t="s">
        <v>80</v>
      </c>
      <c r="D51" s="17"/>
      <c r="E51" s="17"/>
      <c r="F51" s="6" t="s">
        <f>=A51-A50</f>
      </c>
      <c r="G51" s="6" t="s">
        <f>=B51+G50</f>
      </c>
      <c r="H51" s="6" t="s">
        <f>=F51*G50</f>
      </c>
    </row>
    <row collapsed="false" customFormat="false" customHeight="false" hidden="false" ht="12.1" outlineLevel="0" r="52">
      <c r="A52" s="14" t="n">
        <v>44392</v>
      </c>
      <c r="B52" s="6" t="n">
        <v>-270</v>
      </c>
      <c r="C52" s="17" t="s">
        <v>81</v>
      </c>
      <c r="D52" s="17"/>
      <c r="E52" s="17"/>
      <c r="F52" s="6" t="s">
        <f>=A52-A51</f>
      </c>
      <c r="G52" s="6" t="s">
        <f>=B52+G51</f>
      </c>
      <c r="H52" s="6" t="s">
        <f>=F52*G51</f>
      </c>
    </row>
    <row collapsed="false" customFormat="false" customHeight="false" hidden="false" ht="12.1" outlineLevel="0" r="53">
      <c r="A53" s="14" t="n">
        <v>44392</v>
      </c>
      <c r="B53" s="6" t="n">
        <v>-982.5</v>
      </c>
      <c r="C53" s="17" t="s">
        <v>82</v>
      </c>
      <c r="D53" s="17"/>
      <c r="E53" s="17"/>
      <c r="F53" s="6" t="s">
        <f>=A53-A52</f>
      </c>
      <c r="G53" s="6" t="s">
        <f>=B53+G52</f>
      </c>
      <c r="H53" s="6" t="s">
        <f>=F53*G52</f>
      </c>
    </row>
    <row collapsed="false" customFormat="false" customHeight="false" hidden="false" ht="12.1" outlineLevel="0" r="54">
      <c r="A54" s="14" t="n">
        <v>44397</v>
      </c>
      <c r="B54" s="6" t="n">
        <v>1463.28</v>
      </c>
      <c r="C54" s="17" t="s">
        <v>83</v>
      </c>
      <c r="D54" s="17"/>
      <c r="E54" s="17"/>
      <c r="F54" s="6" t="s">
        <f>=A54-A53</f>
      </c>
      <c r="G54" s="6" t="s">
        <f>=B54+G53</f>
      </c>
      <c r="H54" s="6" t="s">
        <f>=F54*G53</f>
      </c>
    </row>
    <row collapsed="false" customFormat="false" customHeight="false" hidden="false" ht="12.1" outlineLevel="0" r="55">
      <c r="A55" s="14" t="n">
        <v>44399</v>
      </c>
      <c r="B55" s="6" t="n">
        <v>-488</v>
      </c>
      <c r="C55" s="17" t="s">
        <v>84</v>
      </c>
      <c r="D55" s="17"/>
      <c r="E55" s="17"/>
      <c r="F55" s="6" t="s">
        <f>=A55-A54</f>
      </c>
      <c r="G55" s="6" t="s">
        <f>=B55+G54</f>
      </c>
      <c r="H55" s="6" t="s">
        <f>=F55*G54</f>
      </c>
    </row>
    <row collapsed="false" customFormat="false" customHeight="false" hidden="false" ht="12.1" outlineLevel="0" r="56">
      <c r="A56" s="14" t="n">
        <v>44454</v>
      </c>
      <c r="B56" s="6" t="n">
        <v>-2278</v>
      </c>
      <c r="C56" s="17" t="s">
        <v>80</v>
      </c>
      <c r="D56" s="17"/>
      <c r="E56" s="17"/>
      <c r="F56" s="6" t="s">
        <f>=A56-A55</f>
      </c>
      <c r="G56" s="6" t="s">
        <f>=B56+G55</f>
      </c>
      <c r="H56" s="6" t="s">
        <f>=F56*G55</f>
      </c>
    </row>
    <row collapsed="false" customFormat="false" customHeight="false" hidden="false" ht="12.1" outlineLevel="0" r="57">
      <c r="A57" s="14" t="n">
        <v>44490</v>
      </c>
      <c r="B57" s="6" t="n">
        <v>-488</v>
      </c>
      <c r="C57" s="17" t="s">
        <v>84</v>
      </c>
      <c r="D57" s="17"/>
      <c r="E57" s="17"/>
      <c r="F57" s="6" t="s">
        <f>=A57-A56</f>
      </c>
      <c r="G57" s="6" t="s">
        <f>=B57+G56</f>
      </c>
      <c r="H57" s="6" t="s">
        <f>=F57*G56</f>
      </c>
    </row>
    <row collapsed="false" customFormat="false" customHeight="false" hidden="false" ht="12.1" outlineLevel="0" r="58">
      <c r="A58" s="14" t="n">
        <v>44545</v>
      </c>
      <c r="B58" s="6" t="n">
        <v>-2278</v>
      </c>
      <c r="C58" s="17" t="s">
        <v>80</v>
      </c>
      <c r="D58" s="17"/>
      <c r="E58" s="17"/>
      <c r="F58" s="6" t="s">
        <f>=A58-A57</f>
      </c>
      <c r="G58" s="6" t="s">
        <f>=B58+G57</f>
      </c>
      <c r="H58" s="6" t="s">
        <f>=F58*G57</f>
      </c>
    </row>
    <row collapsed="false" customFormat="false" customHeight="false" hidden="false" ht="12.1" outlineLevel="0" r="59">
      <c r="A59" s="14" t="n">
        <v>44581</v>
      </c>
      <c r="B59" s="6" t="n">
        <v>-488</v>
      </c>
      <c r="C59" s="17" t="s">
        <v>84</v>
      </c>
      <c r="D59" s="17"/>
      <c r="E59" s="17"/>
      <c r="F59" s="6" t="s">
        <f>=A59-A58</f>
      </c>
      <c r="G59" s="6" t="s">
        <f>=B59+G58</f>
      </c>
      <c r="H59" s="6" t="s">
        <f>=F59*G58</f>
      </c>
    </row>
    <row collapsed="false" customFormat="false" customHeight="false" hidden="false" ht="12.1" outlineLevel="0" r="60">
      <c r="A60" s="14" t="n">
        <v>44636</v>
      </c>
      <c r="B60" s="6" t="n">
        <v>-2278</v>
      </c>
      <c r="C60" s="17" t="s">
        <v>80</v>
      </c>
      <c r="D60" s="17"/>
      <c r="E60" s="17"/>
      <c r="F60" s="6" t="s">
        <f>=A60-A59</f>
      </c>
      <c r="G60" s="6" t="s">
        <f>=B60+G59</f>
      </c>
      <c r="H60" s="6" t="s">
        <f>=F60*G59</f>
      </c>
    </row>
    <row collapsed="false" customFormat="false" customHeight="false" hidden="false" ht="12.1" outlineLevel="0" r="61">
      <c r="A61" s="14" t="n">
        <v>44671</v>
      </c>
      <c r="B61" s="6" t="n">
        <v>-15000</v>
      </c>
      <c r="C61" s="17" t="s">
        <v>85</v>
      </c>
      <c r="D61" s="17"/>
      <c r="E61" s="17"/>
      <c r="F61" s="6" t="s">
        <f>=A61-A60</f>
      </c>
      <c r="G61" s="6" t="s">
        <f>=B61+G60</f>
      </c>
      <c r="H61" s="6" t="s">
        <f>=F61*G60</f>
      </c>
    </row>
    <row collapsed="false" customFormat="false" customHeight="false" hidden="false" ht="12.1" outlineLevel="0" r="62">
      <c r="A62" s="14" t="n">
        <v>44672</v>
      </c>
      <c r="B62" s="6" t="n">
        <v>-488</v>
      </c>
      <c r="C62" s="17" t="s">
        <v>84</v>
      </c>
      <c r="D62" s="17"/>
      <c r="E62" s="17"/>
      <c r="F62" s="6" t="s">
        <f>=A62-A61</f>
      </c>
      <c r="G62" s="6" t="s">
        <f>=B62+G61</f>
      </c>
      <c r="H62" s="6" t="s">
        <f>=F62*G61</f>
      </c>
    </row>
    <row collapsed="false" customFormat="false" customHeight="false" hidden="false" ht="12.1" outlineLevel="0" r="63">
      <c r="A63" s="14" t="n">
        <v>44727</v>
      </c>
      <c r="B63" s="6" t="n">
        <v>-2278</v>
      </c>
      <c r="C63" s="17" t="s">
        <v>80</v>
      </c>
      <c r="D63" s="17"/>
      <c r="E63" s="17"/>
      <c r="F63" s="6" t="s">
        <f>=A63-A62</f>
      </c>
      <c r="G63" s="6" t="s">
        <f>=B63+G62</f>
      </c>
      <c r="H63" s="6" t="s">
        <f>=F63*G62</f>
      </c>
    </row>
    <row collapsed="false" customFormat="false" customHeight="false" hidden="false" ht="12.1" outlineLevel="0" r="64">
      <c r="A64" s="14" t="n">
        <v>44818</v>
      </c>
      <c r="B64" s="6" t="n">
        <v>-2278</v>
      </c>
      <c r="C64" s="17" t="s">
        <v>80</v>
      </c>
      <c r="D64" s="17"/>
      <c r="E64" s="17"/>
      <c r="F64" s="6" t="s">
        <f>=A64-A63</f>
      </c>
      <c r="G64" s="6" t="s">
        <f>=B64+G63</f>
      </c>
      <c r="H64" s="6" t="s">
        <f>=F64*G63</f>
      </c>
    </row>
    <row collapsed="false" customFormat="false" customHeight="false" hidden="false" ht="12.1" outlineLevel="0" r="65">
      <c r="A65" s="14" t="n">
        <v>44845</v>
      </c>
      <c r="B65" s="6" t="n">
        <v>-3995.7</v>
      </c>
      <c r="C65" s="17" t="s">
        <v>86</v>
      </c>
      <c r="D65" s="17"/>
      <c r="E65" s="17"/>
      <c r="F65" s="6" t="s">
        <f>=A65-A64</f>
      </c>
      <c r="G65" s="6" t="s">
        <f>=B65+G64</f>
      </c>
      <c r="H65" s="6" t="s">
        <f>=F65*G64</f>
      </c>
    </row>
    <row collapsed="false" customFormat="false" customHeight="false" hidden="false" ht="12.1" outlineLevel="0" r="66">
      <c r="A66" s="14" t="n">
        <v>44909</v>
      </c>
      <c r="B66" s="6" t="n">
        <v>-2278</v>
      </c>
      <c r="C66" s="17" t="s">
        <v>80</v>
      </c>
      <c r="D66" s="17"/>
      <c r="E66" s="17"/>
      <c r="F66" s="6" t="s">
        <f>=A66-A65</f>
      </c>
      <c r="G66" s="6" t="s">
        <f>=B66+G65</f>
      </c>
      <c r="H66" s="6" t="s">
        <f>=F66*G65</f>
      </c>
    </row>
    <row collapsed="false" customFormat="false" customHeight="false" hidden="false" ht="12.1" outlineLevel="0" r="67">
      <c r="A67" s="14" t="n">
        <v>45000</v>
      </c>
      <c r="B67" s="6" t="n">
        <v>-2278</v>
      </c>
      <c r="C67" s="17" t="s">
        <v>80</v>
      </c>
      <c r="D67" s="17"/>
      <c r="E67" s="17"/>
      <c r="F67" s="6" t="s">
        <f>=A67-A66</f>
      </c>
      <c r="G67" s="6" t="s">
        <f>=B67+G66</f>
      </c>
      <c r="H67" s="6" t="s">
        <f>=F67*G66</f>
      </c>
    </row>
    <row collapsed="false" customFormat="false" customHeight="false" hidden="false" ht="12.1" outlineLevel="0" r="68">
      <c r="A68" s="14" t="n">
        <v>45091</v>
      </c>
      <c r="B68" s="6" t="n">
        <v>-2278</v>
      </c>
      <c r="C68" s="17" t="s">
        <v>80</v>
      </c>
      <c r="D68" s="17"/>
      <c r="E68" s="17"/>
      <c r="F68" s="6" t="s">
        <f>=A68-A67</f>
      </c>
      <c r="G68" s="6" t="s">
        <f>=B68+G67</f>
      </c>
      <c r="H68" s="6" t="s">
        <f>=F68*G67</f>
      </c>
    </row>
    <row collapsed="false" customFormat="false" customHeight="false" hidden="false" ht="12.1" outlineLevel="0" r="69">
      <c r="A69" s="14" t="n">
        <v>45126</v>
      </c>
      <c r="B69" s="6" t="n">
        <v>-357</v>
      </c>
      <c r="C69" s="17" t="s">
        <v>87</v>
      </c>
      <c r="D69" s="17"/>
      <c r="E69" s="17"/>
      <c r="F69" s="6" t="s">
        <f>=A69-A68</f>
      </c>
      <c r="G69" s="6" t="s">
        <f>=B69+G68</f>
      </c>
      <c r="H69" s="6" t="s">
        <f>=F69*G68</f>
      </c>
    </row>
    <row collapsed="false" customFormat="false" customHeight="false" hidden="false" ht="12.1" outlineLevel="0" r="70">
      <c r="A70" s="14" t="n">
        <v>45181</v>
      </c>
      <c r="B70" s="6" t="n">
        <v>-40000</v>
      </c>
      <c r="C70" s="17" t="s">
        <v>88</v>
      </c>
      <c r="D70" s="17"/>
      <c r="E70" s="17"/>
      <c r="F70" s="6" t="s">
        <f>=A70-A69</f>
      </c>
      <c r="G70" s="6" t="s">
        <f>=B70+G69</f>
      </c>
      <c r="H70" s="6" t="s">
        <f>=F70*G69</f>
      </c>
    </row>
    <row collapsed="false" customFormat="false" customHeight="false" hidden="false" ht="12.1" outlineLevel="0" r="71">
      <c r="A71" s="14" t="n">
        <v>45182</v>
      </c>
      <c r="B71" s="6" t="n">
        <v>-2278</v>
      </c>
      <c r="C71" s="17" t="s">
        <v>80</v>
      </c>
      <c r="D71" s="17"/>
      <c r="E71" s="17"/>
      <c r="F71" s="6" t="s">
        <f>=A71-A70</f>
      </c>
      <c r="G71" s="6" t="s">
        <f>=B71+G70</f>
      </c>
      <c r="H71" s="6" t="s">
        <f>=F71*G70</f>
      </c>
    </row>
    <row collapsed="false" customFormat="false" customHeight="false" hidden="false" ht="12.1" outlineLevel="0" r="72">
      <c r="A72" s="14" t="n">
        <v>45272</v>
      </c>
      <c r="B72" s="6" t="n">
        <v>-30000</v>
      </c>
      <c r="C72" s="17" t="s">
        <v>89</v>
      </c>
      <c r="D72" s="17"/>
      <c r="E72" s="17"/>
      <c r="F72" s="6" t="s">
        <f>=A72-A71</f>
      </c>
      <c r="G72" s="6" t="s">
        <f>=B72+G71</f>
      </c>
      <c r="H72" s="6" t="s">
        <f>=F72*G71</f>
      </c>
    </row>
    <row collapsed="false" customFormat="false" customHeight="false" hidden="false" ht="12.1" outlineLevel="0" r="73">
      <c r="A73" s="14" t="n">
        <v>45273</v>
      </c>
      <c r="B73" s="6" t="n">
        <v>-1367</v>
      </c>
      <c r="C73" s="17" t="s">
        <v>90</v>
      </c>
      <c r="D73" s="17"/>
      <c r="E73" s="17"/>
      <c r="F73" s="6" t="s">
        <f>=A73-A72</f>
      </c>
      <c r="G73" s="6" t="s">
        <f>=B73+G72</f>
      </c>
      <c r="H73" s="6" t="s">
        <f>=F73*G72</f>
      </c>
    </row>
    <row collapsed="false" customFormat="false" customHeight="false" hidden="false" ht="12.1" outlineLevel="0" r="74">
      <c r="A74" s="14" t="n">
        <v>45363</v>
      </c>
      <c r="B74" s="6" t="n">
        <v>-30000</v>
      </c>
      <c r="C74" s="17" t="s">
        <v>89</v>
      </c>
      <c r="D74" s="17"/>
      <c r="E74" s="17"/>
      <c r="F74" s="6" t="s">
        <f>=A74-A73</f>
      </c>
      <c r="G74" s="6" t="s">
        <f>=B74+G73</f>
      </c>
      <c r="H74" s="6" t="s">
        <f>=F74*G73</f>
      </c>
    </row>
    <row collapsed="false" customFormat="false" customHeight="false" hidden="false" ht="12.1" outlineLevel="0" r="75">
      <c r="A75" s="14" t="n">
        <v>45364</v>
      </c>
      <c r="B75" s="6" t="n">
        <v>-683</v>
      </c>
      <c r="C75" s="17" t="s">
        <v>91</v>
      </c>
      <c r="D75" s="17"/>
      <c r="E75" s="17"/>
      <c r="F75" s="6" t="s">
        <f>=A75-A74</f>
      </c>
      <c r="G75" s="6" t="s">
        <f>=B75+G74</f>
      </c>
      <c r="H75" s="6" t="s">
        <f>=F75*G74</f>
      </c>
    </row>
    <row collapsed="false" customFormat="false" customHeight="false" hidden="false" ht="12.1" outlineLevel="0" r="76">
      <c r="A76" s="14" t="n">
        <v>45490</v>
      </c>
      <c r="B76" s="6" t="n">
        <v>-452</v>
      </c>
      <c r="C76" s="17" t="s">
        <v>92</v>
      </c>
      <c r="D76" s="17"/>
      <c r="E76" s="17"/>
      <c r="F76" s="6" t="s">
        <f>=A76-A75</f>
      </c>
      <c r="G76" s="6" t="s">
        <f>=B76+G75</f>
      </c>
      <c r="H76" s="6" t="s">
        <f>=F76*G75</f>
      </c>
    </row>
    <row collapsed="false" customFormat="false" customHeight="false" hidden="false" ht="12.1" outlineLevel="0" r="77">
      <c r="A77" s="12" t="n">
        <v>45951.827488426</v>
      </c>
      <c r="B77" s="5" t="n">
        <v>-609381.29</v>
      </c>
      <c r="C77" s="15" t="s">
        <v>93</v>
      </c>
      <c r="D77" s="17"/>
      <c r="E77" s="17"/>
      <c r="F77" s="6" t="s">
        <f>=A77-A76</f>
      </c>
      <c r="G77" s="6" t="s">
        <f>=B77+G76</f>
      </c>
      <c r="H77" s="6" t="s">
        <f>=F77*G76</f>
      </c>
    </row>
    <row collapsed="false" customFormat="false" customHeight="false" hidden="false" ht="12.1" outlineLevel="0" r="78">
      <c r="A78" s="14"/>
      <c r="B78" s="9" t="s">
        <f>=XIRR(B2:B77,A2:A77)</f>
      </c>
      <c r="C78" s="17" t="s">
        <v>94</v>
      </c>
      <c r="D78" s="17"/>
      <c r="E78" s="17"/>
      <c r="F78" s="7"/>
      <c r="G78" s="2" t="s">
        <v>95</v>
      </c>
      <c r="H78" s="6" t="s">
        <f>=SUM(I2:H77)/365</f>
      </c>
    </row>
    <row collapsed="false" customFormat="false" customHeight="false" hidden="false" ht="12.1" outlineLevel="0" r="79">
      <c r="A79" s="14"/>
      <c r="B79" s="5" t="s">
        <f>=-SUM(B2:B77)</f>
      </c>
      <c r="C79" s="17" t="s">
        <v>96</v>
      </c>
      <c r="D79" s="17"/>
      <c r="E79" s="17"/>
      <c r="F79" s="7"/>
      <c r="G79" s="15" t="s">
        <v>97</v>
      </c>
      <c r="H79" s="9" t="s">
        <f>=B79/H78</f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9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4" t="s">
        <v>16</v>
      </c>
      <c r="C1" s="0"/>
      <c r="D1" s="0"/>
      <c r="E1" s="4" t="s">
        <v>21</v>
      </c>
      <c r="F1" s="0"/>
    </row>
    <row collapsed="false" customFormat="false" customHeight="false" hidden="false" ht="12.1" outlineLevel="0" r="2">
      <c r="A2" s="11" t="n">
        <v>43875</v>
      </c>
      <c r="B2" s="6" t="n">
        <v>19101.17</v>
      </c>
      <c r="C2" s="0" t="s">
        <v>98</v>
      </c>
      <c r="D2" s="11" t="n">
        <v>43878</v>
      </c>
      <c r="E2" s="6" t="n">
        <v>20966.05</v>
      </c>
      <c r="F2" s="0" t="s">
        <v>98</v>
      </c>
    </row>
    <row collapsed="false" customFormat="false" customHeight="false" hidden="false" ht="12.1" outlineLevel="0" r="3">
      <c r="A3" s="11" t="n">
        <v>44028</v>
      </c>
      <c r="B3" s="6" t="n">
        <v>-113</v>
      </c>
      <c r="C3" s="0" t="s">
        <v>66</v>
      </c>
      <c r="D3" s="11" t="n">
        <v>44028</v>
      </c>
      <c r="E3" s="6" t="n">
        <v>-1193.6</v>
      </c>
      <c r="F3" s="0" t="s">
        <v>67</v>
      </c>
    </row>
    <row collapsed="false" customFormat="false" customHeight="false" hidden="false" ht="12.1" outlineLevel="0" r="4">
      <c r="A4" s="11" t="n">
        <v>44392</v>
      </c>
      <c r="B4" s="6" t="n">
        <v>-270</v>
      </c>
      <c r="C4" s="0" t="s">
        <v>81</v>
      </c>
      <c r="D4" s="11" t="n">
        <v>44392</v>
      </c>
      <c r="E4" s="6" t="n">
        <v>-982.5</v>
      </c>
      <c r="F4" s="0" t="s">
        <v>82</v>
      </c>
    </row>
    <row collapsed="false" customFormat="false" customHeight="false" hidden="false" ht="12.1" outlineLevel="0" r="5">
      <c r="A5" s="11" t="n">
        <v>45126</v>
      </c>
      <c r="B5" s="6" t="n">
        <v>-357</v>
      </c>
      <c r="C5" s="0" t="s">
        <v>87</v>
      </c>
      <c r="D5" s="11" t="n">
        <v>44845</v>
      </c>
      <c r="E5" s="6" t="n">
        <v>-3995.7</v>
      </c>
      <c r="F5" s="0" t="s">
        <v>86</v>
      </c>
    </row>
    <row collapsed="false" customFormat="false" customHeight="false" hidden="false" ht="12.1" outlineLevel="0" r="6">
      <c r="A6" s="11" t="n">
        <v>45490</v>
      </c>
      <c r="B6" s="6" t="n">
        <v>-452</v>
      </c>
      <c r="C6" s="0" t="s">
        <v>92</v>
      </c>
      <c r="D6" s="11" t="n">
        <v>45951</v>
      </c>
      <c r="E6" s="8" t="s">
        <f>=-Портфель!J3</f>
      </c>
      <c r="F6" s="0" t="s">
        <v>99</v>
      </c>
    </row>
    <row collapsed="false" customFormat="false" customHeight="false" hidden="false" ht="12.1" outlineLevel="0" r="7">
      <c r="A7" s="11" t="n">
        <v>45951</v>
      </c>
      <c r="B7" s="8" t="s">
        <f>=-Портфель!J2</f>
      </c>
      <c r="C7" s="0" t="s">
        <v>99</v>
      </c>
      <c r="D7" s="0"/>
      <c r="E7" s="10" t="s">
        <f>=XIRR(E2:E6,D2:D6)</f>
      </c>
      <c r="F7" s="0"/>
    </row>
    <row collapsed="false" customFormat="false" customHeight="false" hidden="false" ht="12.1" outlineLevel="0" r="8">
      <c r="A8" s="0"/>
      <c r="B8" s="10" t="s">
        <f>=XIRR(B2:B7,A2:A7)</f>
      </c>
      <c r="C8" s="0"/>
      <c r="D8" s="0"/>
      <c r="E8" s="8" t="s">
        <f>=-SUM(E2:E6)</f>
      </c>
      <c r="F8" s="0" t="s">
        <v>100</v>
      </c>
    </row>
    <row collapsed="false" customFormat="false" customHeight="false" hidden="false" ht="12.1" outlineLevel="0" r="9">
      <c r="A9" s="0"/>
      <c r="B9" s="8" t="s">
        <f>=-SUM(B2:B7)</f>
      </c>
      <c r="C9" s="0" t="s">
        <v>100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J25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4" t="s">
        <v>101</v>
      </c>
      <c r="C1" s="0"/>
      <c r="D1" s="0"/>
      <c r="E1" s="4" t="s">
        <v>102</v>
      </c>
      <c r="F1" s="0"/>
      <c r="G1" s="0"/>
      <c r="H1" s="4" t="s">
        <v>103</v>
      </c>
      <c r="I1" s="0"/>
      <c r="J1" s="0"/>
      <c r="K1" s="4" t="s">
        <v>104</v>
      </c>
      <c r="L1" s="0"/>
      <c r="M1" s="0"/>
      <c r="N1" s="4" t="s">
        <v>105</v>
      </c>
      <c r="O1" s="0"/>
      <c r="P1" s="0"/>
      <c r="Q1" s="4" t="s">
        <v>106</v>
      </c>
      <c r="R1" s="0"/>
      <c r="S1" s="0"/>
      <c r="T1" s="4" t="s">
        <v>107</v>
      </c>
      <c r="U1" s="0"/>
      <c r="V1" s="0"/>
      <c r="W1" s="4" t="s">
        <v>108</v>
      </c>
      <c r="X1" s="0"/>
      <c r="Y1" s="0"/>
      <c r="Z1" s="4" t="s">
        <v>109</v>
      </c>
      <c r="AA1" s="0"/>
      <c r="AB1" s="0"/>
      <c r="AC1" s="4" t="s">
        <v>110</v>
      </c>
      <c r="AD1" s="0"/>
      <c r="AE1" s="0"/>
      <c r="AF1" s="4" t="s">
        <v>111</v>
      </c>
      <c r="AG1" s="0"/>
      <c r="AH1" s="0"/>
      <c r="AI1" s="4" t="s">
        <v>112</v>
      </c>
      <c r="AJ1" s="0"/>
    </row>
    <row collapsed="false" customFormat="false" customHeight="false" hidden="false" ht="12.1" outlineLevel="0" r="2">
      <c r="A2" s="11" t="n">
        <v>43350</v>
      </c>
      <c r="B2" s="6" t="n">
        <v>9509.15</v>
      </c>
      <c r="C2" s="0" t="s">
        <v>98</v>
      </c>
      <c r="D2" s="11" t="n">
        <v>43355</v>
      </c>
      <c r="E2" s="6" t="n">
        <v>2593.56</v>
      </c>
      <c r="F2" s="0" t="s">
        <v>98</v>
      </c>
      <c r="G2" s="11" t="n">
        <v>43356</v>
      </c>
      <c r="H2" s="6" t="n">
        <v>1809.57</v>
      </c>
      <c r="I2" s="0" t="s">
        <v>98</v>
      </c>
      <c r="J2" s="11" t="n">
        <v>43875</v>
      </c>
      <c r="K2" s="6" t="n">
        <v>20426.74</v>
      </c>
      <c r="L2" s="0" t="s">
        <v>98</v>
      </c>
      <c r="M2" s="11" t="n">
        <v>43879</v>
      </c>
      <c r="N2" s="6" t="n">
        <v>10392.8</v>
      </c>
      <c r="O2" s="0" t="s">
        <v>98</v>
      </c>
      <c r="P2" s="11" t="n">
        <v>43879</v>
      </c>
      <c r="Q2" s="6" t="n">
        <v>20196.74</v>
      </c>
      <c r="R2" s="0" t="s">
        <v>98</v>
      </c>
      <c r="S2" s="11" t="n">
        <v>43879</v>
      </c>
      <c r="T2" s="6" t="n">
        <v>21537.59</v>
      </c>
      <c r="U2" s="0" t="s">
        <v>98</v>
      </c>
      <c r="V2" s="11" t="n">
        <v>43882</v>
      </c>
      <c r="W2" s="6" t="n">
        <v>20045.72</v>
      </c>
      <c r="X2" s="0" t="s">
        <v>98</v>
      </c>
      <c r="Y2" s="11" t="n">
        <v>44202</v>
      </c>
      <c r="Z2" s="6" t="n">
        <v>25034.26</v>
      </c>
      <c r="AA2" s="0" t="s">
        <v>98</v>
      </c>
      <c r="AB2" s="11" t="n">
        <v>44202</v>
      </c>
      <c r="AC2" s="6" t="n">
        <v>16254.26</v>
      </c>
      <c r="AD2" s="0" t="s">
        <v>98</v>
      </c>
      <c r="AE2" s="11" t="n">
        <v>44202</v>
      </c>
      <c r="AF2" s="6" t="n">
        <v>15731.46</v>
      </c>
      <c r="AG2" s="0" t="s">
        <v>98</v>
      </c>
      <c r="AH2" s="11" t="n">
        <v>44278</v>
      </c>
      <c r="AI2" s="6" t="n">
        <v>10094.84</v>
      </c>
      <c r="AJ2" s="0" t="s">
        <v>98</v>
      </c>
    </row>
    <row collapsed="false" customFormat="false" customHeight="false" hidden="false" ht="12.1" outlineLevel="0" r="3">
      <c r="A3" s="11" t="n">
        <v>43599</v>
      </c>
      <c r="B3" s="6" t="n">
        <v>-670</v>
      </c>
      <c r="C3" s="0" t="s">
        <v>50</v>
      </c>
      <c r="D3" s="11" t="n">
        <v>43361</v>
      </c>
      <c r="E3" s="6" t="n">
        <v>-2606.46</v>
      </c>
      <c r="F3" s="0" t="s">
        <v>113</v>
      </c>
      <c r="G3" s="11" t="n">
        <v>43361</v>
      </c>
      <c r="H3" s="6" t="n">
        <v>1920.55</v>
      </c>
      <c r="I3" s="0" t="s">
        <v>98</v>
      </c>
      <c r="J3" s="11" t="n">
        <v>44022</v>
      </c>
      <c r="K3" s="6" t="n">
        <v>-1325.2</v>
      </c>
      <c r="L3" s="0" t="s">
        <v>63</v>
      </c>
      <c r="M3" s="11" t="n">
        <v>43882</v>
      </c>
      <c r="N3" s="6" t="n">
        <v>10393.21</v>
      </c>
      <c r="O3" s="0" t="s">
        <v>98</v>
      </c>
      <c r="P3" s="11" t="n">
        <v>43947</v>
      </c>
      <c r="Q3" s="6" t="n">
        <v>-441</v>
      </c>
      <c r="R3" s="0" t="s">
        <v>57</v>
      </c>
      <c r="S3" s="11" t="n">
        <v>44391</v>
      </c>
      <c r="T3" s="6" t="n">
        <v>-29068.6</v>
      </c>
      <c r="U3" s="0" t="s">
        <v>113</v>
      </c>
      <c r="V3" s="11" t="n">
        <v>43959</v>
      </c>
      <c r="W3" s="6" t="n">
        <v>-283.8</v>
      </c>
      <c r="X3" s="0" t="s">
        <v>60</v>
      </c>
      <c r="Y3" s="11" t="n">
        <v>44348</v>
      </c>
      <c r="Z3" s="6" t="n">
        <v>-888.22</v>
      </c>
      <c r="AA3" s="0" t="s">
        <v>77</v>
      </c>
      <c r="AB3" s="11" t="n">
        <v>44354</v>
      </c>
      <c r="AC3" s="6" t="n">
        <v>-470</v>
      </c>
      <c r="AD3" s="0" t="s">
        <v>78</v>
      </c>
      <c r="AE3" s="11" t="n">
        <v>44354</v>
      </c>
      <c r="AF3" s="6" t="n">
        <v>-337.15</v>
      </c>
      <c r="AG3" s="0" t="s">
        <v>79</v>
      </c>
      <c r="AH3" s="11" t="n">
        <v>44278</v>
      </c>
      <c r="AI3" s="6" t="n">
        <v>10094.84</v>
      </c>
      <c r="AJ3" s="0" t="s">
        <v>98</v>
      </c>
    </row>
    <row collapsed="false" customFormat="false" customHeight="false" hidden="false" ht="12.1" outlineLevel="0" r="4">
      <c r="A4" s="11" t="n">
        <v>43966</v>
      </c>
      <c r="B4" s="6" t="n">
        <v>-690</v>
      </c>
      <c r="C4" s="0" t="s">
        <v>61</v>
      </c>
      <c r="D4" s="0"/>
      <c r="E4" s="10" t="s">
        <f>=XIRR(E2:E3,D2:D3)</f>
      </c>
      <c r="F4" s="0"/>
      <c r="G4" s="11" t="n">
        <v>43629</v>
      </c>
      <c r="H4" s="6" t="n">
        <v>-278</v>
      </c>
      <c r="I4" s="0" t="s">
        <v>52</v>
      </c>
      <c r="J4" s="11" t="n">
        <v>44385</v>
      </c>
      <c r="K4" s="6" t="n">
        <v>-726.59</v>
      </c>
      <c r="L4" s="0" t="s">
        <v>113</v>
      </c>
      <c r="M4" s="11" t="n">
        <v>43944</v>
      </c>
      <c r="N4" s="6" t="n">
        <v>-679</v>
      </c>
      <c r="O4" s="0" t="s">
        <v>54</v>
      </c>
      <c r="P4" s="11" t="n">
        <v>44039</v>
      </c>
      <c r="Q4" s="6" t="n">
        <v>-441</v>
      </c>
      <c r="R4" s="0" t="s">
        <v>57</v>
      </c>
      <c r="S4" s="0"/>
      <c r="T4" s="10" t="s">
        <f>=XIRR(T2:T3,S2:S3)</f>
      </c>
      <c r="U4" s="0"/>
      <c r="V4" s="11" t="n">
        <v>44116</v>
      </c>
      <c r="W4" s="6" t="n">
        <v>-184.76</v>
      </c>
      <c r="X4" s="0" t="s">
        <v>70</v>
      </c>
      <c r="Y4" s="11" t="n">
        <v>44385</v>
      </c>
      <c r="Z4" s="6" t="n">
        <v>-24452.2</v>
      </c>
      <c r="AA4" s="0" t="s">
        <v>113</v>
      </c>
      <c r="AB4" s="11" t="n">
        <v>44385</v>
      </c>
      <c r="AC4" s="6" t="n">
        <v>-14026.09</v>
      </c>
      <c r="AD4" s="0" t="s">
        <v>113</v>
      </c>
      <c r="AE4" s="11" t="n">
        <v>44391</v>
      </c>
      <c r="AF4" s="6" t="n">
        <v>-14350.9</v>
      </c>
      <c r="AG4" s="0" t="s">
        <v>113</v>
      </c>
      <c r="AH4" s="11" t="n">
        <v>44278</v>
      </c>
      <c r="AI4" s="6" t="n">
        <v>20191.68</v>
      </c>
      <c r="AJ4" s="0" t="s">
        <v>98</v>
      </c>
    </row>
    <row collapsed="false" customFormat="false" customHeight="false" hidden="false" ht="12.1" outlineLevel="0" r="5">
      <c r="A5" s="11" t="n">
        <v>44330</v>
      </c>
      <c r="B5" s="6" t="n">
        <v>-822</v>
      </c>
      <c r="C5" s="0" t="s">
        <v>76</v>
      </c>
      <c r="D5" s="0"/>
      <c r="E5" s="8" t="s">
        <f>=-SUM(E2:E3)</f>
      </c>
      <c r="F5" s="0" t="s">
        <v>100</v>
      </c>
      <c r="G5" s="11" t="n">
        <v>43892</v>
      </c>
      <c r="H5" s="6" t="n">
        <v>11271.59</v>
      </c>
      <c r="I5" s="0" t="s">
        <v>98</v>
      </c>
      <c r="J5" s="11" t="n">
        <v>44385</v>
      </c>
      <c r="K5" s="6" t="n">
        <v>-1453.18</v>
      </c>
      <c r="L5" s="0" t="s">
        <v>113</v>
      </c>
      <c r="M5" s="11" t="n">
        <v>43943</v>
      </c>
      <c r="N5" s="6" t="n">
        <v>-4000</v>
      </c>
      <c r="O5" s="0" t="s">
        <v>53</v>
      </c>
      <c r="P5" s="11" t="n">
        <v>44131</v>
      </c>
      <c r="Q5" s="6" t="n">
        <v>-441</v>
      </c>
      <c r="R5" s="0" t="s">
        <v>57</v>
      </c>
      <c r="S5" s="0"/>
      <c r="T5" s="8" t="s">
        <f>=-SUM(T2:T3)</f>
      </c>
      <c r="U5" s="0" t="s">
        <v>100</v>
      </c>
      <c r="V5" s="11" t="n">
        <v>44323</v>
      </c>
      <c r="W5" s="6" t="n">
        <v>-371.32</v>
      </c>
      <c r="X5" s="0" t="s">
        <v>75</v>
      </c>
      <c r="Y5" s="0"/>
      <c r="Z5" s="10" t="s">
        <f>=XIRR(Z2:Z4,Y2:Y4)</f>
      </c>
      <c r="AA5" s="0"/>
      <c r="AB5" s="0"/>
      <c r="AC5" s="10" t="s">
        <f>=XIRR(AC2:AC4,AB2:AB4)</f>
      </c>
      <c r="AD5" s="0"/>
      <c r="AE5" s="0"/>
      <c r="AF5" s="10" t="s">
        <f>=XIRR(AF2:AF4,AE2:AE4)</f>
      </c>
      <c r="AG5" s="0"/>
      <c r="AH5" s="11" t="n">
        <v>44278</v>
      </c>
      <c r="AI5" s="6" t="n">
        <v>12115.01</v>
      </c>
      <c r="AJ5" s="0" t="s">
        <v>98</v>
      </c>
    </row>
    <row collapsed="false" customFormat="false" customHeight="false" hidden="false" ht="12.1" outlineLevel="0" r="6">
      <c r="A6" s="11" t="n">
        <v>44385</v>
      </c>
      <c r="B6" s="6" t="n">
        <v>-17247.27</v>
      </c>
      <c r="C6" s="0" t="s">
        <v>113</v>
      </c>
      <c r="D6" s="0"/>
      <c r="E6" s="0"/>
      <c r="F6" s="0"/>
      <c r="G6" s="11" t="n">
        <v>44109</v>
      </c>
      <c r="H6" s="6" t="n">
        <v>-1139</v>
      </c>
      <c r="I6" s="0" t="s">
        <v>69</v>
      </c>
      <c r="J6" s="11" t="n">
        <v>44391</v>
      </c>
      <c r="K6" s="6" t="n">
        <v>-5735.16</v>
      </c>
      <c r="L6" s="0" t="s">
        <v>113</v>
      </c>
      <c r="M6" s="11" t="n">
        <v>44035</v>
      </c>
      <c r="N6" s="6" t="n">
        <v>-531.4</v>
      </c>
      <c r="O6" s="0" t="s">
        <v>68</v>
      </c>
      <c r="P6" s="11" t="n">
        <v>44223</v>
      </c>
      <c r="Q6" s="6" t="n">
        <v>-296.2</v>
      </c>
      <c r="R6" s="0" t="s">
        <v>73</v>
      </c>
      <c r="S6" s="0"/>
      <c r="T6" s="0"/>
      <c r="U6" s="0"/>
      <c r="V6" s="11" t="n">
        <v>44385</v>
      </c>
      <c r="W6" s="6" t="n">
        <v>-29395.41</v>
      </c>
      <c r="X6" s="0" t="s">
        <v>113</v>
      </c>
      <c r="Y6" s="0"/>
      <c r="Z6" s="8" t="s">
        <f>=-SUM(Z2:Z4)</f>
      </c>
      <c r="AA6" s="0" t="s">
        <v>100</v>
      </c>
      <c r="AB6" s="0"/>
      <c r="AC6" s="8" t="s">
        <f>=-SUM(AC2:AC4)</f>
      </c>
      <c r="AD6" s="0" t="s">
        <v>100</v>
      </c>
      <c r="AE6" s="0"/>
      <c r="AF6" s="8" t="s">
        <f>=-SUM(AF2:AF4)</f>
      </c>
      <c r="AG6" s="0" t="s">
        <v>100</v>
      </c>
      <c r="AH6" s="11" t="n">
        <v>44278</v>
      </c>
      <c r="AI6" s="6" t="n">
        <v>25239.59</v>
      </c>
      <c r="AJ6" s="0" t="s">
        <v>98</v>
      </c>
    </row>
    <row collapsed="false" customFormat="false" customHeight="false" hidden="false" ht="12.1" outlineLevel="0" r="7">
      <c r="A7" s="0"/>
      <c r="B7" s="10" t="s">
        <f>=XIRR(B2:B6,A2:A6)</f>
      </c>
      <c r="C7" s="0"/>
      <c r="D7" s="0"/>
      <c r="E7" s="0"/>
      <c r="F7" s="0"/>
      <c r="G7" s="11" t="n">
        <v>44328</v>
      </c>
      <c r="H7" s="6" t="n">
        <v>-1139</v>
      </c>
      <c r="I7" s="0" t="s">
        <v>69</v>
      </c>
      <c r="J7" s="11" t="n">
        <v>44391</v>
      </c>
      <c r="K7" s="6" t="n">
        <v>-12187.22</v>
      </c>
      <c r="L7" s="0" t="s">
        <v>113</v>
      </c>
      <c r="M7" s="11" t="n">
        <v>44126</v>
      </c>
      <c r="N7" s="6" t="n">
        <v>-518.4</v>
      </c>
      <c r="O7" s="0" t="s">
        <v>71</v>
      </c>
      <c r="P7" s="11" t="n">
        <v>44278</v>
      </c>
      <c r="Q7" s="6" t="n">
        <v>-1007.39</v>
      </c>
      <c r="R7" s="0" t="s">
        <v>113</v>
      </c>
      <c r="S7" s="0"/>
      <c r="T7" s="0"/>
      <c r="U7" s="0"/>
      <c r="V7" s="0"/>
      <c r="W7" s="10" t="s">
        <f>=XIRR(W2:W6,V2:V6)</f>
      </c>
      <c r="X7" s="0"/>
      <c r="Y7" s="0"/>
      <c r="Z7" s="0"/>
      <c r="AA7" s="0"/>
      <c r="AB7" s="0"/>
      <c r="AC7" s="0"/>
      <c r="AD7" s="0"/>
      <c r="AE7" s="0"/>
      <c r="AF7" s="0"/>
      <c r="AG7" s="0"/>
      <c r="AH7" s="11" t="n">
        <v>44278</v>
      </c>
      <c r="AI7" s="6" t="n">
        <v>3028.75</v>
      </c>
      <c r="AJ7" s="0" t="s">
        <v>98</v>
      </c>
    </row>
    <row collapsed="false" customFormat="false" customHeight="false" hidden="false" ht="12.1" outlineLevel="0" r="8">
      <c r="A8" s="0"/>
      <c r="B8" s="8" t="s">
        <f>=-SUM(B2:B6)</f>
      </c>
      <c r="C8" s="0" t="s">
        <v>100</v>
      </c>
      <c r="D8" s="0"/>
      <c r="E8" s="0"/>
      <c r="F8" s="0"/>
      <c r="G8" s="11" t="n">
        <v>44385</v>
      </c>
      <c r="H8" s="6" t="n">
        <v>21197.45</v>
      </c>
      <c r="I8" s="0" t="s">
        <v>98</v>
      </c>
      <c r="J8" s="0"/>
      <c r="K8" s="10" t="s">
        <f>=XIRR(K2:K7,J2:J7)</f>
      </c>
      <c r="L8" s="0"/>
      <c r="M8" s="11" t="n">
        <v>44207</v>
      </c>
      <c r="N8" s="6" t="n">
        <v>8634.37</v>
      </c>
      <c r="O8" s="0" t="s">
        <v>98</v>
      </c>
      <c r="P8" s="11" t="n">
        <v>44278</v>
      </c>
      <c r="Q8" s="6" t="n">
        <v>-13094.79</v>
      </c>
      <c r="R8" s="0" t="s">
        <v>113</v>
      </c>
      <c r="S8" s="0"/>
      <c r="T8" s="0"/>
      <c r="U8" s="0"/>
      <c r="V8" s="0"/>
      <c r="W8" s="8" t="s">
        <f>=-SUM(W2:W6)</f>
      </c>
      <c r="X8" s="0" t="s">
        <v>100</v>
      </c>
      <c r="Y8" s="0"/>
      <c r="Z8" s="0"/>
      <c r="AA8" s="0"/>
      <c r="AB8" s="0"/>
      <c r="AC8" s="0"/>
      <c r="AD8" s="0"/>
      <c r="AE8" s="0"/>
      <c r="AF8" s="0"/>
      <c r="AG8" s="0"/>
      <c r="AH8" s="11" t="n">
        <v>44279</v>
      </c>
      <c r="AI8" s="6" t="n">
        <v>20211.49</v>
      </c>
      <c r="AJ8" s="0" t="s">
        <v>98</v>
      </c>
    </row>
    <row collapsed="false" customFormat="false" customHeight="false" hidden="false" ht="12.1" outlineLevel="0" r="9">
      <c r="A9" s="0"/>
      <c r="B9" s="0"/>
      <c r="C9" s="0"/>
      <c r="D9" s="0"/>
      <c r="E9" s="0"/>
      <c r="F9" s="0"/>
      <c r="G9" s="11" t="n">
        <v>44385</v>
      </c>
      <c r="H9" s="6" t="n">
        <v>-21184.05</v>
      </c>
      <c r="I9" s="0" t="s">
        <v>113</v>
      </c>
      <c r="J9" s="0"/>
      <c r="K9" s="8" t="s">
        <f>=-SUM(K2:K7)</f>
      </c>
      <c r="L9" s="0" t="s">
        <v>100</v>
      </c>
      <c r="M9" s="11" t="n">
        <v>44217</v>
      </c>
      <c r="N9" s="6" t="n">
        <v>-780.6</v>
      </c>
      <c r="O9" s="0" t="s">
        <v>72</v>
      </c>
      <c r="P9" s="11" t="n">
        <v>44278</v>
      </c>
      <c r="Q9" s="6" t="n">
        <v>-2014.78</v>
      </c>
      <c r="R9" s="0" t="s">
        <v>113</v>
      </c>
      <c r="S9" s="0"/>
      <c r="T9" s="0"/>
      <c r="U9" s="0"/>
      <c r="V9" s="0"/>
      <c r="W9" s="0"/>
      <c r="X9" s="0"/>
      <c r="Y9" s="0"/>
      <c r="Z9" s="0"/>
      <c r="AA9" s="0"/>
      <c r="AB9" s="0"/>
      <c r="AC9" s="0"/>
      <c r="AD9" s="0"/>
      <c r="AE9" s="0"/>
      <c r="AF9" s="0"/>
      <c r="AG9" s="0"/>
      <c r="AH9" s="11" t="n">
        <v>44363</v>
      </c>
      <c r="AI9" s="6" t="n">
        <v>-2278</v>
      </c>
      <c r="AJ9" s="0" t="s">
        <v>80</v>
      </c>
    </row>
    <row collapsed="false" customFormat="false" customHeight="false" hidden="false" ht="12.1" outlineLevel="0" r="10">
      <c r="A10" s="0"/>
      <c r="B10" s="0"/>
      <c r="C10" s="0"/>
      <c r="D10" s="0"/>
      <c r="E10" s="0"/>
      <c r="F10" s="0"/>
      <c r="G10" s="11" t="n">
        <v>44385</v>
      </c>
      <c r="H10" s="6" t="n">
        <v>-21186.84</v>
      </c>
      <c r="I10" s="0" t="s">
        <v>113</v>
      </c>
      <c r="J10" s="0"/>
      <c r="K10" s="0"/>
      <c r="L10" s="0"/>
      <c r="M10" s="11" t="n">
        <v>44308</v>
      </c>
      <c r="N10" s="6" t="n">
        <v>-780.6</v>
      </c>
      <c r="O10" s="0" t="s">
        <v>72</v>
      </c>
      <c r="P10" s="11" t="n">
        <v>44278</v>
      </c>
      <c r="Q10" s="6" t="n">
        <v>-1007.39</v>
      </c>
      <c r="R10" s="0" t="s">
        <v>113</v>
      </c>
      <c r="S10" s="0"/>
      <c r="T10" s="0"/>
      <c r="U10" s="0"/>
      <c r="V10" s="0"/>
      <c r="W10" s="0"/>
      <c r="X10" s="0"/>
      <c r="Y10" s="0"/>
      <c r="Z10" s="0"/>
      <c r="AA10" s="0"/>
      <c r="AB10" s="0"/>
      <c r="AC10" s="0"/>
      <c r="AD10" s="0"/>
      <c r="AE10" s="0"/>
      <c r="AF10" s="0"/>
      <c r="AG10" s="0"/>
      <c r="AH10" s="11" t="n">
        <v>44454</v>
      </c>
      <c r="AI10" s="6" t="n">
        <v>-2278</v>
      </c>
      <c r="AJ10" s="0" t="s">
        <v>80</v>
      </c>
    </row>
    <row collapsed="false" customFormat="false" customHeight="false" hidden="false" ht="12.1" outlineLevel="0" r="11">
      <c r="A11" s="0"/>
      <c r="B11" s="0"/>
      <c r="C11" s="0"/>
      <c r="D11" s="0"/>
      <c r="E11" s="0"/>
      <c r="F11" s="0"/>
      <c r="G11" s="0"/>
      <c r="H11" s="10" t="s">
        <f>=XIRR(H2:H10,G2:G10)</f>
      </c>
      <c r="I11" s="0"/>
      <c r="J11" s="0"/>
      <c r="K11" s="0"/>
      <c r="L11" s="0"/>
      <c r="M11" s="11" t="n">
        <v>44307</v>
      </c>
      <c r="N11" s="6" t="n">
        <v>-9000</v>
      </c>
      <c r="O11" s="0" t="s">
        <v>74</v>
      </c>
      <c r="P11" s="11" t="n">
        <v>44278</v>
      </c>
      <c r="Q11" s="6" t="n">
        <v>-2019.18</v>
      </c>
      <c r="R11" s="0" t="s">
        <v>113</v>
      </c>
      <c r="S11" s="0"/>
      <c r="T11" s="0"/>
      <c r="U11" s="0"/>
      <c r="V11" s="0"/>
      <c r="W11" s="0"/>
      <c r="X11" s="0"/>
      <c r="Y11" s="0"/>
      <c r="Z11" s="0"/>
      <c r="AA11" s="0"/>
      <c r="AB11" s="0"/>
      <c r="AC11" s="0"/>
      <c r="AD11" s="0"/>
      <c r="AE11" s="0"/>
      <c r="AF11" s="0"/>
      <c r="AG11" s="0"/>
      <c r="AH11" s="11" t="n">
        <v>44545</v>
      </c>
      <c r="AI11" s="6" t="n">
        <v>-2278</v>
      </c>
      <c r="AJ11" s="0" t="s">
        <v>80</v>
      </c>
    </row>
    <row collapsed="false" customFormat="false" customHeight="false" hidden="false" ht="12.1" outlineLevel="0" r="12">
      <c r="A12" s="0"/>
      <c r="B12" s="0"/>
      <c r="C12" s="0"/>
      <c r="D12" s="0"/>
      <c r="E12" s="0"/>
      <c r="F12" s="0"/>
      <c r="G12" s="0"/>
      <c r="H12" s="8" t="s">
        <f>=-SUM(H2:H10)</f>
      </c>
      <c r="I12" s="0" t="s">
        <v>100</v>
      </c>
      <c r="J12" s="0"/>
      <c r="K12" s="0"/>
      <c r="L12" s="0"/>
      <c r="M12" s="11" t="n">
        <v>44399</v>
      </c>
      <c r="N12" s="6" t="n">
        <v>-488</v>
      </c>
      <c r="O12" s="0" t="s">
        <v>84</v>
      </c>
      <c r="P12" s="11" t="n">
        <v>44278</v>
      </c>
      <c r="Q12" s="6" t="n">
        <v>-1009.79</v>
      </c>
      <c r="R12" s="0" t="s">
        <v>113</v>
      </c>
      <c r="S12" s="0"/>
      <c r="T12" s="0"/>
      <c r="U12" s="0"/>
      <c r="V12" s="0"/>
      <c r="W12" s="0"/>
      <c r="X12" s="0"/>
      <c r="Y12" s="0"/>
      <c r="Z12" s="0"/>
      <c r="AA12" s="0"/>
      <c r="AB12" s="0"/>
      <c r="AC12" s="0"/>
      <c r="AD12" s="0"/>
      <c r="AE12" s="0"/>
      <c r="AF12" s="0"/>
      <c r="AG12" s="0"/>
      <c r="AH12" s="11" t="n">
        <v>44636</v>
      </c>
      <c r="AI12" s="6" t="n">
        <v>-2278</v>
      </c>
      <c r="AJ12" s="0" t="s">
        <v>80</v>
      </c>
    </row>
    <row collapsed="false" customFormat="false" customHeight="false" hidden="false" ht="12.1" outlineLevel="0" r="13">
      <c r="A13" s="0"/>
      <c r="B13" s="0"/>
      <c r="C13" s="0"/>
      <c r="D13" s="0"/>
      <c r="E13" s="0"/>
      <c r="F13" s="0"/>
      <c r="G13" s="0"/>
      <c r="H13" s="0"/>
      <c r="I13" s="0"/>
      <c r="J13" s="0"/>
      <c r="K13" s="0"/>
      <c r="L13" s="0"/>
      <c r="M13" s="11" t="n">
        <v>44490</v>
      </c>
      <c r="N13" s="6" t="n">
        <v>-488</v>
      </c>
      <c r="O13" s="0" t="s">
        <v>84</v>
      </c>
      <c r="P13" s="0"/>
      <c r="Q13" s="10" t="s">
        <f>=XIRR(Q2:Q12,P2:P12)</f>
      </c>
      <c r="R13" s="0"/>
      <c r="S13" s="0"/>
      <c r="T13" s="0"/>
      <c r="U13" s="0"/>
      <c r="V13" s="0"/>
      <c r="W13" s="0"/>
      <c r="X13" s="0"/>
      <c r="Y13" s="0"/>
      <c r="Z13" s="0"/>
      <c r="AA13" s="0"/>
      <c r="AB13" s="0"/>
      <c r="AC13" s="0"/>
      <c r="AD13" s="0"/>
      <c r="AE13" s="0"/>
      <c r="AF13" s="0"/>
      <c r="AG13" s="0"/>
      <c r="AH13" s="11" t="n">
        <v>44727</v>
      </c>
      <c r="AI13" s="6" t="n">
        <v>-2278</v>
      </c>
      <c r="AJ13" s="0" t="s">
        <v>80</v>
      </c>
    </row>
    <row collapsed="false" customFormat="false" customHeight="false" hidden="false" ht="12.1" outlineLevel="0" r="14">
      <c r="A14" s="0"/>
      <c r="B14" s="0"/>
      <c r="C14" s="0"/>
      <c r="D14" s="0"/>
      <c r="E14" s="0"/>
      <c r="F14" s="0"/>
      <c r="G14" s="0"/>
      <c r="H14" s="0"/>
      <c r="I14" s="0"/>
      <c r="J14" s="0"/>
      <c r="K14" s="0"/>
      <c r="L14" s="0"/>
      <c r="M14" s="11" t="n">
        <v>44581</v>
      </c>
      <c r="N14" s="6" t="n">
        <v>-488</v>
      </c>
      <c r="O14" s="0" t="s">
        <v>84</v>
      </c>
      <c r="P14" s="0"/>
      <c r="Q14" s="8" t="s">
        <f>=-SUM(Q2:Q12)</f>
      </c>
      <c r="R14" s="0" t="s">
        <v>100</v>
      </c>
      <c r="S14" s="0"/>
      <c r="T14" s="0"/>
      <c r="U14" s="0"/>
      <c r="V14" s="0"/>
      <c r="W14" s="0"/>
      <c r="X14" s="0"/>
      <c r="Y14" s="0"/>
      <c r="Z14" s="0"/>
      <c r="AA14" s="0"/>
      <c r="AB14" s="0"/>
      <c r="AC14" s="0"/>
      <c r="AD14" s="0"/>
      <c r="AE14" s="0"/>
      <c r="AF14" s="0"/>
      <c r="AG14" s="0"/>
      <c r="AH14" s="11" t="n">
        <v>44818</v>
      </c>
      <c r="AI14" s="6" t="n">
        <v>-2278</v>
      </c>
      <c r="AJ14" s="0" t="s">
        <v>80</v>
      </c>
    </row>
    <row collapsed="false" customFormat="false" customHeight="false" hidden="false" ht="12.1" outlineLevel="0" r="15">
      <c r="A15" s="0"/>
      <c r="B15" s="0"/>
      <c r="C15" s="0"/>
      <c r="D15" s="0"/>
      <c r="E15" s="0"/>
      <c r="F15" s="0"/>
      <c r="G15" s="0"/>
      <c r="H15" s="0"/>
      <c r="I15" s="0"/>
      <c r="J15" s="0"/>
      <c r="K15" s="0"/>
      <c r="L15" s="0"/>
      <c r="M15" s="11" t="n">
        <v>44672</v>
      </c>
      <c r="N15" s="6" t="n">
        <v>-488</v>
      </c>
      <c r="O15" s="0" t="s">
        <v>84</v>
      </c>
      <c r="P15" s="0"/>
      <c r="Q15" s="0"/>
      <c r="R15" s="0"/>
      <c r="S15" s="0"/>
      <c r="T15" s="0"/>
      <c r="U15" s="0"/>
      <c r="V15" s="0"/>
      <c r="W15" s="0"/>
      <c r="X15" s="0"/>
      <c r="Y15" s="0"/>
      <c r="Z15" s="0"/>
      <c r="AA15" s="0"/>
      <c r="AB15" s="0"/>
      <c r="AC15" s="0"/>
      <c r="AD15" s="0"/>
      <c r="AE15" s="0"/>
      <c r="AF15" s="0"/>
      <c r="AG15" s="0"/>
      <c r="AH15" s="11" t="n">
        <v>44909</v>
      </c>
      <c r="AI15" s="6" t="n">
        <v>-2278</v>
      </c>
      <c r="AJ15" s="0" t="s">
        <v>80</v>
      </c>
    </row>
    <row collapsed="false" customFormat="false" customHeight="false" hidden="false" ht="12.1" outlineLevel="0" r="16">
      <c r="A16" s="0"/>
      <c r="B16" s="0"/>
      <c r="C16" s="0"/>
      <c r="D16" s="0"/>
      <c r="E16" s="0"/>
      <c r="F16" s="0"/>
      <c r="G16" s="0"/>
      <c r="H16" s="0"/>
      <c r="I16" s="0"/>
      <c r="J16" s="0"/>
      <c r="K16" s="0"/>
      <c r="L16" s="0"/>
      <c r="M16" s="11" t="n">
        <v>44671</v>
      </c>
      <c r="N16" s="6" t="n">
        <v>-15000</v>
      </c>
      <c r="O16" s="0" t="s">
        <v>85</v>
      </c>
      <c r="P16" s="0"/>
      <c r="Q16" s="0"/>
      <c r="R16" s="0"/>
      <c r="S16" s="0"/>
      <c r="T16" s="0"/>
      <c r="U16" s="0"/>
      <c r="V16" s="0"/>
      <c r="W16" s="0"/>
      <c r="X16" s="0"/>
      <c r="Y16" s="0"/>
      <c r="Z16" s="0"/>
      <c r="AA16" s="0"/>
      <c r="AB16" s="0"/>
      <c r="AC16" s="0"/>
      <c r="AD16" s="0"/>
      <c r="AE16" s="0"/>
      <c r="AF16" s="0"/>
      <c r="AG16" s="0"/>
      <c r="AH16" s="11" t="n">
        <v>45000</v>
      </c>
      <c r="AI16" s="6" t="n">
        <v>-2278</v>
      </c>
      <c r="AJ16" s="0" t="s">
        <v>80</v>
      </c>
    </row>
    <row collapsed="false" customFormat="false" customHeight="false" hidden="false" ht="12.1" outlineLevel="0" r="17">
      <c r="A17" s="0"/>
      <c r="B17" s="0"/>
      <c r="C17" s="0"/>
      <c r="D17" s="0"/>
      <c r="E17" s="0"/>
      <c r="F17" s="0"/>
      <c r="G17" s="0"/>
      <c r="H17" s="0"/>
      <c r="I17" s="0"/>
      <c r="J17" s="0"/>
      <c r="K17" s="0"/>
      <c r="L17" s="0"/>
      <c r="M17" s="0"/>
      <c r="N17" s="10" t="s">
        <f>=XIRR(N2:N16,M2:M16)</f>
      </c>
      <c r="O17" s="0"/>
      <c r="P17" s="0"/>
      <c r="Q17" s="0"/>
      <c r="R17" s="0"/>
      <c r="S17" s="0"/>
      <c r="T17" s="0"/>
      <c r="U17" s="0"/>
      <c r="V17" s="0"/>
      <c r="W17" s="0"/>
      <c r="X17" s="0"/>
      <c r="Y17" s="0"/>
      <c r="Z17" s="0"/>
      <c r="AA17" s="0"/>
      <c r="AB17" s="0"/>
      <c r="AC17" s="0"/>
      <c r="AD17" s="0"/>
      <c r="AE17" s="0"/>
      <c r="AF17" s="0"/>
      <c r="AG17" s="0"/>
      <c r="AH17" s="11" t="n">
        <v>45091</v>
      </c>
      <c r="AI17" s="6" t="n">
        <v>-2278</v>
      </c>
      <c r="AJ17" s="0" t="s">
        <v>80</v>
      </c>
    </row>
    <row collapsed="false" customFormat="false" customHeight="false" hidden="false" ht="12.1" outlineLevel="0" r="18">
      <c r="A18" s="0"/>
      <c r="B18" s="0"/>
      <c r="C18" s="0"/>
      <c r="D18" s="0"/>
      <c r="E18" s="0"/>
      <c r="F18" s="0"/>
      <c r="G18" s="0"/>
      <c r="H18" s="0"/>
      <c r="I18" s="0"/>
      <c r="J18" s="0"/>
      <c r="K18" s="0"/>
      <c r="L18" s="0"/>
      <c r="M18" s="0"/>
      <c r="N18" s="8" t="s">
        <f>=-SUM(N2:N16)</f>
      </c>
      <c r="O18" s="0" t="s">
        <v>100</v>
      </c>
      <c r="P18" s="0"/>
      <c r="Q18" s="0"/>
      <c r="R18" s="0"/>
      <c r="S18" s="0"/>
      <c r="T18" s="0"/>
      <c r="U18" s="0"/>
      <c r="V18" s="0"/>
      <c r="W18" s="0"/>
      <c r="X18" s="0"/>
      <c r="Y18" s="0"/>
      <c r="Z18" s="0"/>
      <c r="AA18" s="0"/>
      <c r="AB18" s="0"/>
      <c r="AC18" s="0"/>
      <c r="AD18" s="0"/>
      <c r="AE18" s="0"/>
      <c r="AF18" s="0"/>
      <c r="AG18" s="0"/>
      <c r="AH18" s="11" t="n">
        <v>45182</v>
      </c>
      <c r="AI18" s="6" t="n">
        <v>-2278</v>
      </c>
      <c r="AJ18" s="0" t="s">
        <v>80</v>
      </c>
    </row>
    <row collapsed="false" customFormat="false" customHeight="false" hidden="false" ht="12.1" outlineLevel="0" r="19">
      <c r="A19" s="0"/>
      <c r="B19" s="0"/>
      <c r="C19" s="0"/>
      <c r="D19" s="0"/>
      <c r="E19" s="0"/>
      <c r="F19" s="0"/>
      <c r="G19" s="0"/>
      <c r="H19" s="0"/>
      <c r="I19" s="0"/>
      <c r="J19" s="0"/>
      <c r="K19" s="0"/>
      <c r="L19" s="0"/>
      <c r="M19" s="0"/>
      <c r="N19" s="0"/>
      <c r="O19" s="0"/>
      <c r="P19" s="0"/>
      <c r="Q19" s="0"/>
      <c r="R19" s="0"/>
      <c r="S19" s="0"/>
      <c r="T19" s="0"/>
      <c r="U19" s="0"/>
      <c r="V19" s="0"/>
      <c r="W19" s="0"/>
      <c r="X19" s="0"/>
      <c r="Y19" s="0"/>
      <c r="Z19" s="0"/>
      <c r="AA19" s="0"/>
      <c r="AB19" s="0"/>
      <c r="AC19" s="0"/>
      <c r="AD19" s="0"/>
      <c r="AE19" s="0"/>
      <c r="AF19" s="0"/>
      <c r="AG19" s="0"/>
      <c r="AH19" s="11" t="n">
        <v>45181</v>
      </c>
      <c r="AI19" s="6" t="n">
        <v>-40000</v>
      </c>
      <c r="AJ19" s="0" t="s">
        <v>88</v>
      </c>
    </row>
    <row collapsed="false" customFormat="false" customHeight="false" hidden="false" ht="12.1" outlineLevel="0" r="20">
      <c r="A20" s="0"/>
      <c r="B20" s="0"/>
      <c r="C20" s="0"/>
      <c r="D20" s="0"/>
      <c r="E20" s="0"/>
      <c r="F20" s="0"/>
      <c r="G20" s="0"/>
      <c r="H20" s="0"/>
      <c r="I20" s="0"/>
      <c r="J20" s="0"/>
      <c r="K20" s="0"/>
      <c r="L20" s="0"/>
      <c r="M20" s="0"/>
      <c r="N20" s="0"/>
      <c r="O20" s="0"/>
      <c r="P20" s="0"/>
      <c r="Q20" s="0"/>
      <c r="R20" s="0"/>
      <c r="S20" s="0"/>
      <c r="T20" s="0"/>
      <c r="U20" s="0"/>
      <c r="V20" s="0"/>
      <c r="W20" s="0"/>
      <c r="X20" s="0"/>
      <c r="Y20" s="0"/>
      <c r="Z20" s="0"/>
      <c r="AA20" s="0"/>
      <c r="AB20" s="0"/>
      <c r="AC20" s="0"/>
      <c r="AD20" s="0"/>
      <c r="AE20" s="0"/>
      <c r="AF20" s="0"/>
      <c r="AG20" s="0"/>
      <c r="AH20" s="11" t="n">
        <v>45273</v>
      </c>
      <c r="AI20" s="6" t="n">
        <v>-1367</v>
      </c>
      <c r="AJ20" s="0" t="s">
        <v>90</v>
      </c>
    </row>
    <row collapsed="false" customFormat="false" customHeight="false" hidden="false" ht="12.1" outlineLevel="0" r="21">
      <c r="A21" s="0"/>
      <c r="B21" s="0"/>
      <c r="C21" s="0"/>
      <c r="D21" s="0"/>
      <c r="E21" s="0"/>
      <c r="F21" s="0"/>
      <c r="G21" s="0"/>
      <c r="H21" s="0"/>
      <c r="I21" s="0"/>
      <c r="J21" s="0"/>
      <c r="K21" s="0"/>
      <c r="L21" s="0"/>
      <c r="M21" s="0"/>
      <c r="N21" s="0"/>
      <c r="O21" s="0"/>
      <c r="P21" s="0"/>
      <c r="Q21" s="0"/>
      <c r="R21" s="0"/>
      <c r="S21" s="0"/>
      <c r="T21" s="0"/>
      <c r="U21" s="0"/>
      <c r="V21" s="0"/>
      <c r="W21" s="0"/>
      <c r="X21" s="0"/>
      <c r="Y21" s="0"/>
      <c r="Z21" s="0"/>
      <c r="AA21" s="0"/>
      <c r="AB21" s="0"/>
      <c r="AC21" s="0"/>
      <c r="AD21" s="0"/>
      <c r="AE21" s="0"/>
      <c r="AF21" s="0"/>
      <c r="AG21" s="0"/>
      <c r="AH21" s="11" t="n">
        <v>45272</v>
      </c>
      <c r="AI21" s="6" t="n">
        <v>-30000</v>
      </c>
      <c r="AJ21" s="0" t="s">
        <v>89</v>
      </c>
    </row>
    <row collapsed="false" customFormat="false" customHeight="false" hidden="false" ht="12.1" outlineLevel="0" r="22">
      <c r="A22" s="0"/>
      <c r="B22" s="0"/>
      <c r="C22" s="0"/>
      <c r="D22" s="0"/>
      <c r="E22" s="0"/>
      <c r="F22" s="0"/>
      <c r="G22" s="0"/>
      <c r="H22" s="0"/>
      <c r="I22" s="0"/>
      <c r="J22" s="0"/>
      <c r="K22" s="0"/>
      <c r="L22" s="0"/>
      <c r="M22" s="0"/>
      <c r="N22" s="0"/>
      <c r="O22" s="0"/>
      <c r="P22" s="0"/>
      <c r="Q22" s="0"/>
      <c r="R22" s="0"/>
      <c r="S22" s="0"/>
      <c r="T22" s="0"/>
      <c r="U22" s="0"/>
      <c r="V22" s="0"/>
      <c r="W22" s="0"/>
      <c r="X22" s="0"/>
      <c r="Y22" s="0"/>
      <c r="Z22" s="0"/>
      <c r="AA22" s="0"/>
      <c r="AB22" s="0"/>
      <c r="AC22" s="0"/>
      <c r="AD22" s="0"/>
      <c r="AE22" s="0"/>
      <c r="AF22" s="0"/>
      <c r="AG22" s="0"/>
      <c r="AH22" s="11" t="n">
        <v>45364</v>
      </c>
      <c r="AI22" s="6" t="n">
        <v>-683</v>
      </c>
      <c r="AJ22" s="0" t="s">
        <v>91</v>
      </c>
    </row>
    <row collapsed="false" customFormat="false" customHeight="false" hidden="false" ht="12.1" outlineLevel="0" r="23">
      <c r="A23" s="0"/>
      <c r="B23" s="0"/>
      <c r="C23" s="0"/>
      <c r="D23" s="0"/>
      <c r="E23" s="0"/>
      <c r="F23" s="0"/>
      <c r="G23" s="0"/>
      <c r="H23" s="0"/>
      <c r="I23" s="0"/>
      <c r="J23" s="0"/>
      <c r="K23" s="0"/>
      <c r="L23" s="0"/>
      <c r="M23" s="0"/>
      <c r="N23" s="0"/>
      <c r="O23" s="0"/>
      <c r="P23" s="0"/>
      <c r="Q23" s="0"/>
      <c r="R23" s="0"/>
      <c r="S23" s="0"/>
      <c r="T23" s="0"/>
      <c r="U23" s="0"/>
      <c r="V23" s="0"/>
      <c r="W23" s="0"/>
      <c r="X23" s="0"/>
      <c r="Y23" s="0"/>
      <c r="Z23" s="0"/>
      <c r="AA23" s="0"/>
      <c r="AB23" s="0"/>
      <c r="AC23" s="0"/>
      <c r="AD23" s="0"/>
      <c r="AE23" s="0"/>
      <c r="AF23" s="0"/>
      <c r="AG23" s="0"/>
      <c r="AH23" s="11" t="n">
        <v>45363</v>
      </c>
      <c r="AI23" s="6" t="n">
        <v>-30000</v>
      </c>
      <c r="AJ23" s="0" t="s">
        <v>89</v>
      </c>
    </row>
    <row collapsed="false" customFormat="false" customHeight="false" hidden="false" ht="12.1" outlineLevel="0" r="24">
      <c r="A24" s="0"/>
      <c r="B24" s="0"/>
      <c r="C24" s="0"/>
      <c r="D24" s="0"/>
      <c r="E24" s="0"/>
      <c r="F24" s="0"/>
      <c r="G24" s="0"/>
      <c r="H24" s="0"/>
      <c r="I24" s="0"/>
      <c r="J24" s="0"/>
      <c r="K24" s="0"/>
      <c r="L24" s="0"/>
      <c r="M24" s="0"/>
      <c r="N24" s="0"/>
      <c r="O24" s="0"/>
      <c r="P24" s="0"/>
      <c r="Q24" s="0"/>
      <c r="R24" s="0"/>
      <c r="S24" s="0"/>
      <c r="T24" s="0"/>
      <c r="U24" s="0"/>
      <c r="V24" s="0"/>
      <c r="W24" s="0"/>
      <c r="X24" s="0"/>
      <c r="Y24" s="0"/>
      <c r="Z24" s="0"/>
      <c r="AA24" s="0"/>
      <c r="AB24" s="0"/>
      <c r="AC24" s="0"/>
      <c r="AD24" s="0"/>
      <c r="AE24" s="0"/>
      <c r="AF24" s="0"/>
      <c r="AG24" s="0"/>
      <c r="AH24" s="0"/>
      <c r="AI24" s="10" t="s">
        <f>=XIRR(AI2:AI23,AH2:AH23)</f>
      </c>
      <c r="AJ24" s="0"/>
    </row>
    <row collapsed="false" customFormat="false" customHeight="false" hidden="false" ht="12.1" outlineLevel="0" r="25">
      <c r="A25" s="0"/>
      <c r="B25" s="0"/>
      <c r="C25" s="0"/>
      <c r="D25" s="0"/>
      <c r="E25" s="0"/>
      <c r="F25" s="0"/>
      <c r="G25" s="0"/>
      <c r="H25" s="0"/>
      <c r="I25" s="0"/>
      <c r="J25" s="0"/>
      <c r="K25" s="0"/>
      <c r="L25" s="0"/>
      <c r="M25" s="0"/>
      <c r="N25" s="0"/>
      <c r="O25" s="0"/>
      <c r="P25" s="0"/>
      <c r="Q25" s="0"/>
      <c r="R25" s="0"/>
      <c r="S25" s="0"/>
      <c r="T25" s="0"/>
      <c r="U25" s="0"/>
      <c r="V25" s="0"/>
      <c r="W25" s="0"/>
      <c r="X25" s="0"/>
      <c r="Y25" s="0"/>
      <c r="Z25" s="0"/>
      <c r="AA25" s="0"/>
      <c r="AB25" s="0"/>
      <c r="AC25" s="0"/>
      <c r="AD25" s="0"/>
      <c r="AE25" s="0"/>
      <c r="AF25" s="0"/>
      <c r="AG25" s="0"/>
      <c r="AH25" s="0"/>
      <c r="AI25" s="8" t="s">
        <f>=-SUM(AI2:AI23)</f>
      </c>
      <c r="AJ25" s="0" t="s">
        <v>100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6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3" t="s">
        <v>114</v>
      </c>
      <c r="C1" s="0"/>
      <c r="D1" s="0"/>
      <c r="E1" s="3" t="s">
        <v>115</v>
      </c>
      <c r="F1" s="0"/>
    </row>
    <row collapsed="false" customFormat="false" customHeight="false" hidden="false" ht="12.1" outlineLevel="0" r="2">
      <c r="A2" s="11" t="n">
        <v>43875</v>
      </c>
      <c r="B2" s="6" t="n">
        <v>1000</v>
      </c>
      <c r="C2" s="6" t="n">
        <v>19101.17</v>
      </c>
      <c r="D2" s="11" t="n">
        <v>43878</v>
      </c>
      <c r="E2" s="6" t="n">
        <v>90</v>
      </c>
      <c r="F2" s="6" t="n">
        <v>20966.05</v>
      </c>
    </row>
    <row collapsed="false" customFormat="false" customHeight="false" hidden="false" ht="12.1" outlineLevel="0" r="3">
      <c r="A3" s="0"/>
      <c r="B3" s="5" t="s">
        <f>=SUM(C2:C2)/SUM(B2:B2)</f>
      </c>
      <c r="C3" s="0" t="s">
        <v>11</v>
      </c>
      <c r="D3" s="0"/>
      <c r="E3" s="5" t="s">
        <f>=SUM(F2:F2)/SUM(E2:E2)</f>
      </c>
      <c r="F3" s="0" t="s">
        <v>11</v>
      </c>
    </row>
    <row collapsed="false" customFormat="false" customHeight="false" hidden="false" ht="12.1" outlineLevel="0" r="4">
      <c r="A4" s="0"/>
      <c r="B4" s="6" t="n">
        <v>13.33</v>
      </c>
      <c r="C4" s="0" t="s">
        <v>116</v>
      </c>
      <c r="D4" s="0"/>
      <c r="E4" s="6" t="n">
        <v>120.04</v>
      </c>
      <c r="F4" s="0" t="s">
        <v>116</v>
      </c>
    </row>
    <row collapsed="false" customFormat="false" customHeight="false" hidden="false" ht="12.1" outlineLevel="0" r="5">
      <c r="A5" s="0"/>
      <c r="B5" s="6" t="n">
        <v>1000</v>
      </c>
      <c r="C5" s="0" t="s">
        <v>117</v>
      </c>
      <c r="D5" s="0"/>
      <c r="E5" s="6" t="n">
        <v>90</v>
      </c>
      <c r="F5" s="0" t="s">
        <v>117</v>
      </c>
    </row>
    <row collapsed="false" customFormat="false" customHeight="false" hidden="false" ht="12.1" outlineLevel="0" r="6">
      <c r="A6" s="0"/>
      <c r="B6" s="5" t="s">
        <f>=B5*(ABS(B4)-ABS(B3))</f>
      </c>
      <c r="C6" s="0" t="s">
        <v>118</v>
      </c>
      <c r="D6" s="0"/>
      <c r="E6" s="5" t="s">
        <f>=E5*(ABS(E4)-ABS(E3))</f>
      </c>
      <c r="F6" s="0" t="s">
        <v>118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70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3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0" customWidth="1"/>
    <col min="12" max="12" width="10" customWidth="1"/>
    <col min="13" max="13" width="15" customWidth="1"/>
    <col min="14" max="14" width="15" customWidth="1"/>
    <col min="15" max="15" width="15" customWidth="1"/>
    <col min="16" max="16" width="15" customWidth="1"/>
    <col min="17" max="17" width="15" customWidth="1"/>
    <col min="18" max="18" width="15" customWidth="1"/>
    <col min="19" max="19" width="15" customWidth="1"/>
  </cols>
  <sheetData>
    <row collapsed="false" customFormat="false" customHeight="false" hidden="false" ht="12.1" outlineLevel="0" r="1">
      <c r="A1" s="19" t="s">
        <v>41</v>
      </c>
      <c r="B1" s="19" t="s">
        <v>0</v>
      </c>
      <c r="C1" s="19" t="s">
        <v>2</v>
      </c>
      <c r="D1" s="19" t="s">
        <v>119</v>
      </c>
      <c r="E1" s="19" t="s">
        <v>1</v>
      </c>
      <c r="F1" s="19" t="s">
        <v>3</v>
      </c>
      <c r="G1" s="19" t="s">
        <v>4</v>
      </c>
      <c r="H1" s="19" t="s">
        <v>5</v>
      </c>
      <c r="I1" s="19" t="s">
        <v>9</v>
      </c>
      <c r="J1" s="19" t="s">
        <v>7</v>
      </c>
      <c r="K1" s="19" t="s">
        <v>120</v>
      </c>
      <c r="L1" s="19" t="s">
        <v>121</v>
      </c>
      <c r="M1" s="19" t="s">
        <v>19</v>
      </c>
      <c r="N1" s="19" t="s">
        <v>122</v>
      </c>
    </row>
    <row collapsed="false" customFormat="false" customHeight="false" hidden="false" ht="12.1" outlineLevel="0" r="2">
      <c r="A2" s="22" t="n">
        <v>43346</v>
      </c>
      <c r="B2" s="23" t="s">
        <v>123</v>
      </c>
      <c r="C2" s="23" t="s">
        <v>48</v>
      </c>
      <c r="D2" s="23" t="s">
        <v>123</v>
      </c>
      <c r="E2" s="23" t="s">
        <v>123</v>
      </c>
      <c r="F2" s="23" t="s">
        <v>19</v>
      </c>
      <c r="G2" s="24" t="n">
        <v>1</v>
      </c>
      <c r="H2" s="25" t="n">
        <v>14100</v>
      </c>
      <c r="I2" s="25" t="n">
        <v>14100</v>
      </c>
      <c r="J2" s="25" t="n">
        <v>0</v>
      </c>
      <c r="K2" s="25" t="n">
        <v>0</v>
      </c>
      <c r="L2" s="25" t="n">
        <v>0</v>
      </c>
      <c r="M2" s="6" t="s">
        <f>=I2+J2+K2+L2</f>
      </c>
      <c r="N2" s="23"/>
    </row>
    <row collapsed="false" customFormat="false" customHeight="false" hidden="false" ht="12.1" outlineLevel="0" r="3">
      <c r="A3" s="21" t="n">
        <v>43350</v>
      </c>
      <c r="B3" s="17" t="s">
        <v>101</v>
      </c>
      <c r="C3" s="17" t="s">
        <v>124</v>
      </c>
      <c r="D3" s="17" t="s">
        <v>98</v>
      </c>
      <c r="E3" s="17" t="s">
        <v>17</v>
      </c>
      <c r="F3" s="17" t="s">
        <v>19</v>
      </c>
      <c r="G3" s="7" t="n">
        <v>100</v>
      </c>
      <c r="H3" s="6" t="n">
        <v>95.035</v>
      </c>
      <c r="I3" s="6" t="n">
        <v>-9503.5</v>
      </c>
      <c r="J3" s="6" t="n">
        <v>0</v>
      </c>
      <c r="K3" s="6" t="n">
        <v>-5.65</v>
      </c>
      <c r="L3" s="6" t="n">
        <v>0</v>
      </c>
      <c r="M3" s="6" t="s">
        <f>=I3+J3+K3+L3</f>
      </c>
      <c r="N3" s="17"/>
    </row>
    <row collapsed="false" customFormat="false" customHeight="false" hidden="false" ht="12.1" outlineLevel="0" r="4">
      <c r="A4" s="21" t="n">
        <v>43355</v>
      </c>
      <c r="B4" s="17" t="s">
        <v>102</v>
      </c>
      <c r="C4" s="17" t="s">
        <v>125</v>
      </c>
      <c r="D4" s="17" t="s">
        <v>98</v>
      </c>
      <c r="E4" s="17" t="s">
        <v>17</v>
      </c>
      <c r="F4" s="17" t="s">
        <v>19</v>
      </c>
      <c r="G4" s="7" t="n">
        <v>4</v>
      </c>
      <c r="H4" s="6" t="n">
        <v>648</v>
      </c>
      <c r="I4" s="6" t="n">
        <v>-2592</v>
      </c>
      <c r="J4" s="6" t="n">
        <v>0</v>
      </c>
      <c r="K4" s="6" t="n">
        <v>-1.56</v>
      </c>
      <c r="L4" s="6" t="n">
        <v>0</v>
      </c>
      <c r="M4" s="6" t="s">
        <f>=I4+J4+K4+L4</f>
      </c>
      <c r="N4" s="17"/>
    </row>
    <row collapsed="false" customFormat="false" customHeight="false" hidden="false" ht="12.1" outlineLevel="0" r="5">
      <c r="A5" s="21" t="n">
        <v>43356</v>
      </c>
      <c r="B5" s="17" t="s">
        <v>103</v>
      </c>
      <c r="C5" s="17" t="s">
        <v>126</v>
      </c>
      <c r="D5" s="17" t="s">
        <v>98</v>
      </c>
      <c r="E5" s="17" t="s">
        <v>17</v>
      </c>
      <c r="F5" s="17" t="s">
        <v>19</v>
      </c>
      <c r="G5" s="7" t="n">
        <v>10</v>
      </c>
      <c r="H5" s="6" t="n">
        <v>180.85</v>
      </c>
      <c r="I5" s="6" t="n">
        <v>-1808.5</v>
      </c>
      <c r="J5" s="6" t="n">
        <v>0</v>
      </c>
      <c r="K5" s="6" t="n">
        <v>-1.07</v>
      </c>
      <c r="L5" s="6" t="n">
        <v>0</v>
      </c>
      <c r="M5" s="6" t="s">
        <f>=I5+J5+K5+L5</f>
      </c>
      <c r="N5" s="17"/>
    </row>
    <row collapsed="false" customFormat="false" customHeight="false" hidden="false" ht="12.1" outlineLevel="0" r="6">
      <c r="A6" s="21" t="n">
        <v>43361</v>
      </c>
      <c r="B6" s="17" t="s">
        <v>103</v>
      </c>
      <c r="C6" s="17" t="s">
        <v>126</v>
      </c>
      <c r="D6" s="17" t="s">
        <v>98</v>
      </c>
      <c r="E6" s="17" t="s">
        <v>17</v>
      </c>
      <c r="F6" s="17" t="s">
        <v>19</v>
      </c>
      <c r="G6" s="7" t="n">
        <v>10</v>
      </c>
      <c r="H6" s="6" t="n">
        <v>191.94</v>
      </c>
      <c r="I6" s="6" t="n">
        <v>-1919.4</v>
      </c>
      <c r="J6" s="6" t="n">
        <v>0</v>
      </c>
      <c r="K6" s="6" t="n">
        <v>-1.15</v>
      </c>
      <c r="L6" s="6" t="n">
        <v>0</v>
      </c>
      <c r="M6" s="6" t="s">
        <f>=I6+J6+K6+L6</f>
      </c>
      <c r="N6" s="17"/>
    </row>
    <row collapsed="false" customFormat="false" customHeight="false" hidden="false" ht="12.1" outlineLevel="0" r="7">
      <c r="A7" s="26" t="n">
        <v>43361</v>
      </c>
      <c r="B7" s="27" t="s">
        <v>102</v>
      </c>
      <c r="C7" s="27" t="s">
        <v>125</v>
      </c>
      <c r="D7" s="27" t="s">
        <v>113</v>
      </c>
      <c r="E7" s="27" t="s">
        <v>17</v>
      </c>
      <c r="F7" s="27" t="s">
        <v>19</v>
      </c>
      <c r="G7" s="28" t="n">
        <v>-4</v>
      </c>
      <c r="H7" s="29" t="n">
        <v>652</v>
      </c>
      <c r="I7" s="29" t="n">
        <v>2608</v>
      </c>
      <c r="J7" s="29" t="n">
        <v>0</v>
      </c>
      <c r="K7" s="29" t="n">
        <v>-1.54</v>
      </c>
      <c r="L7" s="29" t="n">
        <v>0</v>
      </c>
      <c r="M7" s="6" t="s">
        <f>=I7+J7+K7+L7</f>
      </c>
      <c r="N7" s="27"/>
    </row>
    <row collapsed="false" customFormat="false" customHeight="false" hidden="false" ht="12.1" outlineLevel="0" r="8">
      <c r="A8" s="22" t="n">
        <v>43595</v>
      </c>
      <c r="B8" s="23" t="s">
        <v>127</v>
      </c>
      <c r="C8" s="23" t="s">
        <v>128</v>
      </c>
      <c r="D8" s="23" t="s">
        <v>127</v>
      </c>
      <c r="E8" s="23" t="s">
        <v>127</v>
      </c>
      <c r="F8" s="23" t="s">
        <v>19</v>
      </c>
      <c r="G8" s="24" t="n">
        <v>100</v>
      </c>
      <c r="H8" s="25" t="n">
        <v>7.7</v>
      </c>
      <c r="I8" s="25" t="n">
        <v>670</v>
      </c>
      <c r="J8" s="25" t="n">
        <v>0</v>
      </c>
      <c r="K8" s="25" t="n">
        <v>0</v>
      </c>
      <c r="L8" s="25" t="n">
        <v>0</v>
      </c>
      <c r="M8" s="6" t="s">
        <f>=I8+J8+K8+L8</f>
      </c>
      <c r="N8" s="23"/>
    </row>
    <row collapsed="false" customFormat="false" customHeight="false" hidden="false" ht="12.1" outlineLevel="0" r="9">
      <c r="A9" s="22" t="n">
        <v>43626</v>
      </c>
      <c r="B9" s="23" t="s">
        <v>127</v>
      </c>
      <c r="C9" s="23" t="s">
        <v>129</v>
      </c>
      <c r="D9" s="23" t="s">
        <v>127</v>
      </c>
      <c r="E9" s="23" t="s">
        <v>127</v>
      </c>
      <c r="F9" s="23" t="s">
        <v>19</v>
      </c>
      <c r="G9" s="24" t="n">
        <v>20</v>
      </c>
      <c r="H9" s="25" t="n">
        <v>16</v>
      </c>
      <c r="I9" s="25" t="n">
        <v>278</v>
      </c>
      <c r="J9" s="25" t="n">
        <v>0</v>
      </c>
      <c r="K9" s="25" t="n">
        <v>0</v>
      </c>
      <c r="L9" s="25" t="n">
        <v>0</v>
      </c>
      <c r="M9" s="6" t="s">
        <f>=I9+J9+K9+L9</f>
      </c>
      <c r="N9" s="23"/>
    </row>
    <row collapsed="false" customFormat="false" customHeight="false" hidden="false" ht="12.1" outlineLevel="0" r="10">
      <c r="A10" s="22" t="n">
        <v>43829</v>
      </c>
      <c r="B10" s="23" t="s">
        <v>123</v>
      </c>
      <c r="C10" s="23" t="s">
        <v>48</v>
      </c>
      <c r="D10" s="23" t="s">
        <v>123</v>
      </c>
      <c r="E10" s="23" t="s">
        <v>123</v>
      </c>
      <c r="F10" s="23" t="s">
        <v>19</v>
      </c>
      <c r="G10" s="24" t="n">
        <v>1</v>
      </c>
      <c r="H10" s="25" t="n">
        <v>290000</v>
      </c>
      <c r="I10" s="25" t="n">
        <v>290000</v>
      </c>
      <c r="J10" s="25" t="n">
        <v>0</v>
      </c>
      <c r="K10" s="25" t="n">
        <v>0</v>
      </c>
      <c r="L10" s="25" t="n">
        <v>0</v>
      </c>
      <c r="M10" s="6" t="s">
        <f>=I10+J10+K10+L10</f>
      </c>
      <c r="N10" s="23"/>
    </row>
    <row collapsed="false" customFormat="false" customHeight="false" hidden="false" ht="12.1" outlineLevel="0" r="11">
      <c r="A11" s="21" t="n">
        <v>43875</v>
      </c>
      <c r="B11" s="17" t="s">
        <v>16</v>
      </c>
      <c r="C11" s="17" t="s">
        <v>130</v>
      </c>
      <c r="D11" s="17" t="s">
        <v>98</v>
      </c>
      <c r="E11" s="17" t="s">
        <v>17</v>
      </c>
      <c r="F11" s="17" t="s">
        <v>19</v>
      </c>
      <c r="G11" s="7" t="n">
        <v>1000</v>
      </c>
      <c r="H11" s="6" t="n">
        <v>19.09</v>
      </c>
      <c r="I11" s="6" t="n">
        <v>-19090</v>
      </c>
      <c r="J11" s="6" t="n">
        <v>0</v>
      </c>
      <c r="K11" s="6" t="n">
        <v>-11.17</v>
      </c>
      <c r="L11" s="6" t="n">
        <v>0</v>
      </c>
      <c r="M11" s="6" t="s">
        <f>=I11+J11+K11+L11</f>
      </c>
      <c r="N11" s="17"/>
    </row>
    <row collapsed="false" customFormat="false" customHeight="false" hidden="false" ht="12.1" outlineLevel="0" r="12">
      <c r="A12" s="21" t="n">
        <v>43875</v>
      </c>
      <c r="B12" s="17" t="s">
        <v>104</v>
      </c>
      <c r="C12" s="17" t="s">
        <v>131</v>
      </c>
      <c r="D12" s="17" t="s">
        <v>98</v>
      </c>
      <c r="E12" s="17" t="s">
        <v>17</v>
      </c>
      <c r="F12" s="17" t="s">
        <v>19</v>
      </c>
      <c r="G12" s="7" t="n">
        <v>28000</v>
      </c>
      <c r="H12" s="6" t="n">
        <v>0.7291</v>
      </c>
      <c r="I12" s="6" t="n">
        <v>-20414.8</v>
      </c>
      <c r="J12" s="6" t="n">
        <v>0</v>
      </c>
      <c r="K12" s="6" t="n">
        <v>-11.94</v>
      </c>
      <c r="L12" s="6" t="n">
        <v>0</v>
      </c>
      <c r="M12" s="6" t="s">
        <f>=I12+J12+K12+L12</f>
      </c>
      <c r="N12" s="17"/>
    </row>
    <row collapsed="false" customFormat="false" customHeight="false" hidden="false" ht="12.1" outlineLevel="0" r="13">
      <c r="A13" s="21" t="n">
        <v>43878</v>
      </c>
      <c r="B13" s="17" t="s">
        <v>21</v>
      </c>
      <c r="C13" s="17" t="s">
        <v>132</v>
      </c>
      <c r="D13" s="17" t="s">
        <v>98</v>
      </c>
      <c r="E13" s="17" t="s">
        <v>17</v>
      </c>
      <c r="F13" s="17" t="s">
        <v>19</v>
      </c>
      <c r="G13" s="7" t="n">
        <v>90</v>
      </c>
      <c r="H13" s="6" t="n">
        <v>232.82</v>
      </c>
      <c r="I13" s="6" t="n">
        <v>-20953.8</v>
      </c>
      <c r="J13" s="6" t="n">
        <v>0</v>
      </c>
      <c r="K13" s="6" t="n">
        <v>-12.25</v>
      </c>
      <c r="L13" s="6" t="n">
        <v>0</v>
      </c>
      <c r="M13" s="6" t="s">
        <f>=I13+J13+K13+L13</f>
      </c>
      <c r="N13" s="17"/>
    </row>
    <row collapsed="false" customFormat="false" customHeight="false" hidden="false" ht="12.1" outlineLevel="0" r="14">
      <c r="A14" s="21" t="n">
        <v>43879</v>
      </c>
      <c r="B14" s="17" t="s">
        <v>106</v>
      </c>
      <c r="C14" s="17" t="s">
        <v>133</v>
      </c>
      <c r="D14" s="17" t="s">
        <v>98</v>
      </c>
      <c r="E14" s="17" t="s">
        <v>134</v>
      </c>
      <c r="F14" s="17" t="s">
        <v>19</v>
      </c>
      <c r="G14" s="7" t="n">
        <v>20</v>
      </c>
      <c r="H14" s="6" t="n">
        <v>100.35</v>
      </c>
      <c r="I14" s="6" t="n">
        <v>-20070</v>
      </c>
      <c r="J14" s="6" t="n">
        <v>-115</v>
      </c>
      <c r="K14" s="6" t="n">
        <v>-11.74</v>
      </c>
      <c r="L14" s="6" t="n">
        <v>0</v>
      </c>
      <c r="M14" s="6" t="s">
        <f>=I14+J14+K14+L14</f>
      </c>
      <c r="N14" s="17"/>
    </row>
    <row collapsed="false" customFormat="false" customHeight="false" hidden="false" ht="12.1" outlineLevel="0" r="15">
      <c r="A15" s="21" t="n">
        <v>43879</v>
      </c>
      <c r="B15" s="17" t="s">
        <v>105</v>
      </c>
      <c r="C15" s="17" t="s">
        <v>135</v>
      </c>
      <c r="D15" s="17" t="s">
        <v>98</v>
      </c>
      <c r="E15" s="17" t="s">
        <v>134</v>
      </c>
      <c r="F15" s="17" t="s">
        <v>19</v>
      </c>
      <c r="G15" s="7" t="n">
        <v>10</v>
      </c>
      <c r="H15" s="6" t="n">
        <v>102.8</v>
      </c>
      <c r="I15" s="6" t="n">
        <v>-10280</v>
      </c>
      <c r="J15" s="6" t="n">
        <v>-106.8</v>
      </c>
      <c r="K15" s="6" t="n">
        <v>-6</v>
      </c>
      <c r="L15" s="6" t="n">
        <v>0</v>
      </c>
      <c r="M15" s="6" t="s">
        <f>=I15+J15+K15+L15</f>
      </c>
      <c r="N15" s="17"/>
    </row>
    <row collapsed="false" customFormat="false" customHeight="false" hidden="false" ht="12.1" outlineLevel="0" r="16">
      <c r="A16" s="21" t="n">
        <v>43879</v>
      </c>
      <c r="B16" s="17" t="s">
        <v>107</v>
      </c>
      <c r="C16" s="17" t="s">
        <v>136</v>
      </c>
      <c r="D16" s="17" t="s">
        <v>98</v>
      </c>
      <c r="E16" s="17" t="s">
        <v>137</v>
      </c>
      <c r="F16" s="17" t="s">
        <v>19</v>
      </c>
      <c r="G16" s="7" t="n">
        <v>15</v>
      </c>
      <c r="H16" s="6" t="n">
        <v>1435</v>
      </c>
      <c r="I16" s="6" t="n">
        <v>-21525</v>
      </c>
      <c r="J16" s="6" t="n">
        <v>0</v>
      </c>
      <c r="K16" s="6" t="n">
        <v>-12.59</v>
      </c>
      <c r="L16" s="6" t="n">
        <v>0</v>
      </c>
      <c r="M16" s="6" t="s">
        <f>=I16+J16+K16+L16</f>
      </c>
      <c r="N16" s="17"/>
    </row>
    <row collapsed="false" customFormat="false" customHeight="false" hidden="false" ht="12.1" outlineLevel="0" r="17">
      <c r="A17" s="21" t="n">
        <v>43882</v>
      </c>
      <c r="B17" s="17" t="s">
        <v>105</v>
      </c>
      <c r="C17" s="17" t="s">
        <v>135</v>
      </c>
      <c r="D17" s="17" t="s">
        <v>98</v>
      </c>
      <c r="E17" s="17" t="s">
        <v>134</v>
      </c>
      <c r="F17" s="17" t="s">
        <v>19</v>
      </c>
      <c r="G17" s="7" t="n">
        <v>10</v>
      </c>
      <c r="H17" s="6" t="n">
        <v>102.68</v>
      </c>
      <c r="I17" s="6" t="n">
        <v>-10268</v>
      </c>
      <c r="J17" s="6" t="n">
        <v>-119.2</v>
      </c>
      <c r="K17" s="6" t="n">
        <v>-6.01</v>
      </c>
      <c r="L17" s="6" t="n">
        <v>0</v>
      </c>
      <c r="M17" s="6" t="s">
        <f>=I17+J17+K17+L17</f>
      </c>
      <c r="N17" s="17"/>
    </row>
    <row collapsed="false" customFormat="false" customHeight="false" hidden="false" ht="12.1" outlineLevel="0" r="18">
      <c r="A18" s="21" t="n">
        <v>43882.668263889</v>
      </c>
      <c r="B18" s="17" t="s">
        <v>108</v>
      </c>
      <c r="C18" s="17" t="s">
        <v>138</v>
      </c>
      <c r="D18" s="17" t="s">
        <v>98</v>
      </c>
      <c r="E18" s="17" t="s">
        <v>17</v>
      </c>
      <c r="F18" s="17" t="s">
        <v>19</v>
      </c>
      <c r="G18" s="7" t="n">
        <v>18</v>
      </c>
      <c r="H18" s="6" t="n">
        <v>1113</v>
      </c>
      <c r="I18" s="6" t="n">
        <v>-20034</v>
      </c>
      <c r="J18" s="6" t="n">
        <v>0</v>
      </c>
      <c r="K18" s="6" t="n">
        <v>-10.57</v>
      </c>
      <c r="L18" s="6" t="n">
        <v>-1.15</v>
      </c>
      <c r="M18" s="6" t="s">
        <f>=I18+J18+K18+L18</f>
      </c>
      <c r="N18" s="17"/>
    </row>
    <row collapsed="false" customFormat="false" customHeight="false" hidden="false" ht="12.1" outlineLevel="0" r="19">
      <c r="A19" s="21" t="n">
        <v>43892</v>
      </c>
      <c r="B19" s="17" t="s">
        <v>103</v>
      </c>
      <c r="C19" s="17" t="s">
        <v>126</v>
      </c>
      <c r="D19" s="17" t="s">
        <v>98</v>
      </c>
      <c r="E19" s="17" t="s">
        <v>17</v>
      </c>
      <c r="F19" s="17" t="s">
        <v>19</v>
      </c>
      <c r="G19" s="7" t="n">
        <v>50</v>
      </c>
      <c r="H19" s="6" t="n">
        <v>225.3</v>
      </c>
      <c r="I19" s="6" t="n">
        <v>-11265</v>
      </c>
      <c r="J19" s="6" t="n">
        <v>0</v>
      </c>
      <c r="K19" s="6" t="n">
        <v>-5.94</v>
      </c>
      <c r="L19" s="6" t="n">
        <v>-0.65</v>
      </c>
      <c r="M19" s="6" t="s">
        <f>=I19+J19+K19+L19</f>
      </c>
      <c r="N19" s="17"/>
    </row>
    <row collapsed="false" customFormat="false" customHeight="false" hidden="false" ht="12.1" outlineLevel="0" r="20">
      <c r="A20" s="22" t="n">
        <v>43944</v>
      </c>
      <c r="B20" s="23" t="s">
        <v>139</v>
      </c>
      <c r="C20" s="23" t="s">
        <v>140</v>
      </c>
      <c r="D20" s="23" t="s">
        <v>139</v>
      </c>
      <c r="E20" s="23" t="s">
        <v>139</v>
      </c>
      <c r="F20" s="23" t="s">
        <v>19</v>
      </c>
      <c r="G20" s="24" t="n">
        <v>20</v>
      </c>
      <c r="H20" s="25" t="n">
        <v>200</v>
      </c>
      <c r="I20" s="25" t="n">
        <v>4000</v>
      </c>
      <c r="J20" s="25" t="n">
        <v>0</v>
      </c>
      <c r="K20" s="25" t="n">
        <v>0</v>
      </c>
      <c r="L20" s="25" t="n">
        <v>0</v>
      </c>
      <c r="M20" s="6" t="s">
        <f>=I20+J20+K20+L20</f>
      </c>
      <c r="N20" s="23"/>
    </row>
    <row collapsed="false" customFormat="false" customHeight="false" hidden="false" ht="12.1" outlineLevel="0" r="21">
      <c r="A21" s="22" t="n">
        <v>43944</v>
      </c>
      <c r="B21" s="23" t="s">
        <v>127</v>
      </c>
      <c r="C21" s="23" t="s">
        <v>141</v>
      </c>
      <c r="D21" s="23" t="s">
        <v>127</v>
      </c>
      <c r="E21" s="23" t="s">
        <v>127</v>
      </c>
      <c r="F21" s="23" t="s">
        <v>19</v>
      </c>
      <c r="G21" s="24" t="n">
        <v>20</v>
      </c>
      <c r="H21" s="25" t="n">
        <v>33.95</v>
      </c>
      <c r="I21" s="25" t="n">
        <v>679</v>
      </c>
      <c r="J21" s="25" t="n">
        <v>0</v>
      </c>
      <c r="K21" s="25" t="n">
        <v>0</v>
      </c>
      <c r="L21" s="25" t="n">
        <v>0</v>
      </c>
      <c r="M21" s="6" t="s">
        <f>=I21+J21+K21+L21</f>
      </c>
      <c r="N21" s="23"/>
    </row>
    <row collapsed="false" customFormat="false" customHeight="false" hidden="false" ht="12.1" outlineLevel="0" r="22">
      <c r="A22" s="22" t="n">
        <v>43947</v>
      </c>
      <c r="B22" s="23" t="s">
        <v>127</v>
      </c>
      <c r="C22" s="23" t="s">
        <v>142</v>
      </c>
      <c r="D22" s="23" t="s">
        <v>127</v>
      </c>
      <c r="E22" s="23" t="s">
        <v>127</v>
      </c>
      <c r="F22" s="23" t="s">
        <v>19</v>
      </c>
      <c r="G22" s="24" t="n">
        <v>20</v>
      </c>
      <c r="H22" s="25" t="n">
        <v>22.05</v>
      </c>
      <c r="I22" s="25" t="n">
        <v>441</v>
      </c>
      <c r="J22" s="25" t="n">
        <v>0</v>
      </c>
      <c r="K22" s="25" t="n">
        <v>0</v>
      </c>
      <c r="L22" s="25" t="n">
        <v>0</v>
      </c>
      <c r="M22" s="6" t="s">
        <f>=I22+J22+K22+L22</f>
      </c>
      <c r="N22" s="23"/>
    </row>
    <row collapsed="false" customFormat="false" customHeight="false" hidden="false" ht="12.1" outlineLevel="0" r="23">
      <c r="A23" s="22" t="n">
        <v>43957</v>
      </c>
      <c r="B23" s="23" t="s">
        <v>127</v>
      </c>
      <c r="C23" s="23" t="s">
        <v>143</v>
      </c>
      <c r="D23" s="23" t="s">
        <v>127</v>
      </c>
      <c r="E23" s="23" t="s">
        <v>127</v>
      </c>
      <c r="F23" s="23" t="s">
        <v>19</v>
      </c>
      <c r="G23" s="24" t="n">
        <v>18</v>
      </c>
      <c r="H23" s="25" t="n">
        <v>18.1</v>
      </c>
      <c r="I23" s="25" t="n">
        <v>283.8</v>
      </c>
      <c r="J23" s="25" t="n">
        <v>0</v>
      </c>
      <c r="K23" s="25" t="n">
        <v>0</v>
      </c>
      <c r="L23" s="25" t="n">
        <v>0</v>
      </c>
      <c r="M23" s="6" t="s">
        <f>=I23+J23+K23+L23</f>
      </c>
      <c r="N23" s="23"/>
    </row>
    <row collapsed="false" customFormat="false" customHeight="false" hidden="false" ht="12.1" outlineLevel="0" r="24">
      <c r="A24" s="22" t="n">
        <v>43964</v>
      </c>
      <c r="B24" s="23" t="s">
        <v>127</v>
      </c>
      <c r="C24" s="23" t="s">
        <v>128</v>
      </c>
      <c r="D24" s="23" t="s">
        <v>127</v>
      </c>
      <c r="E24" s="23" t="s">
        <v>127</v>
      </c>
      <c r="F24" s="23" t="s">
        <v>19</v>
      </c>
      <c r="G24" s="24" t="n">
        <v>100</v>
      </c>
      <c r="H24" s="25" t="n">
        <v>7.93</v>
      </c>
      <c r="I24" s="25" t="n">
        <v>690</v>
      </c>
      <c r="J24" s="25" t="n">
        <v>0</v>
      </c>
      <c r="K24" s="25" t="n">
        <v>0</v>
      </c>
      <c r="L24" s="25" t="n">
        <v>0</v>
      </c>
      <c r="M24" s="6" t="s">
        <f>=I24+J24+K24+L24</f>
      </c>
      <c r="N24" s="23"/>
    </row>
    <row collapsed="false" customFormat="false" customHeight="false" hidden="false" ht="12.1" outlineLevel="0" r="25">
      <c r="A25" s="22" t="n">
        <v>44020</v>
      </c>
      <c r="B25" s="23" t="s">
        <v>127</v>
      </c>
      <c r="C25" s="23" t="s">
        <v>144</v>
      </c>
      <c r="D25" s="23" t="s">
        <v>127</v>
      </c>
      <c r="E25" s="23" t="s">
        <v>127</v>
      </c>
      <c r="F25" s="23" t="s">
        <v>19</v>
      </c>
      <c r="G25" s="24" t="n">
        <v>28000</v>
      </c>
      <c r="H25" s="25" t="n">
        <v>0.0544</v>
      </c>
      <c r="I25" s="25" t="n">
        <v>1325.2</v>
      </c>
      <c r="J25" s="25" t="n">
        <v>0</v>
      </c>
      <c r="K25" s="25" t="n">
        <v>0</v>
      </c>
      <c r="L25" s="25" t="n">
        <v>0</v>
      </c>
      <c r="M25" s="6" t="s">
        <f>=I25+J25+K25+L25</f>
      </c>
      <c r="N25" s="23"/>
    </row>
    <row collapsed="false" customFormat="false" customHeight="false" hidden="false" ht="12.1" outlineLevel="0" r="26">
      <c r="A26" s="22" t="n">
        <v>44026</v>
      </c>
      <c r="B26" s="23" t="s">
        <v>127</v>
      </c>
      <c r="C26" s="23" t="s">
        <v>145</v>
      </c>
      <c r="D26" s="23" t="s">
        <v>127</v>
      </c>
      <c r="E26" s="23" t="s">
        <v>127</v>
      </c>
      <c r="F26" s="23" t="s">
        <v>19</v>
      </c>
      <c r="G26" s="24" t="n">
        <v>1000</v>
      </c>
      <c r="H26" s="25" t="n">
        <v>0.13</v>
      </c>
      <c r="I26" s="25" t="n">
        <v>113</v>
      </c>
      <c r="J26" s="25" t="n">
        <v>0</v>
      </c>
      <c r="K26" s="25" t="n">
        <v>0</v>
      </c>
      <c r="L26" s="25" t="n">
        <v>0</v>
      </c>
      <c r="M26" s="6" t="s">
        <f>=I26+J26+K26+L26</f>
      </c>
      <c r="N26" s="23"/>
    </row>
    <row collapsed="false" customFormat="false" customHeight="false" hidden="false" ht="12.1" outlineLevel="0" r="27">
      <c r="A27" s="22" t="n">
        <v>44026</v>
      </c>
      <c r="B27" s="23" t="s">
        <v>127</v>
      </c>
      <c r="C27" s="23" t="s">
        <v>146</v>
      </c>
      <c r="D27" s="23" t="s">
        <v>127</v>
      </c>
      <c r="E27" s="23" t="s">
        <v>127</v>
      </c>
      <c r="F27" s="23" t="s">
        <v>19</v>
      </c>
      <c r="G27" s="24" t="n">
        <v>90</v>
      </c>
      <c r="H27" s="25" t="n">
        <v>15.24</v>
      </c>
      <c r="I27" s="25" t="n">
        <v>1193.6</v>
      </c>
      <c r="J27" s="25" t="n">
        <v>0</v>
      </c>
      <c r="K27" s="25" t="n">
        <v>0</v>
      </c>
      <c r="L27" s="25" t="n">
        <v>0</v>
      </c>
      <c r="M27" s="6" t="s">
        <f>=I27+J27+K27+L27</f>
      </c>
      <c r="N27" s="23"/>
    </row>
    <row collapsed="false" customFormat="false" customHeight="false" hidden="false" ht="12.1" outlineLevel="0" r="28">
      <c r="A28" s="22" t="n">
        <v>44035</v>
      </c>
      <c r="B28" s="23" t="s">
        <v>127</v>
      </c>
      <c r="C28" s="23" t="s">
        <v>141</v>
      </c>
      <c r="D28" s="23" t="s">
        <v>127</v>
      </c>
      <c r="E28" s="23" t="s">
        <v>127</v>
      </c>
      <c r="F28" s="23" t="s">
        <v>19</v>
      </c>
      <c r="G28" s="24" t="n">
        <v>20</v>
      </c>
      <c r="H28" s="25" t="n">
        <v>29.92</v>
      </c>
      <c r="I28" s="25" t="n">
        <v>531.4</v>
      </c>
      <c r="J28" s="25" t="n">
        <v>0</v>
      </c>
      <c r="K28" s="25" t="n">
        <v>0</v>
      </c>
      <c r="L28" s="25" t="n">
        <v>0</v>
      </c>
      <c r="M28" s="6" t="s">
        <f>=I28+J28+K28+L28</f>
      </c>
      <c r="N28" s="23"/>
    </row>
    <row collapsed="false" customFormat="false" customHeight="false" hidden="false" ht="12.1" outlineLevel="0" r="29">
      <c r="A29" s="22" t="n">
        <v>44039</v>
      </c>
      <c r="B29" s="23" t="s">
        <v>127</v>
      </c>
      <c r="C29" s="23" t="s">
        <v>142</v>
      </c>
      <c r="D29" s="23" t="s">
        <v>127</v>
      </c>
      <c r="E29" s="23" t="s">
        <v>127</v>
      </c>
      <c r="F29" s="23" t="s">
        <v>19</v>
      </c>
      <c r="G29" s="24" t="n">
        <v>20</v>
      </c>
      <c r="H29" s="25" t="n">
        <v>22.05</v>
      </c>
      <c r="I29" s="25" t="n">
        <v>441</v>
      </c>
      <c r="J29" s="25" t="n">
        <v>0</v>
      </c>
      <c r="K29" s="25" t="n">
        <v>0</v>
      </c>
      <c r="L29" s="25" t="n">
        <v>0</v>
      </c>
      <c r="M29" s="6" t="s">
        <f>=I29+J29+K29+L29</f>
      </c>
      <c r="N29" s="23"/>
    </row>
    <row collapsed="false" customFormat="false" customHeight="false" hidden="false" ht="12.1" outlineLevel="0" r="30">
      <c r="A30" s="22" t="n">
        <v>44105</v>
      </c>
      <c r="B30" s="23" t="s">
        <v>127</v>
      </c>
      <c r="C30" s="23" t="s">
        <v>129</v>
      </c>
      <c r="D30" s="23" t="s">
        <v>127</v>
      </c>
      <c r="E30" s="23" t="s">
        <v>127</v>
      </c>
      <c r="F30" s="23" t="s">
        <v>19</v>
      </c>
      <c r="G30" s="24" t="n">
        <v>70</v>
      </c>
      <c r="H30" s="25" t="n">
        <v>18.7</v>
      </c>
      <c r="I30" s="25" t="n">
        <v>1139</v>
      </c>
      <c r="J30" s="25" t="n">
        <v>0</v>
      </c>
      <c r="K30" s="25" t="n">
        <v>0</v>
      </c>
      <c r="L30" s="25" t="n">
        <v>0</v>
      </c>
      <c r="M30" s="6" t="s">
        <f>=I30+J30+K30+L30</f>
      </c>
      <c r="N30" s="23"/>
    </row>
    <row collapsed="false" customFormat="false" customHeight="false" hidden="false" ht="12.1" outlineLevel="0" r="31">
      <c r="A31" s="22" t="n">
        <v>44112</v>
      </c>
      <c r="B31" s="23" t="s">
        <v>127</v>
      </c>
      <c r="C31" s="23" t="s">
        <v>143</v>
      </c>
      <c r="D31" s="23" t="s">
        <v>127</v>
      </c>
      <c r="E31" s="23" t="s">
        <v>127</v>
      </c>
      <c r="F31" s="23" t="s">
        <v>19</v>
      </c>
      <c r="G31" s="24" t="n">
        <v>18</v>
      </c>
      <c r="H31" s="25" t="n">
        <v>11.82</v>
      </c>
      <c r="I31" s="25" t="n">
        <v>184.76</v>
      </c>
      <c r="J31" s="25" t="n">
        <v>0</v>
      </c>
      <c r="K31" s="25" t="n">
        <v>0</v>
      </c>
      <c r="L31" s="25" t="n">
        <v>0</v>
      </c>
      <c r="M31" s="6" t="s">
        <f>=I31+J31+K31+L31</f>
      </c>
      <c r="N31" s="23"/>
    </row>
    <row collapsed="false" customFormat="false" customHeight="false" hidden="false" ht="12.1" outlineLevel="0" r="32">
      <c r="A32" s="22" t="n">
        <v>44126</v>
      </c>
      <c r="B32" s="23" t="s">
        <v>127</v>
      </c>
      <c r="C32" s="23" t="s">
        <v>141</v>
      </c>
      <c r="D32" s="23" t="s">
        <v>127</v>
      </c>
      <c r="E32" s="23" t="s">
        <v>127</v>
      </c>
      <c r="F32" s="23" t="s">
        <v>19</v>
      </c>
      <c r="G32" s="24" t="n">
        <v>20</v>
      </c>
      <c r="H32" s="25" t="n">
        <v>29.92</v>
      </c>
      <c r="I32" s="25" t="n">
        <v>518.4</v>
      </c>
      <c r="J32" s="25" t="n">
        <v>0</v>
      </c>
      <c r="K32" s="25" t="n">
        <v>0</v>
      </c>
      <c r="L32" s="25" t="n">
        <v>0</v>
      </c>
      <c r="M32" s="6" t="s">
        <f>=I32+J32+K32+L32</f>
      </c>
      <c r="N32" s="23"/>
    </row>
    <row collapsed="false" customFormat="false" customHeight="false" hidden="false" ht="12.1" outlineLevel="0" r="33">
      <c r="A33" s="22" t="n">
        <v>44131</v>
      </c>
      <c r="B33" s="23" t="s">
        <v>127</v>
      </c>
      <c r="C33" s="23" t="s">
        <v>142</v>
      </c>
      <c r="D33" s="23" t="s">
        <v>127</v>
      </c>
      <c r="E33" s="23" t="s">
        <v>127</v>
      </c>
      <c r="F33" s="23" t="s">
        <v>19</v>
      </c>
      <c r="G33" s="24" t="n">
        <v>20</v>
      </c>
      <c r="H33" s="25" t="n">
        <v>22.05</v>
      </c>
      <c r="I33" s="25" t="n">
        <v>441</v>
      </c>
      <c r="J33" s="25" t="n">
        <v>0</v>
      </c>
      <c r="K33" s="25" t="n">
        <v>0</v>
      </c>
      <c r="L33" s="25" t="n">
        <v>0</v>
      </c>
      <c r="M33" s="6" t="s">
        <f>=I33+J33+K33+L33</f>
      </c>
      <c r="N33" s="23"/>
    </row>
    <row collapsed="false" customFormat="false" customHeight="false" hidden="false" ht="12.1" outlineLevel="0" r="34">
      <c r="A34" s="22" t="n">
        <v>44194.649305556</v>
      </c>
      <c r="B34" s="23" t="s">
        <v>123</v>
      </c>
      <c r="C34" s="23" t="s">
        <v>48</v>
      </c>
      <c r="D34" s="23" t="s">
        <v>123</v>
      </c>
      <c r="E34" s="23" t="s">
        <v>123</v>
      </c>
      <c r="F34" s="23" t="s">
        <v>19</v>
      </c>
      <c r="G34" s="24" t="n">
        <v>1</v>
      </c>
      <c r="H34" s="25" t="n">
        <v>400000</v>
      </c>
      <c r="I34" s="25" t="n">
        <v>400000</v>
      </c>
      <c r="J34" s="25" t="n">
        <v>0</v>
      </c>
      <c r="K34" s="25" t="n">
        <v>0</v>
      </c>
      <c r="L34" s="25" t="n">
        <v>0</v>
      </c>
      <c r="M34" s="6" t="s">
        <f>=I34+J34+K34+L34</f>
      </c>
      <c r="N34" s="23"/>
    </row>
    <row collapsed="false" customFormat="false" customHeight="false" hidden="false" ht="12.1" outlineLevel="0" r="35">
      <c r="A35" s="21" t="n">
        <v>44202.754305556</v>
      </c>
      <c r="B35" s="17" t="s">
        <v>109</v>
      </c>
      <c r="C35" s="17" t="s">
        <v>147</v>
      </c>
      <c r="D35" s="17" t="s">
        <v>98</v>
      </c>
      <c r="E35" s="17" t="s">
        <v>17</v>
      </c>
      <c r="F35" s="17" t="s">
        <v>19</v>
      </c>
      <c r="G35" s="7" t="n">
        <v>1</v>
      </c>
      <c r="H35" s="6" t="n">
        <v>25020</v>
      </c>
      <c r="I35" s="6" t="n">
        <v>-25020</v>
      </c>
      <c r="J35" s="6" t="n">
        <v>0</v>
      </c>
      <c r="K35" s="6" t="n">
        <v>-14.26</v>
      </c>
      <c r="L35" s="6" t="n">
        <v>0</v>
      </c>
      <c r="M35" s="6" t="s">
        <f>=I35+J35+K35+L35</f>
      </c>
      <c r="N35" s="17"/>
    </row>
    <row collapsed="false" customFormat="false" customHeight="false" hidden="false" ht="12.1" outlineLevel="0" r="36">
      <c r="A36" s="21" t="n">
        <v>44202.763888889</v>
      </c>
      <c r="B36" s="17" t="s">
        <v>110</v>
      </c>
      <c r="C36" s="17" t="s">
        <v>148</v>
      </c>
      <c r="D36" s="17" t="s">
        <v>98</v>
      </c>
      <c r="E36" s="17" t="s">
        <v>17</v>
      </c>
      <c r="F36" s="17" t="s">
        <v>19</v>
      </c>
      <c r="G36" s="7" t="n">
        <v>3000</v>
      </c>
      <c r="H36" s="6" t="n">
        <v>5.415</v>
      </c>
      <c r="I36" s="6" t="n">
        <v>-16245</v>
      </c>
      <c r="J36" s="6" t="n">
        <v>0</v>
      </c>
      <c r="K36" s="6" t="n">
        <v>-9.26</v>
      </c>
      <c r="L36" s="6" t="n">
        <v>0</v>
      </c>
      <c r="M36" s="6" t="s">
        <f>=I36+J36+K36+L36</f>
      </c>
      <c r="N36" s="17"/>
    </row>
    <row collapsed="false" customFormat="false" customHeight="false" hidden="false" ht="12.1" outlineLevel="0" r="37">
      <c r="A37" s="21" t="n">
        <v>44202.765625</v>
      </c>
      <c r="B37" s="17" t="s">
        <v>111</v>
      </c>
      <c r="C37" s="17" t="s">
        <v>149</v>
      </c>
      <c r="D37" s="17" t="s">
        <v>98</v>
      </c>
      <c r="E37" s="17" t="s">
        <v>17</v>
      </c>
      <c r="F37" s="17" t="s">
        <v>19</v>
      </c>
      <c r="G37" s="7" t="n">
        <v>1</v>
      </c>
      <c r="H37" s="6" t="n">
        <v>15722.5</v>
      </c>
      <c r="I37" s="6" t="n">
        <v>-15722.5</v>
      </c>
      <c r="J37" s="6" t="n">
        <v>0</v>
      </c>
      <c r="K37" s="6" t="n">
        <v>-8.96</v>
      </c>
      <c r="L37" s="6" t="n">
        <v>0</v>
      </c>
      <c r="M37" s="6" t="s">
        <f>=I37+J37+K37+L37</f>
      </c>
      <c r="N37" s="17"/>
    </row>
    <row collapsed="false" customFormat="false" customHeight="false" hidden="false" ht="12.1" outlineLevel="0" r="38">
      <c r="A38" s="21" t="n">
        <v>44207.715173611</v>
      </c>
      <c r="B38" s="17" t="s">
        <v>105</v>
      </c>
      <c r="C38" s="17" t="s">
        <v>135</v>
      </c>
      <c r="D38" s="17" t="s">
        <v>98</v>
      </c>
      <c r="E38" s="17" t="s">
        <v>134</v>
      </c>
      <c r="F38" s="17" t="s">
        <v>19</v>
      </c>
      <c r="G38" s="7" t="n">
        <v>10</v>
      </c>
      <c r="H38" s="6" t="n">
        <v>104.5</v>
      </c>
      <c r="I38" s="6" t="n">
        <v>-8360</v>
      </c>
      <c r="J38" s="6" t="n">
        <v>-269.6</v>
      </c>
      <c r="K38" s="6" t="n">
        <v>-4.77</v>
      </c>
      <c r="L38" s="6" t="n">
        <v>0</v>
      </c>
      <c r="M38" s="6" t="s">
        <f>=I38+J38+K38+L38</f>
      </c>
      <c r="N38" s="17"/>
    </row>
    <row collapsed="false" customFormat="false" customHeight="false" hidden="false" ht="12.1" outlineLevel="0" r="39">
      <c r="A39" s="22" t="n">
        <v>44217</v>
      </c>
      <c r="B39" s="23" t="s">
        <v>127</v>
      </c>
      <c r="C39" s="23" t="s">
        <v>141</v>
      </c>
      <c r="D39" s="23" t="s">
        <v>127</v>
      </c>
      <c r="E39" s="23" t="s">
        <v>127</v>
      </c>
      <c r="F39" s="23" t="s">
        <v>19</v>
      </c>
      <c r="G39" s="24" t="n">
        <v>30</v>
      </c>
      <c r="H39" s="25" t="n">
        <v>29.92</v>
      </c>
      <c r="I39" s="25" t="n">
        <v>780.6</v>
      </c>
      <c r="J39" s="25" t="n">
        <v>0</v>
      </c>
      <c r="K39" s="25" t="n">
        <v>0</v>
      </c>
      <c r="L39" s="25" t="n">
        <v>0</v>
      </c>
      <c r="M39" s="6" t="s">
        <f>=I39+J39+K39+L39</f>
      </c>
      <c r="N39" s="23"/>
    </row>
    <row collapsed="false" customFormat="false" customHeight="false" hidden="false" ht="12.1" outlineLevel="0" r="40">
      <c r="A40" s="22" t="n">
        <v>44223</v>
      </c>
      <c r="B40" s="23" t="s">
        <v>127</v>
      </c>
      <c r="C40" s="23" t="s">
        <v>142</v>
      </c>
      <c r="D40" s="23" t="s">
        <v>127</v>
      </c>
      <c r="E40" s="23" t="s">
        <v>127</v>
      </c>
      <c r="F40" s="23" t="s">
        <v>19</v>
      </c>
      <c r="G40" s="24" t="n">
        <v>20</v>
      </c>
      <c r="H40" s="25" t="n">
        <v>17.01</v>
      </c>
      <c r="I40" s="25" t="n">
        <v>296.2</v>
      </c>
      <c r="J40" s="25" t="n">
        <v>0</v>
      </c>
      <c r="K40" s="25" t="n">
        <v>0</v>
      </c>
      <c r="L40" s="25" t="n">
        <v>0</v>
      </c>
      <c r="M40" s="6" t="s">
        <f>=I40+J40+K40+L40</f>
      </c>
      <c r="N40" s="23"/>
    </row>
    <row collapsed="false" customFormat="false" customHeight="false" hidden="false" ht="12.1" outlineLevel="0" r="41">
      <c r="A41" s="21" t="n">
        <v>44278.599675926</v>
      </c>
      <c r="B41" s="17" t="s">
        <v>112</v>
      </c>
      <c r="C41" s="17" t="s">
        <v>150</v>
      </c>
      <c r="D41" s="17" t="s">
        <v>98</v>
      </c>
      <c r="E41" s="17" t="s">
        <v>134</v>
      </c>
      <c r="F41" s="17" t="s">
        <v>19</v>
      </c>
      <c r="G41" s="7" t="n">
        <v>10</v>
      </c>
      <c r="H41" s="6" t="n">
        <v>100.69</v>
      </c>
      <c r="I41" s="6" t="n">
        <v>-10069</v>
      </c>
      <c r="J41" s="6" t="n">
        <v>-20.1</v>
      </c>
      <c r="K41" s="6" t="n">
        <v>-5.74</v>
      </c>
      <c r="L41" s="6" t="n">
        <v>0</v>
      </c>
      <c r="M41" s="6" t="s">
        <f>=I41+J41+K41+L41</f>
      </c>
      <c r="N41" s="17"/>
    </row>
    <row collapsed="false" customFormat="false" customHeight="false" hidden="false" ht="12.1" outlineLevel="0" r="42">
      <c r="A42" s="21" t="n">
        <v>44278.599675926</v>
      </c>
      <c r="B42" s="17" t="s">
        <v>112</v>
      </c>
      <c r="C42" s="17" t="s">
        <v>150</v>
      </c>
      <c r="D42" s="17" t="s">
        <v>98</v>
      </c>
      <c r="E42" s="17" t="s">
        <v>134</v>
      </c>
      <c r="F42" s="17" t="s">
        <v>19</v>
      </c>
      <c r="G42" s="7" t="n">
        <v>10</v>
      </c>
      <c r="H42" s="6" t="n">
        <v>100.69</v>
      </c>
      <c r="I42" s="6" t="n">
        <v>-10069</v>
      </c>
      <c r="J42" s="6" t="n">
        <v>-20.1</v>
      </c>
      <c r="K42" s="6" t="n">
        <v>-5.74</v>
      </c>
      <c r="L42" s="6" t="n">
        <v>0</v>
      </c>
      <c r="M42" s="6" t="s">
        <f>=I42+J42+K42+L42</f>
      </c>
      <c r="N42" s="17"/>
    </row>
    <row collapsed="false" customFormat="false" customHeight="false" hidden="false" ht="12.1" outlineLevel="0" r="43">
      <c r="A43" s="26" t="n">
        <v>44278.602094907</v>
      </c>
      <c r="B43" s="27" t="s">
        <v>106</v>
      </c>
      <c r="C43" s="27" t="s">
        <v>133</v>
      </c>
      <c r="D43" s="27" t="s">
        <v>113</v>
      </c>
      <c r="E43" s="27" t="s">
        <v>134</v>
      </c>
      <c r="F43" s="27" t="s">
        <v>19</v>
      </c>
      <c r="G43" s="28" t="n">
        <v>-1</v>
      </c>
      <c r="H43" s="29" t="n">
        <v>100</v>
      </c>
      <c r="I43" s="29" t="n">
        <v>1000</v>
      </c>
      <c r="J43" s="29" t="n">
        <v>10.36</v>
      </c>
      <c r="K43" s="29" t="n">
        <v>-0.57</v>
      </c>
      <c r="L43" s="29" t="n">
        <v>0</v>
      </c>
      <c r="M43" s="6" t="s">
        <f>=I43+J43+K43+L43</f>
      </c>
      <c r="N43" s="27"/>
    </row>
    <row collapsed="false" customFormat="false" customHeight="false" hidden="false" ht="12.1" outlineLevel="0" r="44">
      <c r="A44" s="26" t="n">
        <v>44278.602094907</v>
      </c>
      <c r="B44" s="27" t="s">
        <v>106</v>
      </c>
      <c r="C44" s="27" t="s">
        <v>133</v>
      </c>
      <c r="D44" s="27" t="s">
        <v>113</v>
      </c>
      <c r="E44" s="27" t="s">
        <v>134</v>
      </c>
      <c r="F44" s="27" t="s">
        <v>19</v>
      </c>
      <c r="G44" s="28" t="n">
        <v>-2</v>
      </c>
      <c r="H44" s="29" t="n">
        <v>99.98</v>
      </c>
      <c r="I44" s="29" t="n">
        <v>1999.6</v>
      </c>
      <c r="J44" s="29" t="n">
        <v>20.72</v>
      </c>
      <c r="K44" s="29" t="n">
        <v>-1.14</v>
      </c>
      <c r="L44" s="29" t="n">
        <v>0</v>
      </c>
      <c r="M44" s="6" t="s">
        <f>=I44+J44+K44+L44</f>
      </c>
      <c r="N44" s="27"/>
    </row>
    <row collapsed="false" customFormat="false" customHeight="false" hidden="false" ht="12.1" outlineLevel="0" r="45">
      <c r="A45" s="26" t="n">
        <v>44278.602094907</v>
      </c>
      <c r="B45" s="27" t="s">
        <v>106</v>
      </c>
      <c r="C45" s="27" t="s">
        <v>133</v>
      </c>
      <c r="D45" s="27" t="s">
        <v>113</v>
      </c>
      <c r="E45" s="27" t="s">
        <v>134</v>
      </c>
      <c r="F45" s="27" t="s">
        <v>19</v>
      </c>
      <c r="G45" s="28" t="n">
        <v>-1</v>
      </c>
      <c r="H45" s="29" t="n">
        <v>99.76</v>
      </c>
      <c r="I45" s="29" t="n">
        <v>997.6</v>
      </c>
      <c r="J45" s="29" t="n">
        <v>10.36</v>
      </c>
      <c r="K45" s="29" t="n">
        <v>-0.57</v>
      </c>
      <c r="L45" s="29" t="n">
        <v>0</v>
      </c>
      <c r="M45" s="6" t="s">
        <f>=I45+J45+K45+L45</f>
      </c>
      <c r="N45" s="27"/>
    </row>
    <row collapsed="false" customFormat="false" customHeight="false" hidden="false" ht="12.1" outlineLevel="0" r="46">
      <c r="A46" s="26" t="n">
        <v>44278.602094907</v>
      </c>
      <c r="B46" s="27" t="s">
        <v>106</v>
      </c>
      <c r="C46" s="27" t="s">
        <v>133</v>
      </c>
      <c r="D46" s="27" t="s">
        <v>113</v>
      </c>
      <c r="E46" s="27" t="s">
        <v>134</v>
      </c>
      <c r="F46" s="27" t="s">
        <v>19</v>
      </c>
      <c r="G46" s="28" t="n">
        <v>-1</v>
      </c>
      <c r="H46" s="29" t="n">
        <v>99.76</v>
      </c>
      <c r="I46" s="29" t="n">
        <v>997.6</v>
      </c>
      <c r="J46" s="29" t="n">
        <v>10.36</v>
      </c>
      <c r="K46" s="29" t="n">
        <v>-0.57</v>
      </c>
      <c r="L46" s="29" t="n">
        <v>0</v>
      </c>
      <c r="M46" s="6" t="s">
        <f>=I46+J46+K46+L46</f>
      </c>
      <c r="N46" s="27"/>
    </row>
    <row collapsed="false" customFormat="false" customHeight="false" hidden="false" ht="12.1" outlineLevel="0" r="47">
      <c r="A47" s="26" t="n">
        <v>44278.602094907</v>
      </c>
      <c r="B47" s="27" t="s">
        <v>106</v>
      </c>
      <c r="C47" s="27" t="s">
        <v>133</v>
      </c>
      <c r="D47" s="27" t="s">
        <v>113</v>
      </c>
      <c r="E47" s="27" t="s">
        <v>134</v>
      </c>
      <c r="F47" s="27" t="s">
        <v>19</v>
      </c>
      <c r="G47" s="28" t="n">
        <v>-2</v>
      </c>
      <c r="H47" s="29" t="n">
        <v>99.76</v>
      </c>
      <c r="I47" s="29" t="n">
        <v>1995.2</v>
      </c>
      <c r="J47" s="29" t="n">
        <v>20.72</v>
      </c>
      <c r="K47" s="29" t="n">
        <v>-1.14</v>
      </c>
      <c r="L47" s="29" t="n">
        <v>0</v>
      </c>
      <c r="M47" s="6" t="s">
        <f>=I47+J47+K47+L47</f>
      </c>
      <c r="N47" s="27"/>
    </row>
    <row collapsed="false" customFormat="false" customHeight="false" hidden="false" ht="12.1" outlineLevel="0" r="48">
      <c r="A48" s="26" t="n">
        <v>44278.602094907</v>
      </c>
      <c r="B48" s="27" t="s">
        <v>106</v>
      </c>
      <c r="C48" s="27" t="s">
        <v>133</v>
      </c>
      <c r="D48" s="27" t="s">
        <v>113</v>
      </c>
      <c r="E48" s="27" t="s">
        <v>134</v>
      </c>
      <c r="F48" s="27" t="s">
        <v>19</v>
      </c>
      <c r="G48" s="28" t="n">
        <v>-13</v>
      </c>
      <c r="H48" s="29" t="n">
        <v>99.75</v>
      </c>
      <c r="I48" s="29" t="n">
        <v>12967.5</v>
      </c>
      <c r="J48" s="29" t="n">
        <v>134.68</v>
      </c>
      <c r="K48" s="29" t="n">
        <v>-7.39</v>
      </c>
      <c r="L48" s="29" t="n">
        <v>0</v>
      </c>
      <c r="M48" s="6" t="s">
        <f>=I48+J48+K48+L48</f>
      </c>
      <c r="N48" s="27"/>
    </row>
    <row collapsed="false" customFormat="false" customHeight="false" hidden="false" ht="12.1" outlineLevel="0" r="49">
      <c r="A49" s="21" t="n">
        <v>44278.605833333</v>
      </c>
      <c r="B49" s="17" t="s">
        <v>112</v>
      </c>
      <c r="C49" s="17" t="s">
        <v>150</v>
      </c>
      <c r="D49" s="17" t="s">
        <v>98</v>
      </c>
      <c r="E49" s="17" t="s">
        <v>134</v>
      </c>
      <c r="F49" s="17" t="s">
        <v>19</v>
      </c>
      <c r="G49" s="7" t="n">
        <v>20</v>
      </c>
      <c r="H49" s="6" t="n">
        <v>100.7</v>
      </c>
      <c r="I49" s="6" t="n">
        <v>-20140</v>
      </c>
      <c r="J49" s="6" t="n">
        <v>-40.2</v>
      </c>
      <c r="K49" s="6" t="n">
        <v>-11.48</v>
      </c>
      <c r="L49" s="6" t="n">
        <v>0</v>
      </c>
      <c r="M49" s="6" t="s">
        <f>=I49+J49+K49+L49</f>
      </c>
      <c r="N49" s="17"/>
    </row>
    <row collapsed="false" customFormat="false" customHeight="false" hidden="false" ht="12.1" outlineLevel="0" r="50">
      <c r="A50" s="21" t="n">
        <v>44278.609664352</v>
      </c>
      <c r="B50" s="17" t="s">
        <v>112</v>
      </c>
      <c r="C50" s="17" t="s">
        <v>150</v>
      </c>
      <c r="D50" s="17" t="s">
        <v>98</v>
      </c>
      <c r="E50" s="17" t="s">
        <v>134</v>
      </c>
      <c r="F50" s="17" t="s">
        <v>19</v>
      </c>
      <c r="G50" s="7" t="n">
        <v>12</v>
      </c>
      <c r="H50" s="6" t="n">
        <v>100.7</v>
      </c>
      <c r="I50" s="6" t="n">
        <v>-12084</v>
      </c>
      <c r="J50" s="6" t="n">
        <v>-24.12</v>
      </c>
      <c r="K50" s="6" t="n">
        <v>-6.89</v>
      </c>
      <c r="L50" s="6" t="n">
        <v>0</v>
      </c>
      <c r="M50" s="6" t="s">
        <f>=I50+J50+K50+L50</f>
      </c>
      <c r="N50" s="17"/>
    </row>
    <row collapsed="false" customFormat="false" customHeight="false" hidden="false" ht="12.1" outlineLevel="0" r="51">
      <c r="A51" s="21" t="n">
        <v>44278.609664352</v>
      </c>
      <c r="B51" s="17" t="s">
        <v>112</v>
      </c>
      <c r="C51" s="17" t="s">
        <v>150</v>
      </c>
      <c r="D51" s="17" t="s">
        <v>98</v>
      </c>
      <c r="E51" s="17" t="s">
        <v>134</v>
      </c>
      <c r="F51" s="17" t="s">
        <v>19</v>
      </c>
      <c r="G51" s="7" t="n">
        <v>25</v>
      </c>
      <c r="H51" s="6" t="n">
        <v>100.7</v>
      </c>
      <c r="I51" s="6" t="n">
        <v>-25175</v>
      </c>
      <c r="J51" s="6" t="n">
        <v>-50.25</v>
      </c>
      <c r="K51" s="6" t="n">
        <v>-14.34</v>
      </c>
      <c r="L51" s="6" t="n">
        <v>0</v>
      </c>
      <c r="M51" s="6" t="s">
        <f>=I51+J51+K51+L51</f>
      </c>
      <c r="N51" s="17"/>
    </row>
    <row collapsed="false" customFormat="false" customHeight="false" hidden="false" ht="12.1" outlineLevel="0" r="52">
      <c r="A52" s="21" t="n">
        <v>44278.609664352</v>
      </c>
      <c r="B52" s="17" t="s">
        <v>112</v>
      </c>
      <c r="C52" s="17" t="s">
        <v>150</v>
      </c>
      <c r="D52" s="17" t="s">
        <v>98</v>
      </c>
      <c r="E52" s="17" t="s">
        <v>134</v>
      </c>
      <c r="F52" s="17" t="s">
        <v>19</v>
      </c>
      <c r="G52" s="7" t="n">
        <v>3</v>
      </c>
      <c r="H52" s="6" t="n">
        <v>100.7</v>
      </c>
      <c r="I52" s="6" t="n">
        <v>-3021</v>
      </c>
      <c r="J52" s="6" t="n">
        <v>-6.03</v>
      </c>
      <c r="K52" s="6" t="n">
        <v>-1.72</v>
      </c>
      <c r="L52" s="6" t="n">
        <v>0</v>
      </c>
      <c r="M52" s="6" t="s">
        <f>=I52+J52+K52+L52</f>
      </c>
      <c r="N52" s="17"/>
    </row>
    <row collapsed="false" customFormat="false" customHeight="false" hidden="false" ht="12.1" outlineLevel="0" r="53">
      <c r="A53" s="21" t="n">
        <v>44279.730983796</v>
      </c>
      <c r="B53" s="17" t="s">
        <v>112</v>
      </c>
      <c r="C53" s="17" t="s">
        <v>150</v>
      </c>
      <c r="D53" s="17" t="s">
        <v>98</v>
      </c>
      <c r="E53" s="17" t="s">
        <v>134</v>
      </c>
      <c r="F53" s="17" t="s">
        <v>19</v>
      </c>
      <c r="G53" s="7" t="n">
        <v>20</v>
      </c>
      <c r="H53" s="6" t="n">
        <v>100.77</v>
      </c>
      <c r="I53" s="6" t="n">
        <v>-20154</v>
      </c>
      <c r="J53" s="6" t="n">
        <v>-46</v>
      </c>
      <c r="K53" s="6" t="n">
        <v>-11.49</v>
      </c>
      <c r="L53" s="6" t="n">
        <v>0</v>
      </c>
      <c r="M53" s="6" t="s">
        <f>=I53+J53+K53+L53</f>
      </c>
      <c r="N53" s="17"/>
    </row>
    <row collapsed="false" customFormat="false" customHeight="false" hidden="false" ht="12.1" outlineLevel="0" r="54">
      <c r="A54" s="22" t="n">
        <v>44308</v>
      </c>
      <c r="B54" s="23" t="s">
        <v>139</v>
      </c>
      <c r="C54" s="23" t="s">
        <v>140</v>
      </c>
      <c r="D54" s="23" t="s">
        <v>139</v>
      </c>
      <c r="E54" s="23" t="s">
        <v>139</v>
      </c>
      <c r="F54" s="23" t="s">
        <v>19</v>
      </c>
      <c r="G54" s="24" t="n">
        <v>30</v>
      </c>
      <c r="H54" s="25" t="n">
        <v>300</v>
      </c>
      <c r="I54" s="25" t="n">
        <v>9000</v>
      </c>
      <c r="J54" s="25" t="n">
        <v>0</v>
      </c>
      <c r="K54" s="25" t="n">
        <v>0</v>
      </c>
      <c r="L54" s="25" t="n">
        <v>0</v>
      </c>
      <c r="M54" s="6" t="s">
        <f>=I54+J54+K54+L54</f>
      </c>
      <c r="N54" s="23"/>
    </row>
    <row collapsed="false" customFormat="false" customHeight="false" hidden="false" ht="12.1" outlineLevel="0" r="55">
      <c r="A55" s="22" t="n">
        <v>44312.34375</v>
      </c>
      <c r="B55" s="23" t="s">
        <v>127</v>
      </c>
      <c r="C55" s="23" t="s">
        <v>141</v>
      </c>
      <c r="D55" s="23" t="s">
        <v>127</v>
      </c>
      <c r="E55" s="23" t="s">
        <v>127</v>
      </c>
      <c r="F55" s="23" t="s">
        <v>19</v>
      </c>
      <c r="G55" s="24" t="n">
        <v>30</v>
      </c>
      <c r="H55" s="25" t="n">
        <v>29.92</v>
      </c>
      <c r="I55" s="25" t="n">
        <v>897.6</v>
      </c>
      <c r="J55" s="25" t="n">
        <v>0</v>
      </c>
      <c r="K55" s="25" t="n">
        <v>0</v>
      </c>
      <c r="L55" s="25" t="n">
        <v>0</v>
      </c>
      <c r="M55" s="6" t="s">
        <f>=I55+J55+K55+L55</f>
      </c>
      <c r="N55" s="23" t="s">
        <v>151</v>
      </c>
    </row>
    <row collapsed="false" customFormat="false" customHeight="false" hidden="false" ht="12.1" outlineLevel="0" r="56">
      <c r="A56" s="21" t="n">
        <v>44385.762337963</v>
      </c>
      <c r="B56" s="17" t="s">
        <v>103</v>
      </c>
      <c r="C56" s="17" t="s">
        <v>126</v>
      </c>
      <c r="D56" s="17" t="s">
        <v>98</v>
      </c>
      <c r="E56" s="17" t="s">
        <v>17</v>
      </c>
      <c r="F56" s="17" t="s">
        <v>19</v>
      </c>
      <c r="G56" s="7" t="n">
        <v>70</v>
      </c>
      <c r="H56" s="6" t="n">
        <v>302.65</v>
      </c>
      <c r="I56" s="6" t="n">
        <v>-21185.5</v>
      </c>
      <c r="J56" s="6" t="n">
        <v>0</v>
      </c>
      <c r="K56" s="6" t="n">
        <v>-11.95</v>
      </c>
      <c r="L56" s="6" t="n">
        <v>0</v>
      </c>
      <c r="M56" s="6" t="s">
        <f>=I56+J56+K56+L56</f>
      </c>
      <c r="N56" s="17"/>
    </row>
    <row collapsed="false" customFormat="false" customHeight="false" hidden="false" ht="12.1" outlineLevel="0" r="57">
      <c r="A57" s="26" t="n">
        <v>44385.765289352</v>
      </c>
      <c r="B57" s="27" t="s">
        <v>108</v>
      </c>
      <c r="C57" s="27" t="s">
        <v>138</v>
      </c>
      <c r="D57" s="27" t="s">
        <v>113</v>
      </c>
      <c r="E57" s="27" t="s">
        <v>17</v>
      </c>
      <c r="F57" s="27" t="s">
        <v>19</v>
      </c>
      <c r="G57" s="28" t="n">
        <v>-18</v>
      </c>
      <c r="H57" s="29" t="n">
        <v>1634</v>
      </c>
      <c r="I57" s="29" t="n">
        <v>29412</v>
      </c>
      <c r="J57" s="29" t="n">
        <v>0</v>
      </c>
      <c r="K57" s="29" t="n">
        <v>-16.59</v>
      </c>
      <c r="L57" s="29" t="n">
        <v>0</v>
      </c>
      <c r="M57" s="6" t="s">
        <f>=I57+J57+K57+L57</f>
      </c>
      <c r="N57" s="27"/>
    </row>
    <row collapsed="false" customFormat="false" customHeight="false" hidden="false" ht="12.1" outlineLevel="0" r="58">
      <c r="A58" s="26" t="n">
        <v>44385.768078704</v>
      </c>
      <c r="B58" s="27" t="s">
        <v>109</v>
      </c>
      <c r="C58" s="27" t="s">
        <v>147</v>
      </c>
      <c r="D58" s="27" t="s">
        <v>113</v>
      </c>
      <c r="E58" s="27" t="s">
        <v>17</v>
      </c>
      <c r="F58" s="27" t="s">
        <v>19</v>
      </c>
      <c r="G58" s="28" t="n">
        <v>-1</v>
      </c>
      <c r="H58" s="29" t="n">
        <v>24466</v>
      </c>
      <c r="I58" s="29" t="n">
        <v>24466</v>
      </c>
      <c r="J58" s="29" t="n">
        <v>0</v>
      </c>
      <c r="K58" s="29" t="n">
        <v>-13.8</v>
      </c>
      <c r="L58" s="29" t="n">
        <v>0</v>
      </c>
      <c r="M58" s="6" t="s">
        <f>=I58+J58+K58+L58</f>
      </c>
      <c r="N58" s="27"/>
    </row>
    <row collapsed="false" customFormat="false" customHeight="false" hidden="false" ht="12.1" outlineLevel="0" r="59">
      <c r="A59" s="26" t="n">
        <v>44385.771550926</v>
      </c>
      <c r="B59" s="27" t="s">
        <v>103</v>
      </c>
      <c r="C59" s="27" t="s">
        <v>126</v>
      </c>
      <c r="D59" s="27" t="s">
        <v>113</v>
      </c>
      <c r="E59" s="27" t="s">
        <v>17</v>
      </c>
      <c r="F59" s="27" t="s">
        <v>19</v>
      </c>
      <c r="G59" s="28" t="n">
        <v>-70</v>
      </c>
      <c r="H59" s="29" t="n">
        <v>302.8</v>
      </c>
      <c r="I59" s="29" t="n">
        <v>21196</v>
      </c>
      <c r="J59" s="29" t="n">
        <v>0</v>
      </c>
      <c r="K59" s="29" t="n">
        <v>-11.95</v>
      </c>
      <c r="L59" s="29" t="n">
        <v>0</v>
      </c>
      <c r="M59" s="6" t="s">
        <f>=I59+J59+K59+L59</f>
      </c>
      <c r="N59" s="27"/>
    </row>
    <row collapsed="false" customFormat="false" customHeight="false" hidden="false" ht="12.1" outlineLevel="0" r="60">
      <c r="A60" s="26" t="n">
        <v>44385.77525463</v>
      </c>
      <c r="B60" s="27" t="s">
        <v>110</v>
      </c>
      <c r="C60" s="27" t="s">
        <v>148</v>
      </c>
      <c r="D60" s="27" t="s">
        <v>113</v>
      </c>
      <c r="E60" s="27" t="s">
        <v>17</v>
      </c>
      <c r="F60" s="27" t="s">
        <v>19</v>
      </c>
      <c r="G60" s="28" t="n">
        <v>-3000</v>
      </c>
      <c r="H60" s="29" t="n">
        <v>4.678</v>
      </c>
      <c r="I60" s="29" t="n">
        <v>14034</v>
      </c>
      <c r="J60" s="29" t="n">
        <v>0</v>
      </c>
      <c r="K60" s="29" t="n">
        <v>-7.91</v>
      </c>
      <c r="L60" s="29" t="n">
        <v>0</v>
      </c>
      <c r="M60" s="6" t="s">
        <f>=I60+J60+K60+L60</f>
      </c>
      <c r="N60" s="27"/>
    </row>
    <row collapsed="false" customFormat="false" customHeight="false" hidden="false" ht="12.1" outlineLevel="0" r="61">
      <c r="A61" s="26" t="n">
        <v>44385.776342593</v>
      </c>
      <c r="B61" s="27" t="s">
        <v>103</v>
      </c>
      <c r="C61" s="27" t="s">
        <v>126</v>
      </c>
      <c r="D61" s="27" t="s">
        <v>113</v>
      </c>
      <c r="E61" s="27" t="s">
        <v>17</v>
      </c>
      <c r="F61" s="27" t="s">
        <v>19</v>
      </c>
      <c r="G61" s="28" t="n">
        <v>-70</v>
      </c>
      <c r="H61" s="29" t="n">
        <v>302.84</v>
      </c>
      <c r="I61" s="29" t="n">
        <v>21198.8</v>
      </c>
      <c r="J61" s="29" t="n">
        <v>0</v>
      </c>
      <c r="K61" s="29" t="n">
        <v>-11.96</v>
      </c>
      <c r="L61" s="29" t="n">
        <v>0</v>
      </c>
      <c r="M61" s="6" t="s">
        <f>=I61+J61+K61+L61</f>
      </c>
      <c r="N61" s="27"/>
    </row>
    <row collapsed="false" customFormat="false" customHeight="false" hidden="false" ht="12.1" outlineLevel="0" r="62">
      <c r="A62" s="26" t="n">
        <v>44385.777141204</v>
      </c>
      <c r="B62" s="27" t="s">
        <v>101</v>
      </c>
      <c r="C62" s="27" t="s">
        <v>124</v>
      </c>
      <c r="D62" s="27" t="s">
        <v>113</v>
      </c>
      <c r="E62" s="27" t="s">
        <v>17</v>
      </c>
      <c r="F62" s="27" t="s">
        <v>19</v>
      </c>
      <c r="G62" s="28" t="n">
        <v>-100</v>
      </c>
      <c r="H62" s="29" t="n">
        <v>172.57</v>
      </c>
      <c r="I62" s="29" t="n">
        <v>17257</v>
      </c>
      <c r="J62" s="29" t="n">
        <v>0</v>
      </c>
      <c r="K62" s="29" t="n">
        <v>-9.73</v>
      </c>
      <c r="L62" s="29" t="n">
        <v>0</v>
      </c>
      <c r="M62" s="6" t="s">
        <f>=I62+J62+K62+L62</f>
      </c>
      <c r="N62" s="27"/>
    </row>
    <row collapsed="false" customFormat="false" customHeight="false" hidden="false" ht="12.1" outlineLevel="0" r="63">
      <c r="A63" s="26" t="n">
        <v>44385.777291667</v>
      </c>
      <c r="B63" s="27" t="s">
        <v>104</v>
      </c>
      <c r="C63" s="27" t="s">
        <v>131</v>
      </c>
      <c r="D63" s="27" t="s">
        <v>113</v>
      </c>
      <c r="E63" s="27" t="s">
        <v>17</v>
      </c>
      <c r="F63" s="27" t="s">
        <v>19</v>
      </c>
      <c r="G63" s="28" t="n">
        <v>-1000</v>
      </c>
      <c r="H63" s="29" t="n">
        <v>0.727</v>
      </c>
      <c r="I63" s="29" t="n">
        <v>727</v>
      </c>
      <c r="J63" s="29" t="n">
        <v>0</v>
      </c>
      <c r="K63" s="29" t="n">
        <v>-0.41</v>
      </c>
      <c r="L63" s="29" t="n">
        <v>0</v>
      </c>
      <c r="M63" s="6" t="s">
        <f>=I63+J63+K63+L63</f>
      </c>
      <c r="N63" s="27"/>
    </row>
    <row collapsed="false" customFormat="false" customHeight="false" hidden="false" ht="12.1" outlineLevel="0" r="64">
      <c r="A64" s="26" t="n">
        <v>44385.777708333</v>
      </c>
      <c r="B64" s="27" t="s">
        <v>104</v>
      </c>
      <c r="C64" s="27" t="s">
        <v>131</v>
      </c>
      <c r="D64" s="27" t="s">
        <v>113</v>
      </c>
      <c r="E64" s="27" t="s">
        <v>17</v>
      </c>
      <c r="F64" s="27" t="s">
        <v>19</v>
      </c>
      <c r="G64" s="28" t="n">
        <v>-2000</v>
      </c>
      <c r="H64" s="29" t="n">
        <v>0.727</v>
      </c>
      <c r="I64" s="29" t="n">
        <v>1454</v>
      </c>
      <c r="J64" s="29" t="n">
        <v>0</v>
      </c>
      <c r="K64" s="29" t="n">
        <v>-0.82</v>
      </c>
      <c r="L64" s="29" t="n">
        <v>0</v>
      </c>
      <c r="M64" s="6" t="s">
        <f>=I64+J64+K64+L64</f>
      </c>
      <c r="N64" s="27"/>
    </row>
    <row collapsed="false" customFormat="false" customHeight="false" hidden="false" ht="12.1" outlineLevel="0" r="65">
      <c r="A65" s="26" t="n">
        <v>44391.634537037</v>
      </c>
      <c r="B65" s="27" t="s">
        <v>111</v>
      </c>
      <c r="C65" s="27" t="s">
        <v>149</v>
      </c>
      <c r="D65" s="27" t="s">
        <v>113</v>
      </c>
      <c r="E65" s="27" t="s">
        <v>17</v>
      </c>
      <c r="F65" s="27" t="s">
        <v>19</v>
      </c>
      <c r="G65" s="28" t="n">
        <v>-1</v>
      </c>
      <c r="H65" s="29" t="n">
        <v>14359</v>
      </c>
      <c r="I65" s="29" t="n">
        <v>14359</v>
      </c>
      <c r="J65" s="29" t="n">
        <v>0</v>
      </c>
      <c r="K65" s="29" t="n">
        <v>-8.1</v>
      </c>
      <c r="L65" s="29" t="n">
        <v>0</v>
      </c>
      <c r="M65" s="6" t="s">
        <f>=I65+J65+K65+L65</f>
      </c>
      <c r="N65" s="27"/>
    </row>
    <row collapsed="false" customFormat="false" customHeight="false" hidden="false" ht="12.1" outlineLevel="0" r="66">
      <c r="A66" s="26" t="n">
        <v>44391.635891204</v>
      </c>
      <c r="B66" s="27" t="s">
        <v>107</v>
      </c>
      <c r="C66" s="27" t="s">
        <v>152</v>
      </c>
      <c r="D66" s="27" t="s">
        <v>113</v>
      </c>
      <c r="E66" s="27" t="s">
        <v>137</v>
      </c>
      <c r="F66" s="27" t="s">
        <v>19</v>
      </c>
      <c r="G66" s="28" t="n">
        <v>-1500</v>
      </c>
      <c r="H66" s="29" t="n">
        <v>19.39</v>
      </c>
      <c r="I66" s="29" t="n">
        <v>29085</v>
      </c>
      <c r="J66" s="29" t="n">
        <v>0</v>
      </c>
      <c r="K66" s="29" t="n">
        <v>-16.4</v>
      </c>
      <c r="L66" s="29" t="n">
        <v>0</v>
      </c>
      <c r="M66" s="6" t="s">
        <f>=I66+J66+K66+L66</f>
      </c>
      <c r="N66" s="27"/>
    </row>
    <row collapsed="false" customFormat="false" customHeight="false" hidden="false" ht="12.1" outlineLevel="0" r="67">
      <c r="A67" s="26" t="n">
        <v>44391.637777778</v>
      </c>
      <c r="B67" s="27" t="s">
        <v>104</v>
      </c>
      <c r="C67" s="27" t="s">
        <v>131</v>
      </c>
      <c r="D67" s="27" t="s">
        <v>113</v>
      </c>
      <c r="E67" s="27" t="s">
        <v>17</v>
      </c>
      <c r="F67" s="27" t="s">
        <v>19</v>
      </c>
      <c r="G67" s="28" t="n">
        <v>-8000</v>
      </c>
      <c r="H67" s="29" t="n">
        <v>0.7173</v>
      </c>
      <c r="I67" s="29" t="n">
        <v>5738.4</v>
      </c>
      <c r="J67" s="29" t="n">
        <v>0</v>
      </c>
      <c r="K67" s="29" t="n">
        <v>-3.24</v>
      </c>
      <c r="L67" s="29" t="n">
        <v>0</v>
      </c>
      <c r="M67" s="6" t="s">
        <f>=I67+J67+K67+L67</f>
      </c>
      <c r="N67" s="27"/>
    </row>
    <row collapsed="false" customFormat="false" customHeight="false" hidden="false" ht="12.1" outlineLevel="0" r="68">
      <c r="A68" s="26" t="n">
        <v>44391.638136574</v>
      </c>
      <c r="B68" s="27" t="s">
        <v>104</v>
      </c>
      <c r="C68" s="27" t="s">
        <v>131</v>
      </c>
      <c r="D68" s="27" t="s">
        <v>113</v>
      </c>
      <c r="E68" s="27" t="s">
        <v>17</v>
      </c>
      <c r="F68" s="27" t="s">
        <v>19</v>
      </c>
      <c r="G68" s="28" t="n">
        <v>-17000</v>
      </c>
      <c r="H68" s="29" t="n">
        <v>0.7173</v>
      </c>
      <c r="I68" s="29" t="n">
        <v>12194.1</v>
      </c>
      <c r="J68" s="29" t="n">
        <v>0</v>
      </c>
      <c r="K68" s="29" t="n">
        <v>-6.88</v>
      </c>
      <c r="L68" s="29" t="n">
        <v>0</v>
      </c>
      <c r="M68" s="6" t="s">
        <f>=I68+J68+K68+L68</f>
      </c>
      <c r="N68" s="27"/>
    </row>
    <row collapsed="false" customFormat="false" customHeight="false" hidden="false" ht="12.1" outlineLevel="0" r="69">
      <c r="A69" s="22" t="n">
        <v>44397</v>
      </c>
      <c r="B69" s="23" t="s">
        <v>127</v>
      </c>
      <c r="C69" s="23" t="s">
        <v>153</v>
      </c>
      <c r="D69" s="23" t="s">
        <v>127</v>
      </c>
      <c r="E69" s="23" t="s">
        <v>127</v>
      </c>
      <c r="F69" s="23" t="s">
        <v>19</v>
      </c>
      <c r="G69" s="24" t="n">
        <v>28000</v>
      </c>
      <c r="H69" s="25" t="n">
        <v>0.060046</v>
      </c>
      <c r="I69" s="25" t="n">
        <v>1463.28</v>
      </c>
      <c r="J69" s="25" t="n">
        <v>0</v>
      </c>
      <c r="K69" s="25" t="n">
        <v>0</v>
      </c>
      <c r="L69" s="25" t="n">
        <v>0</v>
      </c>
      <c r="M69" s="6" t="s">
        <f>=I69+J69+K69+L69</f>
      </c>
      <c r="N69" s="23"/>
    </row>
    <row collapsed="false" customFormat="false" customHeight="false" hidden="false" ht="12.1" outlineLevel="0" r="70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 t="s">
        <v>154</v>
      </c>
      <c r="M70" s="5" t="s">
        <f>=SUM(M2:M69)</f>
      </c>
      <c r="N70" s="4"/>
    </row>
  </sheetData>
  <autoFilter ref="A1:N70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22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15" customWidth="1"/>
    <col min="7" max="7" width="15" customWidth="1"/>
    <col min="8" max="8" width="15" customWidth="1"/>
    <col min="9" max="9" width="15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</cols>
  <sheetData>
    <row collapsed="false" customFormat="false" customHeight="false" hidden="false" ht="12.1" outlineLevel="0" r="1">
      <c r="A1" s="31" t="s">
        <v>41</v>
      </c>
      <c r="B1" s="31" t="s">
        <v>155</v>
      </c>
      <c r="C1" s="31" t="s">
        <v>0</v>
      </c>
      <c r="D1" s="31" t="s">
        <v>2</v>
      </c>
      <c r="E1" s="31" t="s">
        <v>156</v>
      </c>
      <c r="F1" s="31" t="s">
        <v>3</v>
      </c>
      <c r="G1" s="31" t="s">
        <v>157</v>
      </c>
      <c r="H1" s="31" t="s">
        <v>158</v>
      </c>
      <c r="I1" s="31" t="s">
        <v>159</v>
      </c>
      <c r="J1" s="31" t="s">
        <v>160</v>
      </c>
      <c r="K1" s="31" t="s">
        <v>161</v>
      </c>
      <c r="L1" s="31" t="s">
        <v>162</v>
      </c>
      <c r="M1" s="31" t="s">
        <v>163</v>
      </c>
      <c r="N1" s="31" t="s">
        <v>164</v>
      </c>
    </row>
    <row collapsed="false" customFormat="false" customHeight="false" hidden="false" ht="12.1" outlineLevel="0" r="2">
      <c r="A2" s="30" t="n">
        <v>43599</v>
      </c>
      <c r="B2" s="17" t="s">
        <v>165</v>
      </c>
      <c r="C2" s="17" t="s">
        <v>101</v>
      </c>
      <c r="D2" s="17" t="s">
        <v>166</v>
      </c>
      <c r="E2" s="7" t="n">
        <v>100</v>
      </c>
      <c r="F2" s="17" t="s">
        <v>19</v>
      </c>
      <c r="G2" s="6" t="n">
        <v>7.7</v>
      </c>
      <c r="H2" s="6" t="n">
        <v>85.51</v>
      </c>
      <c r="I2" s="6" t="n">
        <v>95.09</v>
      </c>
      <c r="J2" s="6" t="n">
        <v>100</v>
      </c>
      <c r="K2" s="6" t="n">
        <v>770</v>
      </c>
      <c r="L2" s="6" t="n">
        <v>670</v>
      </c>
      <c r="M2" s="6" t="n">
        <v>7.05</v>
      </c>
      <c r="N2" s="6" t="n">
        <v>7.84</v>
      </c>
    </row>
    <row collapsed="false" customFormat="false" customHeight="false" hidden="false" ht="12.1" outlineLevel="0" r="3">
      <c r="A3" s="30" t="n">
        <v>43629</v>
      </c>
      <c r="B3" s="17" t="s">
        <v>165</v>
      </c>
      <c r="C3" s="17" t="s">
        <v>103</v>
      </c>
      <c r="D3" s="17" t="s">
        <v>167</v>
      </c>
      <c r="E3" s="7" t="n">
        <v>20</v>
      </c>
      <c r="F3" s="17" t="s">
        <v>19</v>
      </c>
      <c r="G3" s="6" t="n">
        <v>16</v>
      </c>
      <c r="H3" s="6" t="n">
        <v>240.49</v>
      </c>
      <c r="I3" s="6" t="n">
        <v>186.51</v>
      </c>
      <c r="J3" s="6" t="n">
        <v>42</v>
      </c>
      <c r="K3" s="6" t="n">
        <v>320</v>
      </c>
      <c r="L3" s="6" t="n">
        <v>278</v>
      </c>
      <c r="M3" s="6" t="n">
        <v>7.45</v>
      </c>
      <c r="N3" s="6" t="n">
        <v>5.78</v>
      </c>
    </row>
    <row collapsed="false" customFormat="false" customHeight="false" hidden="false" ht="12.1" outlineLevel="0" r="4">
      <c r="A4" s="30" t="n">
        <v>43959</v>
      </c>
      <c r="B4" s="17" t="s">
        <v>165</v>
      </c>
      <c r="C4" s="17" t="s">
        <v>108</v>
      </c>
      <c r="D4" s="17" t="s">
        <v>168</v>
      </c>
      <c r="E4" s="7" t="n">
        <v>18</v>
      </c>
      <c r="F4" s="17" t="s">
        <v>19</v>
      </c>
      <c r="G4" s="6" t="n">
        <v>18.1</v>
      </c>
      <c r="H4" s="6" t="n">
        <v>1032</v>
      </c>
      <c r="I4" s="6" t="n">
        <v>1113.65</v>
      </c>
      <c r="J4" s="6" t="n">
        <v>42</v>
      </c>
      <c r="K4" s="6" t="n">
        <v>325.8</v>
      </c>
      <c r="L4" s="6" t="n">
        <v>283.8</v>
      </c>
      <c r="M4" s="6" t="n">
        <v>1.42</v>
      </c>
      <c r="N4" s="6" t="n">
        <v>1.53</v>
      </c>
    </row>
    <row collapsed="false" customFormat="false" customHeight="false" hidden="false" ht="12.1" outlineLevel="0" r="5">
      <c r="A5" s="30" t="n">
        <v>43966</v>
      </c>
      <c r="B5" s="17" t="s">
        <v>165</v>
      </c>
      <c r="C5" s="17" t="s">
        <v>101</v>
      </c>
      <c r="D5" s="17" t="s">
        <v>166</v>
      </c>
      <c r="E5" s="7" t="n">
        <v>100</v>
      </c>
      <c r="F5" s="17" t="s">
        <v>19</v>
      </c>
      <c r="G5" s="6" t="n">
        <v>7.93</v>
      </c>
      <c r="H5" s="6" t="n">
        <v>113.57</v>
      </c>
      <c r="I5" s="6" t="n">
        <v>95.09</v>
      </c>
      <c r="J5" s="6" t="n">
        <v>103</v>
      </c>
      <c r="K5" s="6" t="n">
        <v>793</v>
      </c>
      <c r="L5" s="6" t="n">
        <v>690</v>
      </c>
      <c r="M5" s="6" t="n">
        <v>7.26</v>
      </c>
      <c r="N5" s="6" t="n">
        <v>6.08</v>
      </c>
    </row>
    <row collapsed="false" customFormat="false" customHeight="false" hidden="false" ht="12.1" outlineLevel="0" r="6">
      <c r="A6" s="30" t="n">
        <v>44022</v>
      </c>
      <c r="B6" s="17" t="s">
        <v>165</v>
      </c>
      <c r="C6" s="17" t="s">
        <v>104</v>
      </c>
      <c r="D6" s="17" t="s">
        <v>169</v>
      </c>
      <c r="E6" s="7" t="n">
        <v>28000</v>
      </c>
      <c r="F6" s="17" t="s">
        <v>19</v>
      </c>
      <c r="G6" s="6" t="n">
        <v>0.0544</v>
      </c>
      <c r="H6" s="6" t="n">
        <v>0.7552</v>
      </c>
      <c r="I6" s="6" t="n">
        <v>0.73</v>
      </c>
      <c r="J6" s="6" t="n">
        <v>198</v>
      </c>
      <c r="K6" s="6" t="n">
        <v>1523.2</v>
      </c>
      <c r="L6" s="6" t="n">
        <v>1325.2</v>
      </c>
      <c r="M6" s="6" t="n">
        <v>6.49</v>
      </c>
      <c r="N6" s="6" t="n">
        <v>6.27</v>
      </c>
    </row>
    <row collapsed="false" customFormat="false" customHeight="false" hidden="false" ht="12.1" outlineLevel="0" r="7">
      <c r="A7" s="30" t="n">
        <v>44028</v>
      </c>
      <c r="B7" s="17" t="s">
        <v>165</v>
      </c>
      <c r="C7" s="17" t="s">
        <v>16</v>
      </c>
      <c r="D7" s="17" t="s">
        <v>18</v>
      </c>
      <c r="E7" s="7" t="n">
        <v>1000</v>
      </c>
      <c r="F7" s="17" t="s">
        <v>19</v>
      </c>
      <c r="G7" s="6" t="n">
        <v>0.13</v>
      </c>
      <c r="H7" s="6" t="n">
        <v>18.087</v>
      </c>
      <c r="I7" s="6" t="n">
        <v>19.1</v>
      </c>
      <c r="J7" s="6" t="n">
        <v>17</v>
      </c>
      <c r="K7" s="6" t="n">
        <v>130</v>
      </c>
      <c r="L7" s="6" t="n">
        <v>113</v>
      </c>
      <c r="M7" s="6" t="n">
        <v>0.59</v>
      </c>
      <c r="N7" s="6" t="n">
        <v>0.62</v>
      </c>
    </row>
    <row collapsed="false" customFormat="false" customHeight="false" hidden="false" ht="12.1" outlineLevel="0" r="8">
      <c r="A8" s="30" t="n">
        <v>44028</v>
      </c>
      <c r="B8" s="17" t="s">
        <v>165</v>
      </c>
      <c r="C8" s="17" t="s">
        <v>21</v>
      </c>
      <c r="D8" s="17" t="s">
        <v>22</v>
      </c>
      <c r="E8" s="7" t="n">
        <v>90</v>
      </c>
      <c r="F8" s="17" t="s">
        <v>19</v>
      </c>
      <c r="G8" s="6" t="n">
        <v>15.24</v>
      </c>
      <c r="H8" s="6" t="n">
        <v>183.32</v>
      </c>
      <c r="I8" s="6" t="n">
        <v>232.96</v>
      </c>
      <c r="J8" s="6" t="n">
        <v>178</v>
      </c>
      <c r="K8" s="6" t="n">
        <v>1371.6</v>
      </c>
      <c r="L8" s="6" t="n">
        <v>1193.6</v>
      </c>
      <c r="M8" s="6" t="n">
        <v>5.69</v>
      </c>
      <c r="N8" s="6" t="n">
        <v>7.23</v>
      </c>
    </row>
    <row collapsed="false" customFormat="false" customHeight="false" hidden="false" ht="12.1" outlineLevel="0" r="9">
      <c r="A9" s="30" t="n">
        <v>44109</v>
      </c>
      <c r="B9" s="17" t="s">
        <v>165</v>
      </c>
      <c r="C9" s="17" t="s">
        <v>103</v>
      </c>
      <c r="D9" s="17" t="s">
        <v>167</v>
      </c>
      <c r="E9" s="7" t="n">
        <v>70</v>
      </c>
      <c r="F9" s="17" t="s">
        <v>19</v>
      </c>
      <c r="G9" s="6" t="n">
        <v>18.7</v>
      </c>
      <c r="H9" s="6" t="n">
        <v>208.89</v>
      </c>
      <c r="I9" s="6" t="n">
        <v>214.31</v>
      </c>
      <c r="J9" s="6" t="n">
        <v>170</v>
      </c>
      <c r="K9" s="6" t="n">
        <v>1309</v>
      </c>
      <c r="L9" s="6" t="n">
        <v>1139</v>
      </c>
      <c r="M9" s="6" t="n">
        <v>7.59</v>
      </c>
      <c r="N9" s="6" t="n">
        <v>7.79</v>
      </c>
    </row>
    <row collapsed="false" customFormat="false" customHeight="false" hidden="false" ht="12.1" outlineLevel="0" r="10">
      <c r="A10" s="30" t="n">
        <v>44116</v>
      </c>
      <c r="B10" s="17" t="s">
        <v>165</v>
      </c>
      <c r="C10" s="17" t="s">
        <v>108</v>
      </c>
      <c r="D10" s="17" t="s">
        <v>168</v>
      </c>
      <c r="E10" s="7" t="n">
        <v>18</v>
      </c>
      <c r="F10" s="17" t="s">
        <v>19</v>
      </c>
      <c r="G10" s="6" t="n">
        <v>11.82</v>
      </c>
      <c r="H10" s="6" t="n">
        <v>1099.8</v>
      </c>
      <c r="I10" s="6" t="n">
        <v>1113.65</v>
      </c>
      <c r="J10" s="6" t="n">
        <v>28</v>
      </c>
      <c r="K10" s="6" t="n">
        <v>212.76</v>
      </c>
      <c r="L10" s="6" t="n">
        <v>184.76</v>
      </c>
      <c r="M10" s="6" t="n">
        <v>0.92</v>
      </c>
      <c r="N10" s="6" t="n">
        <v>0.93</v>
      </c>
    </row>
    <row collapsed="false" customFormat="false" customHeight="false" hidden="false" ht="12.1" outlineLevel="0" r="11">
      <c r="A11" s="30" t="n">
        <v>44323</v>
      </c>
      <c r="B11" s="17" t="s">
        <v>165</v>
      </c>
      <c r="C11" s="17" t="s">
        <v>108</v>
      </c>
      <c r="D11" s="17" t="s">
        <v>168</v>
      </c>
      <c r="E11" s="7" t="n">
        <v>18</v>
      </c>
      <c r="F11" s="17" t="s">
        <v>19</v>
      </c>
      <c r="G11" s="6" t="n">
        <v>23.74</v>
      </c>
      <c r="H11" s="6" t="n">
        <v>1419.6</v>
      </c>
      <c r="I11" s="6" t="n">
        <v>1113.65</v>
      </c>
      <c r="J11" s="6" t="n">
        <v>56</v>
      </c>
      <c r="K11" s="6" t="n">
        <v>427.32</v>
      </c>
      <c r="L11" s="6" t="n">
        <v>371.32</v>
      </c>
      <c r="M11" s="6" t="n">
        <v>1.85</v>
      </c>
      <c r="N11" s="6" t="n">
        <v>1.45</v>
      </c>
    </row>
    <row collapsed="false" customFormat="false" customHeight="false" hidden="false" ht="12.1" outlineLevel="0" r="12">
      <c r="A12" s="30" t="n">
        <v>44328</v>
      </c>
      <c r="B12" s="17" t="s">
        <v>165</v>
      </c>
      <c r="C12" s="17" t="s">
        <v>103</v>
      </c>
      <c r="D12" s="17" t="s">
        <v>167</v>
      </c>
      <c r="E12" s="7" t="n">
        <v>70</v>
      </c>
      <c r="F12" s="17" t="s">
        <v>19</v>
      </c>
      <c r="G12" s="6" t="n">
        <v>18.7</v>
      </c>
      <c r="H12" s="6" t="n">
        <v>302.02</v>
      </c>
      <c r="I12" s="6" t="n">
        <v>214.31</v>
      </c>
      <c r="J12" s="6" t="n">
        <v>170</v>
      </c>
      <c r="K12" s="6" t="n">
        <v>1309</v>
      </c>
      <c r="L12" s="6" t="n">
        <v>1139</v>
      </c>
      <c r="M12" s="6" t="n">
        <v>7.59</v>
      </c>
      <c r="N12" s="6" t="n">
        <v>5.39</v>
      </c>
    </row>
    <row collapsed="false" customFormat="false" customHeight="false" hidden="false" ht="12.1" outlineLevel="0" r="13">
      <c r="A13" s="30" t="n">
        <v>44330</v>
      </c>
      <c r="B13" s="17" t="s">
        <v>165</v>
      </c>
      <c r="C13" s="17" t="s">
        <v>101</v>
      </c>
      <c r="D13" s="17" t="s">
        <v>166</v>
      </c>
      <c r="E13" s="7" t="n">
        <v>100</v>
      </c>
      <c r="F13" s="17" t="s">
        <v>19</v>
      </c>
      <c r="G13" s="6" t="n">
        <v>9.45</v>
      </c>
      <c r="H13" s="6" t="n">
        <v>175.35</v>
      </c>
      <c r="I13" s="6" t="n">
        <v>95.09</v>
      </c>
      <c r="J13" s="6" t="n">
        <v>123</v>
      </c>
      <c r="K13" s="6" t="n">
        <v>945</v>
      </c>
      <c r="L13" s="6" t="n">
        <v>822</v>
      </c>
      <c r="M13" s="6" t="n">
        <v>8.64</v>
      </c>
      <c r="N13" s="6" t="n">
        <v>4.69</v>
      </c>
    </row>
    <row collapsed="false" customFormat="false" customHeight="false" hidden="false" ht="12.1" outlineLevel="0" r="14">
      <c r="A14" s="30" t="n">
        <v>44348</v>
      </c>
      <c r="B14" s="17" t="s">
        <v>165</v>
      </c>
      <c r="C14" s="17" t="s">
        <v>109</v>
      </c>
      <c r="D14" s="17" t="s">
        <v>170</v>
      </c>
      <c r="E14" s="7" t="n">
        <v>1</v>
      </c>
      <c r="F14" s="17" t="s">
        <v>19</v>
      </c>
      <c r="G14" s="6" t="n">
        <v>1021.22</v>
      </c>
      <c r="H14" s="6" t="n">
        <v>26750</v>
      </c>
      <c r="I14" s="6" t="n">
        <v>25034.26</v>
      </c>
      <c r="J14" s="6" t="n">
        <v>133</v>
      </c>
      <c r="K14" s="6" t="n">
        <v>1021.22</v>
      </c>
      <c r="L14" s="6" t="n">
        <v>888.22</v>
      </c>
      <c r="M14" s="6" t="n">
        <v>3.55</v>
      </c>
      <c r="N14" s="6" t="n">
        <v>3.32</v>
      </c>
    </row>
    <row collapsed="false" customFormat="false" customHeight="false" hidden="false" ht="12.1" outlineLevel="0" r="15">
      <c r="A15" s="30" t="n">
        <v>44354</v>
      </c>
      <c r="B15" s="17" t="s">
        <v>165</v>
      </c>
      <c r="C15" s="17" t="s">
        <v>110</v>
      </c>
      <c r="D15" s="17" t="s">
        <v>171</v>
      </c>
      <c r="E15" s="7" t="n">
        <v>3000</v>
      </c>
      <c r="F15" s="17" t="s">
        <v>19</v>
      </c>
      <c r="G15" s="6" t="n">
        <v>0.18</v>
      </c>
      <c r="H15" s="6" t="n">
        <v>5.0125</v>
      </c>
      <c r="I15" s="6" t="n">
        <v>5.42</v>
      </c>
      <c r="J15" s="6" t="n">
        <v>70</v>
      </c>
      <c r="K15" s="6" t="n">
        <v>540</v>
      </c>
      <c r="L15" s="6" t="n">
        <v>470</v>
      </c>
      <c r="M15" s="6" t="n">
        <v>2.89</v>
      </c>
      <c r="N15" s="6" t="n">
        <v>3.13</v>
      </c>
    </row>
    <row collapsed="false" customFormat="false" customHeight="false" hidden="false" ht="12.1" outlineLevel="0" r="16">
      <c r="A16" s="30" t="n">
        <v>44354</v>
      </c>
      <c r="B16" s="17" t="s">
        <v>165</v>
      </c>
      <c r="C16" s="17" t="s">
        <v>111</v>
      </c>
      <c r="D16" s="17" t="s">
        <v>172</v>
      </c>
      <c r="E16" s="7" t="n">
        <v>1</v>
      </c>
      <c r="F16" s="17" t="s">
        <v>19</v>
      </c>
      <c r="G16" s="6" t="n">
        <v>387.15</v>
      </c>
      <c r="H16" s="6" t="n">
        <v>15200</v>
      </c>
      <c r="I16" s="6" t="n">
        <v>15731.46</v>
      </c>
      <c r="J16" s="6" t="n">
        <v>50</v>
      </c>
      <c r="K16" s="6" t="n">
        <v>387.15</v>
      </c>
      <c r="L16" s="6" t="n">
        <v>337.15</v>
      </c>
      <c r="M16" s="6" t="n">
        <v>2.14</v>
      </c>
      <c r="N16" s="6" t="n">
        <v>2.22</v>
      </c>
    </row>
    <row collapsed="false" customFormat="false" customHeight="false" hidden="false" ht="12.1" outlineLevel="0" r="17">
      <c r="A17" s="30" t="n">
        <v>44392</v>
      </c>
      <c r="B17" s="17" t="s">
        <v>165</v>
      </c>
      <c r="C17" s="17" t="s">
        <v>16</v>
      </c>
      <c r="D17" s="17" t="s">
        <v>18</v>
      </c>
      <c r="E17" s="7" t="n">
        <v>1000</v>
      </c>
      <c r="F17" s="17" t="s">
        <v>19</v>
      </c>
      <c r="G17" s="6" t="n">
        <v>0.31</v>
      </c>
      <c r="H17" s="6" t="n">
        <v>30.07</v>
      </c>
      <c r="I17" s="6" t="n">
        <v>19.1</v>
      </c>
      <c r="J17" s="6" t="n">
        <v>40</v>
      </c>
      <c r="K17" s="6" t="n">
        <v>310</v>
      </c>
      <c r="L17" s="6" t="n">
        <v>270</v>
      </c>
      <c r="M17" s="6" t="n">
        <v>1.41</v>
      </c>
      <c r="N17" s="6" t="n">
        <v>0.9</v>
      </c>
    </row>
    <row collapsed="false" customFormat="false" customHeight="false" hidden="false" ht="12.1" outlineLevel="0" r="18">
      <c r="A18" s="30" t="n">
        <v>44392</v>
      </c>
      <c r="B18" s="17" t="s">
        <v>165</v>
      </c>
      <c r="C18" s="17" t="s">
        <v>21</v>
      </c>
      <c r="D18" s="17" t="s">
        <v>22</v>
      </c>
      <c r="E18" s="7" t="n">
        <v>90</v>
      </c>
      <c r="F18" s="17" t="s">
        <v>19</v>
      </c>
      <c r="G18" s="6" t="n">
        <v>12.55</v>
      </c>
      <c r="H18" s="6" t="n">
        <v>280.01</v>
      </c>
      <c r="I18" s="6" t="n">
        <v>232.96</v>
      </c>
      <c r="J18" s="6" t="n">
        <v>147</v>
      </c>
      <c r="K18" s="6" t="n">
        <v>1129.5</v>
      </c>
      <c r="L18" s="6" t="n">
        <v>982.5</v>
      </c>
      <c r="M18" s="6" t="n">
        <v>4.69</v>
      </c>
      <c r="N18" s="6" t="n">
        <v>3.9</v>
      </c>
    </row>
    <row collapsed="false" customFormat="false" customHeight="false" hidden="false" ht="12.1" outlineLevel="0" r="19">
      <c r="A19" s="30" t="n">
        <v>44397</v>
      </c>
      <c r="B19" s="17" t="s">
        <v>165</v>
      </c>
      <c r="C19" s="17" t="s">
        <v>104</v>
      </c>
      <c r="D19" s="17" t="s">
        <v>169</v>
      </c>
      <c r="E19" s="7" t="n">
        <v>1</v>
      </c>
      <c r="F19" s="17" t="s">
        <v>19</v>
      </c>
      <c r="G19" s="6" t="n">
        <v>0.06</v>
      </c>
      <c r="H19" s="6" t="n">
        <v>0.6822</v>
      </c>
      <c r="I19" s="6" t="n">
        <v>1</v>
      </c>
      <c r="J19" s="6" t="n">
        <v>218.008</v>
      </c>
      <c r="K19" s="6" t="n">
        <v>0.06</v>
      </c>
      <c r="L19" s="6" t="n">
        <v>-217.95</v>
      </c>
      <c r="M19" s="6" t="n">
        <v>-21795</v>
      </c>
      <c r="N19" s="6" t="n">
        <v>-31948.11</v>
      </c>
    </row>
    <row collapsed="false" customFormat="false" customHeight="false" hidden="false" ht="12.1" outlineLevel="0" r="20">
      <c r="A20" s="30" t="n">
        <v>44845</v>
      </c>
      <c r="B20" s="17" t="s">
        <v>165</v>
      </c>
      <c r="C20" s="17" t="s">
        <v>21</v>
      </c>
      <c r="D20" s="17" t="s">
        <v>22</v>
      </c>
      <c r="E20" s="7" t="n">
        <v>90</v>
      </c>
      <c r="F20" s="17" t="s">
        <v>19</v>
      </c>
      <c r="G20" s="6" t="n">
        <v>51.03</v>
      </c>
      <c r="H20" s="6" t="n">
        <v>162.89</v>
      </c>
      <c r="I20" s="6" t="n">
        <v>232.96</v>
      </c>
      <c r="J20" s="6" t="n">
        <v>597</v>
      </c>
      <c r="K20" s="6" t="n">
        <v>4592.7</v>
      </c>
      <c r="L20" s="6" t="n">
        <v>3995.7</v>
      </c>
      <c r="M20" s="6" t="n">
        <v>19.06</v>
      </c>
      <c r="N20" s="6" t="n">
        <v>27.26</v>
      </c>
    </row>
    <row collapsed="false" customFormat="false" customHeight="false" hidden="false" ht="12.1" outlineLevel="0" r="21">
      <c r="A21" s="30" t="n">
        <v>45126</v>
      </c>
      <c r="B21" s="17" t="s">
        <v>165</v>
      </c>
      <c r="C21" s="17" t="s">
        <v>16</v>
      </c>
      <c r="D21" s="17" t="s">
        <v>18</v>
      </c>
      <c r="E21" s="7" t="n">
        <v>1000</v>
      </c>
      <c r="F21" s="17" t="s">
        <v>19</v>
      </c>
      <c r="G21" s="6" t="n">
        <v>0.41</v>
      </c>
      <c r="H21" s="6" t="n">
        <v>17.648</v>
      </c>
      <c r="I21" s="6" t="n">
        <v>19.1</v>
      </c>
      <c r="J21" s="6" t="n">
        <v>53</v>
      </c>
      <c r="K21" s="6" t="n">
        <v>410</v>
      </c>
      <c r="L21" s="6" t="n">
        <v>357</v>
      </c>
      <c r="M21" s="6" t="n">
        <v>1.87</v>
      </c>
      <c r="N21" s="6" t="n">
        <v>2.02</v>
      </c>
    </row>
    <row collapsed="false" customFormat="false" customHeight="false" hidden="false" ht="12.1" outlineLevel="0" r="22">
      <c r="A22" s="30" t="n">
        <v>45490</v>
      </c>
      <c r="B22" s="17" t="s">
        <v>165</v>
      </c>
      <c r="C22" s="17" t="s">
        <v>16</v>
      </c>
      <c r="D22" s="17" t="s">
        <v>18</v>
      </c>
      <c r="E22" s="7" t="n">
        <v>1000</v>
      </c>
      <c r="F22" s="17" t="s">
        <v>19</v>
      </c>
      <c r="G22" s="6" t="n">
        <v>0.52</v>
      </c>
      <c r="H22" s="6" t="n">
        <v>21.288</v>
      </c>
      <c r="I22" s="6" t="n">
        <v>19.1</v>
      </c>
      <c r="J22" s="6" t="n">
        <v>68</v>
      </c>
      <c r="K22" s="6" t="n">
        <v>520</v>
      </c>
      <c r="L22" s="6" t="n">
        <v>452</v>
      </c>
      <c r="M22" s="6" t="n">
        <v>2.37</v>
      </c>
      <c r="N22" s="6" t="n">
        <v>2.12</v>
      </c>
    </row>
  </sheetData>
  <autoFilter ref="A1:N22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J26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15" customWidth="1"/>
    <col min="7" max="7" width="15" customWidth="1"/>
    <col min="8" max="8" width="15" customWidth="1"/>
    <col min="9" max="9" width="15" customWidth="1"/>
    <col min="10" max="10" width="15" customWidth="1"/>
  </cols>
  <sheetData>
    <row collapsed="false" customFormat="false" customHeight="false" hidden="false" ht="12.1" outlineLevel="0" r="1">
      <c r="A1" s="31" t="s">
        <v>41</v>
      </c>
      <c r="B1" s="31" t="s">
        <v>155</v>
      </c>
      <c r="C1" s="31" t="s">
        <v>0</v>
      </c>
      <c r="D1" s="31" t="s">
        <v>2</v>
      </c>
      <c r="E1" s="31" t="s">
        <v>6</v>
      </c>
      <c r="F1" s="31" t="s">
        <v>156</v>
      </c>
      <c r="G1" s="31" t="s">
        <v>173</v>
      </c>
      <c r="H1" s="31" t="s">
        <v>160</v>
      </c>
      <c r="I1" s="31" t="s">
        <v>161</v>
      </c>
      <c r="J1" s="31" t="s">
        <v>162</v>
      </c>
    </row>
    <row collapsed="false" customFormat="false" customHeight="false" hidden="false" ht="12.1" outlineLevel="0" r="2">
      <c r="A2" s="32" t="n">
        <v>43943</v>
      </c>
      <c r="B2" s="17" t="s">
        <v>165</v>
      </c>
      <c r="C2" s="17" t="s">
        <v>105</v>
      </c>
      <c r="D2" s="17" t="s">
        <v>174</v>
      </c>
      <c r="E2" s="6" t="n">
        <v>1000</v>
      </c>
      <c r="F2" s="7" t="n">
        <v>20</v>
      </c>
      <c r="G2" s="6" t="n">
        <v>37.4</v>
      </c>
      <c r="H2" s="6" t="n">
        <v>69</v>
      </c>
      <c r="I2" s="6" t="n">
        <v>748</v>
      </c>
      <c r="J2" s="6" t="n">
        <v>679</v>
      </c>
    </row>
    <row collapsed="false" customFormat="false" customHeight="false" hidden="false" ht="12.1" outlineLevel="0" r="3">
      <c r="A3" s="32" t="n">
        <v>43946</v>
      </c>
      <c r="B3" s="17" t="s">
        <v>165</v>
      </c>
      <c r="C3" s="17" t="s">
        <v>106</v>
      </c>
      <c r="D3" s="17" t="s">
        <v>175</v>
      </c>
      <c r="E3" s="6" t="n">
        <v>1000</v>
      </c>
      <c r="F3" s="7" t="n">
        <v>20</v>
      </c>
      <c r="G3" s="6" t="n">
        <v>22.05</v>
      </c>
      <c r="H3" s="6" t="n">
        <v>0</v>
      </c>
      <c r="I3" s="6" t="n">
        <v>441</v>
      </c>
      <c r="J3" s="6" t="n">
        <v>441</v>
      </c>
    </row>
    <row collapsed="false" customFormat="false" customHeight="false" hidden="false" ht="12.1" outlineLevel="0" r="4">
      <c r="A4" s="32" t="n">
        <v>44034</v>
      </c>
      <c r="B4" s="17" t="s">
        <v>165</v>
      </c>
      <c r="C4" s="17" t="s">
        <v>105</v>
      </c>
      <c r="D4" s="17" t="s">
        <v>174</v>
      </c>
      <c r="E4" s="6" t="n">
        <v>800</v>
      </c>
      <c r="F4" s="7" t="n">
        <v>20</v>
      </c>
      <c r="G4" s="6" t="n">
        <v>29.92</v>
      </c>
      <c r="H4" s="6" t="n">
        <v>67</v>
      </c>
      <c r="I4" s="6" t="n">
        <v>598.4</v>
      </c>
      <c r="J4" s="6" t="n">
        <v>531.4</v>
      </c>
    </row>
    <row collapsed="false" customFormat="false" customHeight="false" hidden="false" ht="12.1" outlineLevel="0" r="5">
      <c r="A5" s="32" t="n">
        <v>44038</v>
      </c>
      <c r="B5" s="17" t="s">
        <v>165</v>
      </c>
      <c r="C5" s="17" t="s">
        <v>106</v>
      </c>
      <c r="D5" s="17" t="s">
        <v>175</v>
      </c>
      <c r="E5" s="6" t="n">
        <v>1000</v>
      </c>
      <c r="F5" s="7" t="n">
        <v>20</v>
      </c>
      <c r="G5" s="6" t="n">
        <v>22.05</v>
      </c>
      <c r="H5" s="6" t="n">
        <v>0</v>
      </c>
      <c r="I5" s="6" t="n">
        <v>441</v>
      </c>
      <c r="J5" s="6" t="n">
        <v>441</v>
      </c>
    </row>
    <row collapsed="false" customFormat="false" customHeight="false" hidden="false" ht="12.1" outlineLevel="0" r="6">
      <c r="A6" s="32" t="n">
        <v>44125</v>
      </c>
      <c r="B6" s="17" t="s">
        <v>165</v>
      </c>
      <c r="C6" s="17" t="s">
        <v>105</v>
      </c>
      <c r="D6" s="17" t="s">
        <v>174</v>
      </c>
      <c r="E6" s="6" t="n">
        <v>800</v>
      </c>
      <c r="F6" s="7" t="n">
        <v>20</v>
      </c>
      <c r="G6" s="6" t="n">
        <v>29.92</v>
      </c>
      <c r="H6" s="6" t="n">
        <v>80</v>
      </c>
      <c r="I6" s="6" t="n">
        <v>598.4</v>
      </c>
      <c r="J6" s="6" t="n">
        <v>518.4</v>
      </c>
    </row>
    <row collapsed="false" customFormat="false" customHeight="false" hidden="false" ht="12.1" outlineLevel="0" r="7">
      <c r="A7" s="32" t="n">
        <v>44130</v>
      </c>
      <c r="B7" s="17" t="s">
        <v>165</v>
      </c>
      <c r="C7" s="17" t="s">
        <v>106</v>
      </c>
      <c r="D7" s="17" t="s">
        <v>175</v>
      </c>
      <c r="E7" s="6" t="n">
        <v>1000</v>
      </c>
      <c r="F7" s="7" t="n">
        <v>20</v>
      </c>
      <c r="G7" s="6" t="n">
        <v>22.05</v>
      </c>
      <c r="H7" s="6" t="n">
        <v>0</v>
      </c>
      <c r="I7" s="6" t="n">
        <v>441</v>
      </c>
      <c r="J7" s="6" t="n">
        <v>441</v>
      </c>
    </row>
    <row collapsed="false" customFormat="false" customHeight="false" hidden="false" ht="12.1" outlineLevel="0" r="8">
      <c r="A8" s="32" t="n">
        <v>44216</v>
      </c>
      <c r="B8" s="17" t="s">
        <v>165</v>
      </c>
      <c r="C8" s="17" t="s">
        <v>105</v>
      </c>
      <c r="D8" s="17" t="s">
        <v>174</v>
      </c>
      <c r="E8" s="6" t="n">
        <v>800</v>
      </c>
      <c r="F8" s="7" t="n">
        <v>30</v>
      </c>
      <c r="G8" s="6" t="n">
        <v>29.92</v>
      </c>
      <c r="H8" s="6" t="n">
        <v>117</v>
      </c>
      <c r="I8" s="6" t="n">
        <v>897.6</v>
      </c>
      <c r="J8" s="6" t="n">
        <v>780.6</v>
      </c>
    </row>
    <row collapsed="false" customFormat="false" customHeight="false" hidden="false" ht="12.1" outlineLevel="0" r="9">
      <c r="A9" s="32" t="n">
        <v>44222</v>
      </c>
      <c r="B9" s="17" t="s">
        <v>165</v>
      </c>
      <c r="C9" s="17" t="s">
        <v>106</v>
      </c>
      <c r="D9" s="17" t="s">
        <v>175</v>
      </c>
      <c r="E9" s="6" t="n">
        <v>1000</v>
      </c>
      <c r="F9" s="7" t="n">
        <v>20</v>
      </c>
      <c r="G9" s="6" t="n">
        <v>17.01</v>
      </c>
      <c r="H9" s="6" t="n">
        <v>44</v>
      </c>
      <c r="I9" s="6" t="n">
        <v>340.2</v>
      </c>
      <c r="J9" s="6" t="n">
        <v>296.2</v>
      </c>
    </row>
    <row collapsed="false" customFormat="false" customHeight="false" hidden="false" ht="12.1" outlineLevel="0" r="10">
      <c r="A10" s="32" t="n">
        <v>44307</v>
      </c>
      <c r="B10" s="17" t="s">
        <v>165</v>
      </c>
      <c r="C10" s="17" t="s">
        <v>105</v>
      </c>
      <c r="D10" s="17" t="s">
        <v>174</v>
      </c>
      <c r="E10" s="6" t="n">
        <v>800</v>
      </c>
      <c r="F10" s="7" t="n">
        <v>30</v>
      </c>
      <c r="G10" s="6" t="n">
        <v>29.92</v>
      </c>
      <c r="H10" s="6" t="n">
        <v>117</v>
      </c>
      <c r="I10" s="6" t="n">
        <v>897.6</v>
      </c>
      <c r="J10" s="6" t="n">
        <v>780.6</v>
      </c>
    </row>
    <row collapsed="false" customFormat="false" customHeight="false" hidden="false" ht="12.1" outlineLevel="0" r="11">
      <c r="A11" s="32" t="n">
        <v>44362</v>
      </c>
      <c r="B11" s="17" t="s">
        <v>165</v>
      </c>
      <c r="C11" s="17" t="s">
        <v>112</v>
      </c>
      <c r="D11" s="17" t="s">
        <v>176</v>
      </c>
      <c r="E11" s="6" t="n">
        <v>1000</v>
      </c>
      <c r="F11" s="7" t="n">
        <v>100</v>
      </c>
      <c r="G11" s="6" t="n">
        <v>26.18</v>
      </c>
      <c r="H11" s="6" t="n">
        <v>340</v>
      </c>
      <c r="I11" s="6" t="n">
        <v>2618</v>
      </c>
      <c r="J11" s="6" t="n">
        <v>2278</v>
      </c>
    </row>
    <row collapsed="false" customFormat="false" customHeight="false" hidden="false" ht="12.1" outlineLevel="0" r="12">
      <c r="A12" s="32" t="n">
        <v>44398</v>
      </c>
      <c r="B12" s="17" t="s">
        <v>165</v>
      </c>
      <c r="C12" s="17" t="s">
        <v>105</v>
      </c>
      <c r="D12" s="17" t="s">
        <v>174</v>
      </c>
      <c r="E12" s="6" t="n">
        <v>500</v>
      </c>
      <c r="F12" s="7" t="n">
        <v>30</v>
      </c>
      <c r="G12" s="6" t="n">
        <v>18.7</v>
      </c>
      <c r="H12" s="6" t="n">
        <v>73</v>
      </c>
      <c r="I12" s="6" t="n">
        <v>561</v>
      </c>
      <c r="J12" s="6" t="n">
        <v>488</v>
      </c>
    </row>
    <row collapsed="false" customFormat="false" customHeight="false" hidden="false" ht="12.1" outlineLevel="0" r="13">
      <c r="A13" s="32" t="n">
        <v>44453</v>
      </c>
      <c r="B13" s="17" t="s">
        <v>165</v>
      </c>
      <c r="C13" s="17" t="s">
        <v>112</v>
      </c>
      <c r="D13" s="17" t="s">
        <v>176</v>
      </c>
      <c r="E13" s="6" t="n">
        <v>1000</v>
      </c>
      <c r="F13" s="7" t="n">
        <v>100</v>
      </c>
      <c r="G13" s="6" t="n">
        <v>26.18</v>
      </c>
      <c r="H13" s="6" t="n">
        <v>340</v>
      </c>
      <c r="I13" s="6" t="n">
        <v>2618</v>
      </c>
      <c r="J13" s="6" t="n">
        <v>2278</v>
      </c>
    </row>
    <row collapsed="false" customFormat="false" customHeight="false" hidden="false" ht="12.1" outlineLevel="0" r="14">
      <c r="A14" s="32" t="n">
        <v>44489</v>
      </c>
      <c r="B14" s="17" t="s">
        <v>165</v>
      </c>
      <c r="C14" s="17" t="s">
        <v>105</v>
      </c>
      <c r="D14" s="17" t="s">
        <v>174</v>
      </c>
      <c r="E14" s="6" t="n">
        <v>500</v>
      </c>
      <c r="F14" s="7" t="n">
        <v>30</v>
      </c>
      <c r="G14" s="6" t="n">
        <v>18.7</v>
      </c>
      <c r="H14" s="6" t="n">
        <v>73</v>
      </c>
      <c r="I14" s="6" t="n">
        <v>561</v>
      </c>
      <c r="J14" s="6" t="n">
        <v>488</v>
      </c>
    </row>
    <row collapsed="false" customFormat="false" customHeight="false" hidden="false" ht="12.1" outlineLevel="0" r="15">
      <c r="A15" s="32" t="n">
        <v>44544</v>
      </c>
      <c r="B15" s="17" t="s">
        <v>165</v>
      </c>
      <c r="C15" s="17" t="s">
        <v>112</v>
      </c>
      <c r="D15" s="17" t="s">
        <v>176</v>
      </c>
      <c r="E15" s="6" t="n">
        <v>1000</v>
      </c>
      <c r="F15" s="7" t="n">
        <v>100</v>
      </c>
      <c r="G15" s="6" t="n">
        <v>26.18</v>
      </c>
      <c r="H15" s="6" t="n">
        <v>340</v>
      </c>
      <c r="I15" s="6" t="n">
        <v>2618</v>
      </c>
      <c r="J15" s="6" t="n">
        <v>2278</v>
      </c>
    </row>
    <row collapsed="false" customFormat="false" customHeight="false" hidden="false" ht="12.1" outlineLevel="0" r="16">
      <c r="A16" s="32" t="n">
        <v>44580</v>
      </c>
      <c r="B16" s="17" t="s">
        <v>165</v>
      </c>
      <c r="C16" s="17" t="s">
        <v>105</v>
      </c>
      <c r="D16" s="17" t="s">
        <v>174</v>
      </c>
      <c r="E16" s="6" t="n">
        <v>500</v>
      </c>
      <c r="F16" s="7" t="n">
        <v>30</v>
      </c>
      <c r="G16" s="6" t="n">
        <v>18.7</v>
      </c>
      <c r="H16" s="6" t="n">
        <v>73</v>
      </c>
      <c r="I16" s="6" t="n">
        <v>561</v>
      </c>
      <c r="J16" s="6" t="n">
        <v>488</v>
      </c>
    </row>
    <row collapsed="false" customFormat="false" customHeight="false" hidden="false" ht="12.1" outlineLevel="0" r="17">
      <c r="A17" s="32" t="n">
        <v>44635</v>
      </c>
      <c r="B17" s="17" t="s">
        <v>165</v>
      </c>
      <c r="C17" s="17" t="s">
        <v>112</v>
      </c>
      <c r="D17" s="17" t="s">
        <v>176</v>
      </c>
      <c r="E17" s="6" t="n">
        <v>1000</v>
      </c>
      <c r="F17" s="7" t="n">
        <v>100</v>
      </c>
      <c r="G17" s="6" t="n">
        <v>26.18</v>
      </c>
      <c r="H17" s="6" t="n">
        <v>340</v>
      </c>
      <c r="I17" s="6" t="n">
        <v>2618</v>
      </c>
      <c r="J17" s="6" t="n">
        <v>2278</v>
      </c>
    </row>
    <row collapsed="false" customFormat="false" customHeight="false" hidden="false" ht="12.1" outlineLevel="0" r="18">
      <c r="A18" s="32" t="n">
        <v>44671</v>
      </c>
      <c r="B18" s="17" t="s">
        <v>165</v>
      </c>
      <c r="C18" s="17" t="s">
        <v>105</v>
      </c>
      <c r="D18" s="17" t="s">
        <v>174</v>
      </c>
      <c r="E18" s="6" t="n">
        <v>500</v>
      </c>
      <c r="F18" s="7" t="n">
        <v>30</v>
      </c>
      <c r="G18" s="6" t="n">
        <v>18.7</v>
      </c>
      <c r="H18" s="6" t="n">
        <v>73</v>
      </c>
      <c r="I18" s="6" t="n">
        <v>561</v>
      </c>
      <c r="J18" s="6" t="n">
        <v>488</v>
      </c>
    </row>
    <row collapsed="false" customFormat="false" customHeight="false" hidden="false" ht="12.1" outlineLevel="0" r="19">
      <c r="A19" s="32" t="n">
        <v>44726</v>
      </c>
      <c r="B19" s="17" t="s">
        <v>165</v>
      </c>
      <c r="C19" s="17" t="s">
        <v>112</v>
      </c>
      <c r="D19" s="17" t="s">
        <v>176</v>
      </c>
      <c r="E19" s="6" t="n">
        <v>1000</v>
      </c>
      <c r="F19" s="7" t="n">
        <v>100</v>
      </c>
      <c r="G19" s="6" t="n">
        <v>26.18</v>
      </c>
      <c r="H19" s="6" t="n">
        <v>340</v>
      </c>
      <c r="I19" s="6" t="n">
        <v>2618</v>
      </c>
      <c r="J19" s="6" t="n">
        <v>2278</v>
      </c>
    </row>
    <row collapsed="false" customFormat="false" customHeight="false" hidden="false" ht="12.1" outlineLevel="0" r="20">
      <c r="A20" s="32" t="n">
        <v>44817</v>
      </c>
      <c r="B20" s="17" t="s">
        <v>165</v>
      </c>
      <c r="C20" s="17" t="s">
        <v>112</v>
      </c>
      <c r="D20" s="17" t="s">
        <v>176</v>
      </c>
      <c r="E20" s="6" t="n">
        <v>1000</v>
      </c>
      <c r="F20" s="7" t="n">
        <v>100</v>
      </c>
      <c r="G20" s="6" t="n">
        <v>26.18</v>
      </c>
      <c r="H20" s="6" t="n">
        <v>340</v>
      </c>
      <c r="I20" s="6" t="n">
        <v>2618</v>
      </c>
      <c r="J20" s="6" t="n">
        <v>2278</v>
      </c>
    </row>
    <row collapsed="false" customFormat="false" customHeight="false" hidden="false" ht="12.1" outlineLevel="0" r="21">
      <c r="A21" s="32" t="n">
        <v>44908</v>
      </c>
      <c r="B21" s="17" t="s">
        <v>165</v>
      </c>
      <c r="C21" s="17" t="s">
        <v>112</v>
      </c>
      <c r="D21" s="17" t="s">
        <v>176</v>
      </c>
      <c r="E21" s="6" t="n">
        <v>1000</v>
      </c>
      <c r="F21" s="7" t="n">
        <v>100</v>
      </c>
      <c r="G21" s="6" t="n">
        <v>26.18</v>
      </c>
      <c r="H21" s="6" t="n">
        <v>340</v>
      </c>
      <c r="I21" s="6" t="n">
        <v>2618</v>
      </c>
      <c r="J21" s="6" t="n">
        <v>2278</v>
      </c>
    </row>
    <row collapsed="false" customFormat="false" customHeight="false" hidden="false" ht="12.1" outlineLevel="0" r="22">
      <c r="A22" s="32" t="n">
        <v>44999</v>
      </c>
      <c r="B22" s="17" t="s">
        <v>165</v>
      </c>
      <c r="C22" s="17" t="s">
        <v>112</v>
      </c>
      <c r="D22" s="17" t="s">
        <v>176</v>
      </c>
      <c r="E22" s="6" t="n">
        <v>1000</v>
      </c>
      <c r="F22" s="7" t="n">
        <v>100</v>
      </c>
      <c r="G22" s="6" t="n">
        <v>26.18</v>
      </c>
      <c r="H22" s="6" t="n">
        <v>340</v>
      </c>
      <c r="I22" s="6" t="n">
        <v>2618</v>
      </c>
      <c r="J22" s="6" t="n">
        <v>2278</v>
      </c>
    </row>
    <row collapsed="false" customFormat="false" customHeight="false" hidden="false" ht="12.1" outlineLevel="0" r="23">
      <c r="A23" s="32" t="n">
        <v>45090</v>
      </c>
      <c r="B23" s="17" t="s">
        <v>165</v>
      </c>
      <c r="C23" s="17" t="s">
        <v>112</v>
      </c>
      <c r="D23" s="17" t="s">
        <v>176</v>
      </c>
      <c r="E23" s="6" t="n">
        <v>1000</v>
      </c>
      <c r="F23" s="7" t="n">
        <v>100</v>
      </c>
      <c r="G23" s="6" t="n">
        <v>26.18</v>
      </c>
      <c r="H23" s="6" t="n">
        <v>340</v>
      </c>
      <c r="I23" s="6" t="n">
        <v>2618</v>
      </c>
      <c r="J23" s="6" t="n">
        <v>2278</v>
      </c>
    </row>
    <row collapsed="false" customFormat="false" customHeight="false" hidden="false" ht="12.1" outlineLevel="0" r="24">
      <c r="A24" s="32" t="n">
        <v>45181</v>
      </c>
      <c r="B24" s="17" t="s">
        <v>165</v>
      </c>
      <c r="C24" s="17" t="s">
        <v>112</v>
      </c>
      <c r="D24" s="17" t="s">
        <v>176</v>
      </c>
      <c r="E24" s="6" t="n">
        <v>1000</v>
      </c>
      <c r="F24" s="7" t="n">
        <v>100</v>
      </c>
      <c r="G24" s="6" t="n">
        <v>26.18</v>
      </c>
      <c r="H24" s="6" t="n">
        <v>340</v>
      </c>
      <c r="I24" s="6" t="n">
        <v>2618</v>
      </c>
      <c r="J24" s="6" t="n">
        <v>2278</v>
      </c>
    </row>
    <row collapsed="false" customFormat="false" customHeight="false" hidden="false" ht="12.1" outlineLevel="0" r="25">
      <c r="A25" s="32" t="n">
        <v>45272</v>
      </c>
      <c r="B25" s="17" t="s">
        <v>165</v>
      </c>
      <c r="C25" s="17" t="s">
        <v>112</v>
      </c>
      <c r="D25" s="17" t="s">
        <v>176</v>
      </c>
      <c r="E25" s="6" t="n">
        <v>600</v>
      </c>
      <c r="F25" s="7" t="n">
        <v>100</v>
      </c>
      <c r="G25" s="6" t="n">
        <v>15.71</v>
      </c>
      <c r="H25" s="6" t="n">
        <v>204</v>
      </c>
      <c r="I25" s="6" t="n">
        <v>1571</v>
      </c>
      <c r="J25" s="6" t="n">
        <v>1367</v>
      </c>
    </row>
    <row collapsed="false" customFormat="false" customHeight="false" hidden="false" ht="12.1" outlineLevel="0" r="26">
      <c r="A26" s="32" t="n">
        <v>45363</v>
      </c>
      <c r="B26" s="17" t="s">
        <v>165</v>
      </c>
      <c r="C26" s="17" t="s">
        <v>112</v>
      </c>
      <c r="D26" s="17" t="s">
        <v>176</v>
      </c>
      <c r="E26" s="6" t="n">
        <v>300</v>
      </c>
      <c r="F26" s="7" t="n">
        <v>100</v>
      </c>
      <c r="G26" s="6" t="n">
        <v>7.85</v>
      </c>
      <c r="H26" s="6" t="n">
        <v>102</v>
      </c>
      <c r="I26" s="6" t="n">
        <v>785</v>
      </c>
      <c r="J26" s="6" t="n">
        <v>683</v>
      </c>
    </row>
  </sheetData>
  <autoFilter ref="A1:J26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5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5" customWidth="1"/>
    <col min="7" max="7" width="5" customWidth="1"/>
    <col min="8" max="8" width="5" customWidth="1"/>
    <col min="9" max="9" width="10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</cols>
  <sheetData>
    <row collapsed="false" customFormat="false" customHeight="false" hidden="false" ht="12.1" outlineLevel="0" r="1">
      <c r="A1" s="31" t="s">
        <v>41</v>
      </c>
      <c r="B1" s="31" t="s">
        <v>155</v>
      </c>
      <c r="C1" s="31" t="s">
        <v>0</v>
      </c>
      <c r="D1" s="31" t="s">
        <v>2</v>
      </c>
      <c r="E1" s="31" t="s">
        <v>156</v>
      </c>
      <c r="F1" s="31" t="s">
        <v>177</v>
      </c>
      <c r="G1" s="31" t="s">
        <v>178</v>
      </c>
      <c r="H1" s="31" t="s">
        <v>45</v>
      </c>
      <c r="I1" s="31" t="s">
        <v>179</v>
      </c>
      <c r="J1" s="31" t="s">
        <v>159</v>
      </c>
      <c r="K1" s="31" t="s">
        <v>180</v>
      </c>
      <c r="L1" s="31" t="s">
        <v>181</v>
      </c>
      <c r="M1" s="31" t="s">
        <v>182</v>
      </c>
      <c r="N1" s="31" t="s">
        <v>183</v>
      </c>
    </row>
    <row collapsed="false" customFormat="false" customHeight="false" hidden="false" ht="12.1" outlineLevel="0" r="2">
      <c r="A2" s="33" t="n">
        <v>43875</v>
      </c>
      <c r="B2" s="17" t="s">
        <v>165</v>
      </c>
      <c r="C2" s="17" t="s">
        <v>16</v>
      </c>
      <c r="D2" s="17" t="s">
        <v>18</v>
      </c>
      <c r="E2" s="18" t="n">
        <v>1000</v>
      </c>
      <c r="F2" s="7" t="s">
        <f>=DATEDIF(A2,$N$2,"y")</f>
      </c>
      <c r="G2" s="7" t="s">
        <f>=DATEDIF(A2,$N$2,"ym")</f>
      </c>
      <c r="H2" s="7" t="s">
        <f>=DATEDIF(A2,$N$2,"md")</f>
      </c>
      <c r="I2" s="7" t="n">
        <v>2077</v>
      </c>
      <c r="J2" s="18" t="n">
        <v>19.10117</v>
      </c>
      <c r="K2" s="6" t="s">
        <f>=Портфель!F2*Портфель!$Q$13</f>
      </c>
      <c r="L2" s="6" t="s">
        <f>=(K2-J2)*E2</f>
      </c>
      <c r="M2" s="6" t="s">
        <f>=MAX(0,L2*0.13)</f>
      </c>
      <c r="N2" s="14" t="s">
        <f>=TODAY()</f>
      </c>
    </row>
    <row collapsed="false" customFormat="false" customHeight="false" hidden="false" ht="12.1" outlineLevel="0" r="3">
      <c r="A3" s="33" t="n">
        <v>43878</v>
      </c>
      <c r="B3" s="17" t="s">
        <v>165</v>
      </c>
      <c r="C3" s="17" t="s">
        <v>21</v>
      </c>
      <c r="D3" s="17" t="s">
        <v>22</v>
      </c>
      <c r="E3" s="18" t="n">
        <v>90</v>
      </c>
      <c r="F3" s="7" t="s">
        <f>=DATEDIF(A3,$N$2,"y")</f>
      </c>
      <c r="G3" s="7" t="s">
        <f>=DATEDIF(A3,$N$2,"ym")</f>
      </c>
      <c r="H3" s="7" t="s">
        <f>=DATEDIF(A3,$N$2,"md")</f>
      </c>
      <c r="I3" s="7" t="n">
        <v>2074</v>
      </c>
      <c r="J3" s="18" t="n">
        <v>232.95611111111</v>
      </c>
      <c r="K3" s="6" t="s">
        <f>=Портфель!F3*Портфель!$Q$13</f>
      </c>
      <c r="L3" s="6" t="s">
        <f>=(K3-J3)*E3</f>
      </c>
      <c r="M3" s="6" t="s">
        <f>=MAX(0,L3*0.13)</f>
      </c>
    </row>
    <row collapsed="false" customFormat="false" customHeight="false" hidden="false" ht="12.1" outlineLevel="0" r="4">
      <c r="A4" s="33" t="n">
        <v>0</v>
      </c>
      <c r="B4" s="17" t="s">
        <v>184</v>
      </c>
      <c r="C4" s="17" t="s">
        <v>184</v>
      </c>
      <c r="D4" s="17" t="s">
        <v>184</v>
      </c>
      <c r="E4" s="18" t="n">
        <v> </v>
      </c>
      <c r="F4" s="7" t="n">
        <v> </v>
      </c>
      <c r="G4" s="18" t="n">
        <v> </v>
      </c>
      <c r="H4" s="17" t="s">
        <v>184</v>
      </c>
      <c r="I4" s="7" t="n">
        <v> </v>
      </c>
      <c r="J4" s="18" t="n">
        <v> </v>
      </c>
      <c r="K4" s="18" t="n">
        <v> </v>
      </c>
      <c r="L4" s="18" t="n">
        <v> </v>
      </c>
      <c r="M4" s="18" t="n">
        <v> </v>
      </c>
    </row>
    <row collapsed="false" customFormat="false" customHeight="false" hidden="false" ht="12.1" outlineLevel="0" r="5">
      <c r="A5" s="33"/>
      <c r="B5" s="17"/>
      <c r="C5" s="17"/>
      <c r="D5" s="17" t="s">
        <v>185</v>
      </c>
      <c r="E5" s="18" t="n">
        <v> </v>
      </c>
      <c r="F5" s="7" t="n">
        <v> </v>
      </c>
      <c r="G5" s="18" t="n">
        <v> </v>
      </c>
      <c r="H5" s="17" t="s">
        <v>184</v>
      </c>
      <c r="I5" s="7" t="n">
        <v> </v>
      </c>
      <c r="J5" s="18" t="n">
        <v> </v>
      </c>
      <c r="K5" s="18" t="n">
        <v> </v>
      </c>
      <c r="L5" s="18" t="n">
        <v> </v>
      </c>
      <c r="M5" s="18" t="n">
        <v> </v>
      </c>
    </row>
  </sheetData>
  <autoFilter ref="A1:N5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2025-10-21T19:51:36.00Z</dcterms:created>
  <dc:creator>izi-invest.ru</dc:creator>
  <cp:revision>0</cp:revision>
</cp:coreProperties>
</file>