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<sst xmlns="http://schemas.openxmlformats.org/spreadsheetml/2006/main" count="1164" uniqueCount="212">
  <si>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</si>
  <si>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</si>
  <si>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</si>
  <si>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</si>
  <si>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</si>
  <si>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</si>
  <si>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</si>
  <si>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</si>
  <si>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</si>
  <si>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</si>
  <si>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</si>
  <si>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</si>
  <si>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</si>
  <si>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</si>
  <si>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</si>
  <si>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</si>
  <si>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</si>
  <si>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</si>
  <si>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</si>
  <si>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</si>
  <si>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</si>
  <si>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</si>
  <si>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</si>
  <si>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</si>
  <si>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MAGN</t>
  </si>
  <si>
    <t>ММК</t>
  </si>
  <si>
    <t>CAD</t>
  </si>
  <si>
    <t>Сумма по акциям:</t>
  </si>
  <si>
    <t>CHF</t>
  </si>
  <si>
    <t>SBMX</t>
  </si>
  <si>
    <t>etf</t>
  </si>
  <si>
    <t>SBMX ETF</t>
  </si>
  <si>
    <t>CNY</t>
  </si>
  <si>
    <t>SBSP</t>
  </si>
  <si>
    <t>SBSP ETF</t>
  </si>
  <si>
    <t>EUR</t>
  </si>
  <si>
    <t>FXRU</t>
  </si>
  <si>
    <t>FXRU ETF</t>
  </si>
  <si>
    <t>GBP</t>
  </si>
  <si>
    <t>GOLD</t>
  </si>
  <si>
    <t>GOLD ETF</t>
  </si>
  <si>
    <t>GLD</t>
  </si>
  <si>
    <t>SBBE</t>
  </si>
  <si>
    <t>SBBE ETF</t>
  </si>
  <si>
    <t>HKD</t>
  </si>
  <si>
    <t>Сумма по фондам:</t>
  </si>
  <si>
    <t>JPY</t>
  </si>
  <si>
    <t>RU000A108G70</t>
  </si>
  <si>
    <t>bond</t>
  </si>
  <si>
    <t>НОВАТЭК1Р2</t>
  </si>
  <si>
    <t>USD</t>
  </si>
  <si>
    <t>2029-05-16</t>
  </si>
  <si>
    <t>KZT</t>
  </si>
  <si>
    <t>Сумма по облигациям:</t>
  </si>
  <si>
    <t>Рубль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</si>
  <si>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</si>
  <si>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</si>
  <si>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</si>
  <si>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</si>
  <si>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</si>
  <si>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</si>
  <si>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</si>
  <si>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</si>
  <si>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</si>
  <si>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</si>
  <si>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</si>
  <si>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</si>
  <si>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</si>
  <si>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</si>
  <si>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</si>
  <si>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</si>
  <si>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SBER - Сбербанк 20шт. по 25 RUR - налог 65 RUR (данные из БД)</t>
  </si>
  <si>
    <t>Дивиденд по LKOH - ЛУКОЙЛ 1шт. по 438 RUR - налог 57 RUR (данные из БД)</t>
  </si>
  <si>
    <t>Купон по RU000A1062M5 - SELGOLD001 1шт. по 75.3 RUR - налог 10 RUR (данные из БД)</t>
  </si>
  <si>
    <t>Купон по RU000A1054W1 - Полюс Б1P2 2шт. по 247.39 RUR - налог 64 RUR (данные из БД)</t>
  </si>
  <si>
    <t>Зачисление купона №2 по бумаге Полюс Б1P2 (данные из сделок)</t>
  </si>
  <si>
    <t>Купон по RU000A1062M5 - SELGOLD001 1шт. по 81.21 RUR - налог 11 RUR (данные из БД)</t>
  </si>
  <si>
    <t>Дивиденд по LKOH - ЛУКОЙЛ 2шт. по 447 RUR - налог 116 RUR (данные из БД)</t>
  </si>
  <si>
    <t>Купон по RU000A1062M5 - SELGOLD001 1шт. по 82.18 RUR - налог 11 RUR (данные из БД)</t>
  </si>
  <si>
    <t>Купон по RU000A1054W1 - Полюс Б1P2 2шт. по 242.2 RUR - налог 63 RUR (данные из БД)</t>
  </si>
  <si>
    <t>Зачисление купона №3 по бумаге Полюс Б1P2 (данные из сделок)</t>
  </si>
  <si>
    <t>Купон по RU000A1062M5 - SELGOLD001 1шт. по 90.1 RUR - налог 12 RUR (данные из БД)</t>
  </si>
  <si>
    <t>Дивиденд по LKOH - ЛУКОЙЛ 2шт. по 498 RUR - налог 129 RUR (данные из БД)</t>
  </si>
  <si>
    <t>Дивиденд по MAGN - ММК 110шт. по 2.75 RUR - налог 39 RUR (данные из БД)</t>
  </si>
  <si>
    <t>Купон по RU000A1062M5 - SELGOLD001 1шт. по 89.71 RUR - налог 12 RUR (данные из БД)</t>
  </si>
  <si>
    <t>Дивиденд по SBER - Сбербанк 30шт. по 33.3 RUR - налог 130 RUR (данные из БД)</t>
  </si>
  <si>
    <t>Купон по RU000A1054W1 - Полюс Б1P2 2шт. по 221.46 RUR - налог 58 RUR (данные из БД)</t>
  </si>
  <si>
    <t>Купон по RU000A1062M5 - SELGOLD001 1шт. по 109.4 RUR - налог 14 RUR (данные из БД)</t>
  </si>
  <si>
    <t>Дивиденд по MAGN - ММК 120шт. по 2.49 RUR - налог 39 RUR (данные из БД)</t>
  </si>
  <si>
    <t>Купон по RU000A108G70 - НОВАТЭК1Р2 3шт. по 156.05 RUR - налог 61 RUR (данные из БД)</t>
  </si>
  <si>
    <t>Дивиденды и купоны НОВАТЭК1Р2 (данные из сделок)</t>
  </si>
  <si>
    <t>Дивиденд по LKOH - ЛУКОЙЛ 3шт. по 514 RUR - налог 200 RUR (данные из БД)</t>
  </si>
  <si>
    <t>Купон по RU000A108G70 - НОВАТЭК1Р2 3шт. по 142.49 RUR - налог 56 RUR (данные из БД)</t>
  </si>
  <si>
    <t>Купон по RU000A108G70 - НОВАТЭК1Р2 3шт. по 125.28 RUR - налог 49 RUR (данные из БД)</t>
  </si>
  <si>
    <t>Дивиденд по LKOH - ЛУКОЙЛ 3шт. по 541 RUR - налог 211 RUR (данные из БД)</t>
  </si>
  <si>
    <t>Дивиденд по SBER - Сбербанк 50шт. по 34.84 RUR - налог 226 RUR (данные из БД)</t>
  </si>
  <si>
    <t>Купон по RU000A108G70 - НОВАТЭК1Р2 3шт. по 125.34 RUR - налог 49 RUR (данные из БД)</t>
  </si>
  <si>
    <t>Купон по RU000A108G70 - НОВАТЭК1Р2 3шт. по 126.45 RUR - налог 49 RUR (данные из БД)</t>
  </si>
  <si>
    <t>Дивиденд по LKOH - ЛУКОЙЛ 3шт. по 397 RUR - налог 155 RUR (данные из БД)</t>
  </si>
  <si>
    <t>Купон по RU000A108G70 - НОВАТЭК1Р2 3шт. по 119.71 RUR - налог 47 RUR (данные из БД)</t>
  </si>
  <si>
    <t>Дивиденд по LKOH - ЛУКОЙЛ 3шт. по 278 RUR - налог 108 RUR (данные из БД)</t>
  </si>
  <si>
    <t>Купон по RU000A108G70 - НОВАТЭК1Р2 3шт. по 111.22 RUR - налог 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</si>
  <si>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</si>
  <si>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</si>
  <si>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</si>
  <si>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</si>
  <si>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</si>
  <si>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</si>
  <si>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</si>
  <si>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</si>
  <si>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</si>
  <si>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FXGD</t>
  </si>
  <si>
    <t>OBLG</t>
  </si>
  <si>
    <t>SBGB</t>
  </si>
  <si>
    <t>FXTB</t>
  </si>
  <si>
    <t>FXMM</t>
  </si>
  <si>
    <t>FXRB</t>
  </si>
  <si>
    <t>FXIM</t>
  </si>
  <si>
    <t>FXDM</t>
  </si>
  <si>
    <t>FXDE</t>
  </si>
  <si>
    <t>VTBH</t>
  </si>
  <si>
    <t>RU000A1054W1</t>
  </si>
  <si>
    <t>RU000A1062M5</t>
  </si>
  <si>
    <t>SBER
Сбербанк</t>
  </si>
  <si>
    <t>LKOH
ЛУКОЙЛ</t>
  </si>
  <si>
    <t>MAGN
ММК</t>
  </si>
  <si>
    <t>SBMX
SBMX ETF</t>
  </si>
  <si>
    <t>SBSP
SBSP ETF</t>
  </si>
  <si>
    <t>FXRU
FXRU ETF</t>
  </si>
  <si>
    <t>GOLD
GOLD ETF</t>
  </si>
  <si>
    <t>SBBE
SBBE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</si>
  <si>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</si>
  <si>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</si>
  <si>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</si>
  <si>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</si>
  <si>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</si>
  <si>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</si>
  <si>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</si>
  <si>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</si>
  <si>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</si>
  <si>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</si>
  <si>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БПИФ ВТБКорпоративныеоблигации</t>
  </si>
  <si>
    <t>БПИФ СбербанкИндексМосбиржиОФЗ</t>
  </si>
  <si>
    <t>FinEx USD CASH EQUIVALENTS ETF</t>
  </si>
  <si>
    <t>FinEx CASH EQUIVALENTS ETF</t>
  </si>
  <si>
    <t>FinEx Rus Eurobonds ETF (USD)</t>
  </si>
  <si>
    <t>FinEx Rus Eurobonds ETF (RUB)</t>
  </si>
  <si>
    <t>БПИФ Сбербанк Индекс Мосбиржи</t>
  </si>
  <si>
    <t>БПИФ Сбербанк - Эс энд Пи 500</t>
  </si>
  <si>
    <t>FINEX USA INF TECH UCITS ETF</t>
  </si>
  <si>
    <t>БПИФ Сбер - Эс энд Пи 500</t>
  </si>
  <si>
    <t>БПИФ Сбер Индекс Мосбиржи</t>
  </si>
  <si>
    <t>FinEx Ex-USA ETF USD</t>
  </si>
  <si>
    <t>FINEX GERMANY UCITS ETF</t>
  </si>
  <si>
    <t>БПИФ ВТБ Корп облигации США</t>
  </si>
  <si>
    <t>nalog</t>
  </si>
  <si>
    <t>Списание налога за налоговый период</t>
  </si>
  <si>
    <t>БПИФ СберИндексМосбиржиОФЗ</t>
  </si>
  <si>
    <t>НК ЛУКОЙЛ (ПАО) - ао</t>
  </si>
  <si>
    <t>"Магнитогорск.мет.комб" ПАО ао</t>
  </si>
  <si>
    <t>Сбербанк России ПАО ао</t>
  </si>
  <si>
    <t>БПИФ Сбер Блокчейн Экономика</t>
  </si>
  <si>
    <t>Полюс ПБО-02</t>
  </si>
  <si>
    <t>Селигдар GOLD01</t>
  </si>
  <si>
    <t>БПИФ Первая Топ Рос. акций</t>
  </si>
  <si>
    <t>dohod</t>
  </si>
  <si>
    <t>Зачисление купона №2 по бумаге Полюс Б1P2</t>
  </si>
  <si>
    <t>Зачисление купона №3 по бумаге Полюс Б1P2</t>
  </si>
  <si>
    <t>НОВАТЭК 001P-02</t>
  </si>
  <si>
    <t>Дивиденды и купоны НОВАТЭК1Р2</t>
  </si>
  <si>
    <t>БПИФ Золото.Биржевой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</si>
  <si>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</si>
  <si>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</si>
  <si>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</si>
  <si>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</si>
  <si>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</si>
  <si>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</si>
  <si>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</si>
  <si>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</si>
  <si>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</si>
  <si>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</si>
  <si>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</si>
  <si>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sbbr_o</t>
  </si>
  <si>
    <t>Купон</t>
  </si>
  <si>
    <t>SELGOLD001</t>
  </si>
  <si>
    <t>Полюс 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</si>
  <si>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</si>
  <si>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</si>
  <si>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</si>
  <si>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</si>
  <si>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</si>
  <si>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</si>
  <si>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</si>
  <si>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</si>
  <si>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</si>
  <si>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</si>
  <si>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</si>
  <si>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</si>
  <si>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</si>
  <si>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</si>
  <si>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</si>
  <si>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</si>
  <si>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</si>
  <si>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OBLG ETF</t>
  </si>
  <si>
    <t>SBGB ETF</t>
  </si>
  <si>
    <t>FXTB ETF</t>
  </si>
  <si>
    <t>FXMM ETF</t>
  </si>
  <si>
    <t>FXRB ETF</t>
  </si>
  <si>
    <t>FXIM ETF</t>
  </si>
  <si>
    <t>FXDM ETF</t>
  </si>
  <si>
    <t>FXDE ETF</t>
  </si>
  <si>
    <t>VTBH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</si>
</sst>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291.73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0.1048</v>
      </c>
      <c r="L2" s="6" t="n">
        <v>263.46</v>
      </c>
      <c r="M2" s="17" t="n">
        <v>19.81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4396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0.0403</v>
      </c>
      <c r="L3" s="6" t="n">
        <v>6144.06</v>
      </c>
      <c r="M3" s="17" t="n">
        <v>17.91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160</v>
      </c>
      <c r="F4" s="6" t="n">
        <v>16.075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-0.2766</v>
      </c>
      <c r="L4" s="6" t="n">
        <v>52.7</v>
      </c>
      <c r="M4" s="17" t="n">
        <v>3.49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=J5/J16</f>
      </c>
      <c r="N5" s="16"/>
      <c r="O5" s="16" t="s">
        <v>28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649</v>
      </c>
      <c r="F6" s="6" t="n">
        <v>14.896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-0.0209</v>
      </c>
      <c r="L6" s="6" t="n">
        <v>16.61</v>
      </c>
      <c r="M6" s="17" t="n">
        <v>13.13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1.71</v>
      </c>
      <c r="F7" s="6" t="n">
        <v>1720.4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0.1131</v>
      </c>
      <c r="L7" s="6" t="n">
        <v>1663.76</v>
      </c>
      <c r="M7" s="17" t="n">
        <v>3.99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40</v>
      </c>
      <c r="F8" s="6" t="n">
        <v>54.96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-0.078</v>
      </c>
      <c r="L8" s="6" t="n">
        <v>89.37</v>
      </c>
      <c r="M8" s="17" t="n">
        <v>2.99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30</v>
      </c>
      <c r="C9" s="16" t="s">
        <v>40</v>
      </c>
      <c r="D9" s="16" t="s">
        <v>19</v>
      </c>
      <c r="E9" s="7" t="n">
        <v>64</v>
      </c>
      <c r="F9" s="6" t="n">
        <v>2.599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0.1286</v>
      </c>
      <c r="L9" s="6" t="n">
        <v>2.15</v>
      </c>
      <c r="M9" s="17" t="n">
        <v>0.23</v>
      </c>
      <c r="N9" s="16"/>
      <c r="O9" s="16" t="s">
        <v>41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30</v>
      </c>
      <c r="C10" s="16" t="s">
        <v>43</v>
      </c>
      <c r="D10" s="16" t="s">
        <v>19</v>
      </c>
      <c r="E10" s="7" t="n">
        <v>12.01</v>
      </c>
      <c r="F10" s="6" t="n">
        <v>7.975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</v>
      </c>
      <c r="L10" s="6" t="n">
        <v>8.08</v>
      </c>
      <c r="M10" s="17" t="n">
        <v>0.13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=SUM(J6:J10)</f>
      </c>
      <c r="K11" s="4"/>
      <c r="L11" s="4"/>
      <c r="M11" s="10" t="s">
        <f>=J11/J16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50</v>
      </c>
      <c r="E12" s="7" t="n">
        <v>3</v>
      </c>
      <c r="F12" s="6" t="n">
        <v>96.8589</v>
      </c>
      <c r="G12" s="17" t="n">
        <v>100</v>
      </c>
      <c r="H12" s="6" t="n">
        <v>69.86</v>
      </c>
      <c r="I12" s="16" t="s">
        <v>51</v>
      </c>
      <c r="J12" s="6" t="s">
        <f>=E12*((F12/100*G12)*Портфель!$Q$17 + H12*Портфель!$Q$13) </f>
      </c>
      <c r="K12" s="9" t="n">
        <v>-0.0158</v>
      </c>
      <c r="L12" s="6" t="n">
        <v>8432.6</v>
      </c>
      <c r="M12" s="17" t="n">
        <v>30.24</v>
      </c>
      <c r="N12" s="16"/>
      <c r="O12" s="16" t="s">
        <v>52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53</v>
      </c>
      <c r="I13" s="4"/>
      <c r="J13" s="5" t="s">
        <f>=SUM(J12:J12)</f>
      </c>
      <c r="K13" s="4"/>
      <c r="L13" s="4"/>
      <c r="M13" s="10" t="s">
        <f>=J13/J16</f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19</v>
      </c>
      <c r="B14" s="16" t="s">
        <v>3</v>
      </c>
      <c r="C14" s="16" t="s">
        <v>54</v>
      </c>
      <c r="D14" s="16" t="s">
        <v>19</v>
      </c>
      <c r="E14" s="7" t="n">
        <v>5955.74</v>
      </c>
      <c r="F14" s="6" t="n">
        <v>1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=SUM(J14:J14)</f>
      </c>
      <c r="K15" s="4"/>
      <c r="L15" s="4"/>
      <c r="M15" s="10" t="s">
        <f>=J15/J16</f>
      </c>
      <c r="N15" s="16"/>
      <c r="O15" s="16" t="s">
        <v>57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58</v>
      </c>
      <c r="I16" s="4"/>
      <c r="J16" s="5" t="s">
        <f>=J5+J11+J13+J15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75.93</v>
      </c>
      <c r="Q17" s="6" t="s">
        <f>=P17/$P$13</f>
      </c>
    </row>
  </sheetData>
  <mergeCells>
    <mergeCell ref="H5:I5"/>
    <mergeCell ref="H11:I11"/>
    <mergeCell ref="H13:I13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195</v>
      </c>
      <c r="D1" s="34" t="s">
        <v>196</v>
      </c>
      <c r="E1" s="34" t="s">
        <v>176</v>
      </c>
      <c r="F1" s="34" t="s">
        <v>197</v>
      </c>
      <c r="G1" s="34" t="s">
        <v>173</v>
      </c>
      <c r="H1" s="34" t="s">
        <v>198</v>
      </c>
      <c r="I1" s="34" t="s">
        <v>199</v>
      </c>
      <c r="J1" s="34" t="s">
        <v>200</v>
      </c>
      <c r="K1" s="34" t="s">
        <v>201</v>
      </c>
    </row>
    <row collapsed="false" customFormat="false" customHeight="false" hidden="false" ht="12.1" outlineLevel="0" r="2">
      <c r="A2" s="16" t="s">
        <v>111</v>
      </c>
      <c r="B2" s="16" t="s">
        <v>202</v>
      </c>
      <c r="C2" s="37" t="n">
        <v>44001</v>
      </c>
      <c r="D2" s="38" t="n">
        <v>45516</v>
      </c>
      <c r="E2" s="17" t="n">
        <v>82.417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111</v>
      </c>
      <c r="B3" s="16" t="s">
        <v>202</v>
      </c>
      <c r="C3" s="37" t="n">
        <v>44001</v>
      </c>
      <c r="D3" s="38" t="n">
        <v>45516</v>
      </c>
      <c r="E3" s="17" t="n">
        <v>82.396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111</v>
      </c>
      <c r="B4" s="16" t="s">
        <v>202</v>
      </c>
      <c r="C4" s="37" t="n">
        <v>44053</v>
      </c>
      <c r="D4" s="38" t="n">
        <v>45516</v>
      </c>
      <c r="E4" s="17" t="n">
        <v>102.2495</v>
      </c>
      <c r="F4" s="17" t="n">
        <v>132.86</v>
      </c>
      <c r="G4" s="17" t="n">
        <v>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111</v>
      </c>
      <c r="B5" s="16" t="s">
        <v>202</v>
      </c>
      <c r="C5" s="37" t="n">
        <v>44053</v>
      </c>
      <c r="D5" s="38" t="n">
        <v>45576</v>
      </c>
      <c r="E5" s="17" t="n">
        <v>102.2495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112</v>
      </c>
      <c r="B6" s="16" t="s">
        <v>203</v>
      </c>
      <c r="C6" s="37" t="n">
        <v>44001</v>
      </c>
      <c r="D6" s="38" t="n">
        <v>44326</v>
      </c>
      <c r="E6" s="17" t="n">
        <v>117.522</v>
      </c>
      <c r="F6" s="17" t="n">
        <v>121.6285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112</v>
      </c>
      <c r="B7" s="16" t="s">
        <v>203</v>
      </c>
      <c r="C7" s="37" t="n">
        <v>44172</v>
      </c>
      <c r="D7" s="38" t="n">
        <v>44326</v>
      </c>
      <c r="E7" s="17" t="n">
        <v>120.821</v>
      </c>
      <c r="F7" s="17" t="n">
        <v>121.6285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113</v>
      </c>
      <c r="B8" s="16" t="s">
        <v>204</v>
      </c>
      <c r="C8" s="37" t="n">
        <v>44001</v>
      </c>
      <c r="D8" s="38" t="n">
        <v>44593</v>
      </c>
      <c r="E8" s="17" t="n">
        <v>12.5547</v>
      </c>
      <c r="F8" s="17" t="n">
        <v>11.413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113</v>
      </c>
      <c r="B9" s="16" t="s">
        <v>204</v>
      </c>
      <c r="C9" s="37" t="n">
        <v>44172</v>
      </c>
      <c r="D9" s="38" t="n">
        <v>44593</v>
      </c>
      <c r="E9" s="17" t="n">
        <v>12.5892</v>
      </c>
      <c r="F9" s="17" t="n">
        <v>11.413</v>
      </c>
      <c r="G9" s="17" t="n">
        <v>100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114</v>
      </c>
      <c r="B10" s="16" t="s">
        <v>205</v>
      </c>
      <c r="C10" s="37" t="n">
        <v>44001</v>
      </c>
      <c r="D10" s="38" t="n">
        <v>44376</v>
      </c>
      <c r="E10" s="17" t="n">
        <v>710.495</v>
      </c>
      <c r="F10" s="17" t="n">
        <v>740.83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114</v>
      </c>
      <c r="B11" s="16" t="s">
        <v>205</v>
      </c>
      <c r="C11" s="37" t="n">
        <v>44053</v>
      </c>
      <c r="D11" s="38" t="n">
        <v>44376</v>
      </c>
      <c r="E11" s="17" t="n">
        <v>749.97</v>
      </c>
      <c r="F11" s="17" t="n">
        <v>740.93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115</v>
      </c>
      <c r="B12" s="16" t="s">
        <v>206</v>
      </c>
      <c r="C12" s="37" t="n">
        <v>44001</v>
      </c>
      <c r="D12" s="38" t="n">
        <v>44376</v>
      </c>
      <c r="E12" s="17" t="n">
        <v>1622.22</v>
      </c>
      <c r="F12" s="17" t="n">
        <v>1677.245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115</v>
      </c>
      <c r="B13" s="16" t="s">
        <v>206</v>
      </c>
      <c r="C13" s="37" t="n">
        <v>44053</v>
      </c>
      <c r="D13" s="38" t="n">
        <v>44376</v>
      </c>
      <c r="E13" s="17" t="n">
        <v>1629.85</v>
      </c>
      <c r="F13" s="17" t="n">
        <v>1677.245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116</v>
      </c>
      <c r="B14" s="16" t="s">
        <v>207</v>
      </c>
      <c r="C14" s="37" t="n">
        <v>44001</v>
      </c>
      <c r="D14" s="38" t="n">
        <v>44593</v>
      </c>
      <c r="E14" s="17" t="n">
        <v>17.332</v>
      </c>
      <c r="F14" s="17" t="n">
        <v>18.3913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116</v>
      </c>
      <c r="B15" s="16" t="s">
        <v>207</v>
      </c>
      <c r="C15" s="37" t="n">
        <v>44053</v>
      </c>
      <c r="D15" s="38" t="n">
        <v>44593</v>
      </c>
      <c r="E15" s="17" t="n">
        <v>17.5516</v>
      </c>
      <c r="F15" s="17" t="n">
        <v>18.3913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</v>
      </c>
      <c r="B16" s="16" t="s">
        <v>34</v>
      </c>
      <c r="C16" s="37" t="n">
        <v>44053</v>
      </c>
      <c r="D16" s="38" t="n">
        <v>45525</v>
      </c>
      <c r="E16" s="17" t="n">
        <v>1303.92</v>
      </c>
      <c r="F16" s="17" t="n">
        <v>2560.0746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</v>
      </c>
      <c r="B17" s="16" t="s">
        <v>34</v>
      </c>
      <c r="C17" s="37" t="n">
        <v>44172</v>
      </c>
      <c r="D17" s="38" t="n">
        <v>45525</v>
      </c>
      <c r="E17" s="17" t="n">
        <v>1444.94</v>
      </c>
      <c r="F17" s="17" t="n">
        <v>2560.0746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</v>
      </c>
      <c r="B18" s="16" t="s">
        <v>34</v>
      </c>
      <c r="C18" s="37" t="n">
        <v>44180</v>
      </c>
      <c r="D18" s="38" t="n">
        <v>45525</v>
      </c>
      <c r="E18" s="17" t="n">
        <v>1434.74</v>
      </c>
      <c r="F18" s="17" t="n">
        <v>2560.0746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</v>
      </c>
      <c r="B19" s="16" t="s">
        <v>34</v>
      </c>
      <c r="C19" s="37" t="n">
        <v>44326</v>
      </c>
      <c r="D19" s="38" t="n">
        <v>45525</v>
      </c>
      <c r="E19" s="17" t="n">
        <v>1663.7567</v>
      </c>
      <c r="F19" s="17" t="n">
        <v>2560.0746</v>
      </c>
      <c r="G19" s="17" t="n">
        <v>1.29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117</v>
      </c>
      <c r="B20" s="16" t="s">
        <v>208</v>
      </c>
      <c r="C20" s="37" t="n">
        <v>44180</v>
      </c>
      <c r="D20" s="38" t="n">
        <v>44593</v>
      </c>
      <c r="E20" s="17" t="n">
        <v>77.5</v>
      </c>
      <c r="F20" s="17" t="n">
        <v>98.7905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117</v>
      </c>
      <c r="B21" s="16" t="s">
        <v>208</v>
      </c>
      <c r="C21" s="37" t="n">
        <v>44200</v>
      </c>
      <c r="D21" s="38" t="n">
        <v>44593</v>
      </c>
      <c r="E21" s="17" t="n">
        <v>79.6472</v>
      </c>
      <c r="F21" s="17" t="n">
        <v>98.7905</v>
      </c>
      <c r="G21" s="17" t="n">
        <v>19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117</v>
      </c>
      <c r="B22" s="16" t="s">
        <v>208</v>
      </c>
      <c r="C22" s="37" t="n">
        <v>44200</v>
      </c>
      <c r="D22" s="38" t="n">
        <v>44593</v>
      </c>
      <c r="E22" s="17" t="n">
        <v>79.6472</v>
      </c>
      <c r="F22" s="17" t="n">
        <v>98.791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118</v>
      </c>
      <c r="B23" s="16" t="s">
        <v>209</v>
      </c>
      <c r="C23" s="37" t="n">
        <v>44326</v>
      </c>
      <c r="D23" s="38" t="n">
        <v>44593</v>
      </c>
      <c r="E23" s="17" t="n">
        <v>77.017</v>
      </c>
      <c r="F23" s="17" t="n">
        <v>80.4427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118</v>
      </c>
      <c r="B24" s="16" t="s">
        <v>209</v>
      </c>
      <c r="C24" s="37" t="n">
        <v>44326</v>
      </c>
      <c r="D24" s="38" t="n">
        <v>44593</v>
      </c>
      <c r="E24" s="17" t="n">
        <v>77.017</v>
      </c>
      <c r="F24" s="17" t="n">
        <v>80.4427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118</v>
      </c>
      <c r="B25" s="16" t="s">
        <v>209</v>
      </c>
      <c r="C25" s="37" t="n">
        <v>44326</v>
      </c>
      <c r="D25" s="38" t="n">
        <v>44593</v>
      </c>
      <c r="E25" s="17" t="n">
        <v>77.0167</v>
      </c>
      <c r="F25" s="17" t="n">
        <v>80.4427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119</v>
      </c>
      <c r="B26" s="16" t="s">
        <v>210</v>
      </c>
      <c r="C26" s="37" t="n">
        <v>44376</v>
      </c>
      <c r="D26" s="38" t="n">
        <v>44593</v>
      </c>
      <c r="E26" s="17" t="n">
        <v>31.0329</v>
      </c>
      <c r="F26" s="17" t="n">
        <v>30.2822</v>
      </c>
      <c r="G26" s="17" t="n">
        <v>76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119</v>
      </c>
      <c r="B27" s="16" t="s">
        <v>210</v>
      </c>
      <c r="C27" s="37" t="n">
        <v>44376</v>
      </c>
      <c r="D27" s="38" t="n">
        <v>44593</v>
      </c>
      <c r="E27" s="17" t="n">
        <v>31.0329</v>
      </c>
      <c r="F27" s="17" t="n">
        <v>30.2821</v>
      </c>
      <c r="G27" s="17" t="n">
        <v>24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120</v>
      </c>
      <c r="B28" s="16" t="s">
        <v>211</v>
      </c>
      <c r="C28" s="37" t="n">
        <v>44376</v>
      </c>
      <c r="D28" s="38" t="n">
        <v>44593</v>
      </c>
      <c r="E28" s="17" t="n">
        <v>80.2574</v>
      </c>
      <c r="F28" s="17" t="n">
        <v>82.9023</v>
      </c>
      <c r="G28" s="17" t="n">
        <v>39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120</v>
      </c>
      <c r="B29" s="16" t="s">
        <v>211</v>
      </c>
      <c r="C29" s="37" t="n">
        <v>44376</v>
      </c>
      <c r="D29" s="38" t="n">
        <v>44593</v>
      </c>
      <c r="E29" s="17" t="n">
        <v>80.27</v>
      </c>
      <c r="F29" s="17" t="n">
        <v>82.9023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42</v>
      </c>
      <c r="B30" s="16" t="s">
        <v>43</v>
      </c>
      <c r="C30" s="37" t="n">
        <v>44593</v>
      </c>
      <c r="D30" s="38" t="n">
        <v>45524</v>
      </c>
      <c r="E30" s="17" t="n">
        <v>8.0836</v>
      </c>
      <c r="F30" s="17" t="n">
        <v>10.6579</v>
      </c>
      <c r="G30" s="17" t="n">
        <v>20.99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121</v>
      </c>
      <c r="B31" s="16" t="s">
        <v>185</v>
      </c>
      <c r="C31" s="37" t="n">
        <v>45105</v>
      </c>
      <c r="D31" s="38" t="n">
        <v>45576</v>
      </c>
      <c r="E31" s="17" t="n">
        <v>11559.41</v>
      </c>
      <c r="F31" s="17" t="n">
        <v>10714.145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121</v>
      </c>
      <c r="B32" s="16" t="s">
        <v>185</v>
      </c>
      <c r="C32" s="37" t="n">
        <v>45105</v>
      </c>
      <c r="D32" s="38" t="n">
        <v>45576</v>
      </c>
      <c r="E32" s="17" t="n">
        <v>11559.4</v>
      </c>
      <c r="F32" s="17" t="n">
        <v>10714.145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122</v>
      </c>
      <c r="B33" s="16" t="s">
        <v>184</v>
      </c>
      <c r="C33" s="37" t="n">
        <v>45105</v>
      </c>
      <c r="D33" s="38" t="n">
        <v>45576</v>
      </c>
      <c r="E33" s="17" t="n">
        <v>5170.6</v>
      </c>
      <c r="F33" s="17" t="n">
        <v>6712.39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60</v>
      </c>
      <c r="B1" s="18" t="s">
        <v>9</v>
      </c>
      <c r="C1" s="18" t="s">
        <v>61</v>
      </c>
      <c r="D1" s="18" t="s">
        <v>62</v>
      </c>
      <c r="E1" s="18" t="s">
        <v>63</v>
      </c>
      <c r="F1" s="18" t="s">
        <v>64</v>
      </c>
      <c r="G1" s="18" t="s">
        <v>65</v>
      </c>
      <c r="H1" s="18" t="s">
        <v>66</v>
      </c>
    </row>
    <row collapsed="false" customFormat="false" customHeight="false" hidden="false" ht="12.1" outlineLevel="0" r="2">
      <c r="A2" s="13" t="n">
        <v>44001</v>
      </c>
      <c r="B2" s="6" t="n">
        <v>1000</v>
      </c>
      <c r="C2" s="16" t="s">
        <v>67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44001</v>
      </c>
      <c r="B3" s="6" t="n">
        <v>10000</v>
      </c>
      <c r="C3" s="16" t="s">
        <v>67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44053.765972222</v>
      </c>
      <c r="B4" s="6" t="n">
        <v>11100</v>
      </c>
      <c r="C4" s="16" t="s">
        <v>68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44172.712303241</v>
      </c>
      <c r="B5" s="6" t="n">
        <v>5500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44180.712997685</v>
      </c>
      <c r="B6" s="6" t="n">
        <v>3100</v>
      </c>
      <c r="C6" s="16" t="s">
        <v>68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44200.607106481</v>
      </c>
      <c r="B7" s="6" t="n">
        <v>2300</v>
      </c>
      <c r="C7" s="16" t="s">
        <v>68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44326.555231481</v>
      </c>
      <c r="B8" s="6" t="n">
        <v>10000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44326.557997685</v>
      </c>
      <c r="B9" s="6" t="n">
        <v>500</v>
      </c>
      <c r="C9" s="16" t="s">
        <v>68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44575.892488426</v>
      </c>
      <c r="B10" s="6" t="n">
        <v>100</v>
      </c>
      <c r="C10" s="16" t="s">
        <v>67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44916</v>
      </c>
      <c r="B11" s="6" t="n">
        <v>-223</v>
      </c>
      <c r="C11" s="16" t="s">
        <v>69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44916</v>
      </c>
      <c r="B12" s="6" t="n">
        <v>-467</v>
      </c>
      <c r="C12" s="16" t="s">
        <v>70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45057</v>
      </c>
      <c r="B13" s="6" t="n">
        <v>-435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45082</v>
      </c>
      <c r="B14" s="6" t="n">
        <v>-381</v>
      </c>
      <c r="C14" s="16" t="s">
        <v>72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45105.663252315</v>
      </c>
      <c r="B15" s="6" t="n">
        <v>33600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45114</v>
      </c>
      <c r="B16" s="6" t="n">
        <v>-65.3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45167</v>
      </c>
      <c r="B17" s="6" t="n">
        <v>-430.78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45168.876388889</v>
      </c>
      <c r="B18" s="6" t="n">
        <v>496.85</v>
      </c>
      <c r="C18" s="16" t="s">
        <v>75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45170.881944444</v>
      </c>
      <c r="B19" s="6" t="n">
        <v>100</v>
      </c>
      <c r="C19" s="16" t="s">
        <v>68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45205</v>
      </c>
      <c r="B20" s="6" t="n">
        <v>-70.21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45277</v>
      </c>
      <c r="B21" s="6" t="n">
        <v>-778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45294</v>
      </c>
      <c r="B22" s="6" t="n">
        <v>2750</v>
      </c>
      <c r="C22" s="16" t="s">
        <v>67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45296</v>
      </c>
      <c r="B23" s="6" t="n">
        <v>-71.18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45349</v>
      </c>
      <c r="B24" s="6" t="n">
        <v>-421.4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45350</v>
      </c>
      <c r="B25" s="6" t="n">
        <v>482.68</v>
      </c>
      <c r="C25" s="16" t="s">
        <v>80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45387</v>
      </c>
      <c r="B26" s="6" t="n">
        <v>-78.1</v>
      </c>
      <c r="C26" s="16" t="s">
        <v>81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45409</v>
      </c>
      <c r="B27" s="6" t="n">
        <v>100</v>
      </c>
      <c r="C27" s="16" t="s">
        <v>67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45419</v>
      </c>
      <c r="B28" s="6" t="n">
        <v>-867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45453</v>
      </c>
      <c r="B29" s="6" t="n">
        <v>-263.72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45478</v>
      </c>
      <c r="B30" s="6" t="n">
        <v>-77.71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45484</v>
      </c>
      <c r="B31" s="6" t="n">
        <v>-869</v>
      </c>
      <c r="C31" s="16" t="s">
        <v>85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45531</v>
      </c>
      <c r="B32" s="6" t="n">
        <v>-384.92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45569</v>
      </c>
      <c r="B33" s="6" t="n">
        <v>-95.4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45582</v>
      </c>
      <c r="B34" s="6" t="n">
        <v>-260.28</v>
      </c>
      <c r="C34" s="16" t="s">
        <v>88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45616</v>
      </c>
      <c r="B35" s="6" t="n">
        <v>-407.15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45616.816666667</v>
      </c>
      <c r="B36" s="6" t="n">
        <v>468.15</v>
      </c>
      <c r="C36" s="16" t="s">
        <v>90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45643</v>
      </c>
      <c r="B37" s="6" t="n">
        <v>-1342</v>
      </c>
      <c r="C37" s="16" t="s">
        <v>91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45707</v>
      </c>
      <c r="B38" s="6" t="n">
        <v>-371.47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45798</v>
      </c>
      <c r="B39" s="6" t="n">
        <v>-326.84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45811</v>
      </c>
      <c r="B40" s="6" t="n">
        <v>-1412</v>
      </c>
      <c r="C40" s="16" t="s">
        <v>94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45856</v>
      </c>
      <c r="B41" s="6" t="n">
        <v>-1516</v>
      </c>
      <c r="C41" s="16" t="s">
        <v>95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45889</v>
      </c>
      <c r="B42" s="6" t="n">
        <v>-327.02</v>
      </c>
      <c r="C42" s="16" t="s">
        <v>96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45980</v>
      </c>
      <c r="B43" s="6" t="n">
        <v>-330.35</v>
      </c>
      <c r="C43" s="16" t="s">
        <v>97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46034</v>
      </c>
      <c r="B44" s="6" t="n">
        <v>-1036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46071</v>
      </c>
      <c r="B45" s="6" t="n">
        <v>-312.13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46146</v>
      </c>
      <c r="B46" s="6" t="n">
        <v>-726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46162</v>
      </c>
      <c r="B47" s="6" t="n">
        <v>-290.66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2" t="n">
        <v>46213.717928241</v>
      </c>
      <c r="B48" s="5" t="n">
        <v>-73645.2</v>
      </c>
      <c r="C48" s="14" t="s">
        <v>102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/>
      <c r="B49" s="9" t="s">
        <f>=XIRR(B2:B48,A2:A48)</f>
      </c>
      <c r="C49" s="16" t="s">
        <v>103</v>
      </c>
      <c r="D49" s="16"/>
      <c r="E49" s="16"/>
      <c r="F49" s="7"/>
      <c r="G49" s="2" t="s">
        <v>104</v>
      </c>
      <c r="H49" s="6" t="s">
        <f>=SUM(I2:H48)/365</f>
      </c>
    </row>
    <row collapsed="false" customFormat="false" customHeight="false" hidden="false" ht="12.1" outlineLevel="0" r="50">
      <c r="A50" s="13"/>
      <c r="B50" s="5" t="s">
        <f>=-SUM(B2:B48)</f>
      </c>
      <c r="C50" s="16" t="s">
        <v>105</v>
      </c>
      <c r="D50" s="16"/>
      <c r="E50" s="16"/>
      <c r="F50" s="7"/>
      <c r="G50" s="14" t="s">
        <v>106</v>
      </c>
      <c r="H50" s="9" t="s">
        <f>=B50/H49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47</v>
      </c>
      <c r="AA1" s="0"/>
    </row>
    <row collapsed="false" customFormat="false" customHeight="false" hidden="false" ht="12.1" outlineLevel="0" r="2">
      <c r="A2" s="11" t="n">
        <v>44593</v>
      </c>
      <c r="B2" s="6" t="n">
        <v>5281.69</v>
      </c>
      <c r="C2" s="0" t="s">
        <v>107</v>
      </c>
      <c r="D2" s="11" t="n">
        <v>44593</v>
      </c>
      <c r="E2" s="6" t="n">
        <v>6974.15</v>
      </c>
      <c r="F2" s="0" t="s">
        <v>107</v>
      </c>
      <c r="G2" s="11" t="n">
        <v>44593</v>
      </c>
      <c r="H2" s="6" t="n">
        <v>1213.31</v>
      </c>
      <c r="I2" s="0" t="s">
        <v>107</v>
      </c>
      <c r="J2" s="11" t="n">
        <v>44053</v>
      </c>
      <c r="K2" s="6" t="n">
        <v>1415.64</v>
      </c>
      <c r="L2" s="0" t="s">
        <v>107</v>
      </c>
      <c r="M2" s="11" t="n">
        <v>44053</v>
      </c>
      <c r="N2" s="6" t="n">
        <v>1303.92</v>
      </c>
      <c r="O2" s="0" t="s">
        <v>107</v>
      </c>
      <c r="P2" s="11" t="n">
        <v>44001</v>
      </c>
      <c r="Q2" s="6" t="n">
        <v>1731.2</v>
      </c>
      <c r="R2" s="0" t="s">
        <v>107</v>
      </c>
      <c r="S2" s="11" t="n">
        <v>45616</v>
      </c>
      <c r="T2" s="6" t="n">
        <v>137.44</v>
      </c>
      <c r="U2" s="0" t="s">
        <v>107</v>
      </c>
      <c r="V2" s="11" t="n">
        <v>44593</v>
      </c>
      <c r="W2" s="6" t="n">
        <v>266.76</v>
      </c>
      <c r="X2" s="0" t="s">
        <v>107</v>
      </c>
      <c r="Y2" s="11" t="n">
        <v>45576</v>
      </c>
      <c r="Z2" s="6" t="s">
        <f>=25297.8</f>
      </c>
      <c r="AA2" s="0" t="s">
        <v>107</v>
      </c>
    </row>
    <row collapsed="false" customFormat="false" customHeight="false" hidden="false" ht="12.1" outlineLevel="0" r="3">
      <c r="A3" s="11" t="n">
        <v>45057</v>
      </c>
      <c r="B3" s="6" t="n">
        <v>-435</v>
      </c>
      <c r="C3" s="0" t="s">
        <v>71</v>
      </c>
      <c r="D3" s="11" t="n">
        <v>44916</v>
      </c>
      <c r="E3" s="6" t="n">
        <v>-223</v>
      </c>
      <c r="F3" s="0" t="s">
        <v>69</v>
      </c>
      <c r="G3" s="11" t="n">
        <v>44593</v>
      </c>
      <c r="H3" s="6" t="n">
        <v>3638.73</v>
      </c>
      <c r="I3" s="0" t="s">
        <v>107</v>
      </c>
      <c r="J3" s="11" t="n">
        <v>44172</v>
      </c>
      <c r="K3" s="6" t="n">
        <v>1550.14</v>
      </c>
      <c r="L3" s="0" t="s">
        <v>107</v>
      </c>
      <c r="M3" s="11" t="n">
        <v>44172</v>
      </c>
      <c r="N3" s="6" t="n">
        <v>1444.94</v>
      </c>
      <c r="O3" s="0" t="s">
        <v>107</v>
      </c>
      <c r="P3" s="11" t="n">
        <v>44053</v>
      </c>
      <c r="Q3" s="6" t="n">
        <v>1843.77</v>
      </c>
      <c r="R3" s="0" t="s">
        <v>107</v>
      </c>
      <c r="S3" s="11" t="n">
        <v>46213</v>
      </c>
      <c r="T3" s="8" t="s">
        <f>=-Портфель!J9</f>
      </c>
      <c r="U3" s="0" t="s">
        <v>108</v>
      </c>
      <c r="V3" s="11" t="n">
        <v>45524</v>
      </c>
      <c r="W3" s="6" t="n">
        <v>-223.71</v>
      </c>
      <c r="X3" s="0" t="s">
        <v>109</v>
      </c>
      <c r="Y3" s="11" t="n">
        <v>45616</v>
      </c>
      <c r="Z3" s="6" t="s">
        <f>=-407.15</f>
      </c>
      <c r="AA3" s="0" t="s">
        <v>89</v>
      </c>
    </row>
    <row collapsed="false" customFormat="false" customHeight="false" hidden="false" ht="12.1" outlineLevel="0" r="4">
      <c r="A4" s="11" t="n">
        <v>45294</v>
      </c>
      <c r="B4" s="6" t="n">
        <v>2735.56</v>
      </c>
      <c r="C4" s="0" t="s">
        <v>107</v>
      </c>
      <c r="D4" s="11" t="n">
        <v>44916</v>
      </c>
      <c r="E4" s="6" t="n">
        <v>-467</v>
      </c>
      <c r="F4" s="0" t="s">
        <v>70</v>
      </c>
      <c r="G4" s="11" t="n">
        <v>44593</v>
      </c>
      <c r="H4" s="6" t="n">
        <v>605.95</v>
      </c>
      <c r="I4" s="0" t="s">
        <v>107</v>
      </c>
      <c r="J4" s="11" t="n">
        <v>44180</v>
      </c>
      <c r="K4" s="6" t="n">
        <v>1584.64</v>
      </c>
      <c r="L4" s="0" t="s">
        <v>107</v>
      </c>
      <c r="M4" s="11" t="n">
        <v>44180</v>
      </c>
      <c r="N4" s="6" t="n">
        <v>1434.74</v>
      </c>
      <c r="O4" s="0" t="s">
        <v>107</v>
      </c>
      <c r="P4" s="11" t="n">
        <v>46213</v>
      </c>
      <c r="Q4" s="8" t="s">
        <f>=-Портфель!J8</f>
      </c>
      <c r="R4" s="0" t="s">
        <v>108</v>
      </c>
      <c r="S4" s="0"/>
      <c r="T4" s="10" t="s">
        <f>=XIRR(T2:T3,S2:S3)</f>
      </c>
      <c r="U4" s="0"/>
      <c r="V4" s="11" t="n">
        <v>46213</v>
      </c>
      <c r="W4" s="8" t="s">
        <f>=-Портфель!J10</f>
      </c>
      <c r="X4" s="0" t="s">
        <v>108</v>
      </c>
      <c r="Y4" s="11" t="n">
        <v>45707</v>
      </c>
      <c r="Z4" s="6" t="s">
        <f>=-371.47</f>
      </c>
      <c r="AA4" s="0" t="s">
        <v>92</v>
      </c>
    </row>
    <row collapsed="false" customFormat="false" customHeight="false" hidden="false" ht="12.1" outlineLevel="0" r="5">
      <c r="A5" s="11" t="n">
        <v>45484</v>
      </c>
      <c r="B5" s="6" t="n">
        <v>-869</v>
      </c>
      <c r="C5" s="0" t="s">
        <v>85</v>
      </c>
      <c r="D5" s="11" t="n">
        <v>45082</v>
      </c>
      <c r="E5" s="6" t="n">
        <v>-381</v>
      </c>
      <c r="F5" s="0" t="s">
        <v>72</v>
      </c>
      <c r="G5" s="11" t="n">
        <v>45170</v>
      </c>
      <c r="H5" s="6" t="n">
        <v>553.7</v>
      </c>
      <c r="I5" s="0" t="s">
        <v>107</v>
      </c>
      <c r="J5" s="11" t="n">
        <v>44326</v>
      </c>
      <c r="K5" s="6" t="n">
        <v>5418.5</v>
      </c>
      <c r="L5" s="0" t="s">
        <v>107</v>
      </c>
      <c r="M5" s="11" t="n">
        <v>44326</v>
      </c>
      <c r="N5" s="6" t="n">
        <v>4991.27</v>
      </c>
      <c r="O5" s="0" t="s">
        <v>107</v>
      </c>
      <c r="P5" s="0"/>
      <c r="Q5" s="10" t="s">
        <f>=XIRR(Q2:Q4,P2:P4)</f>
      </c>
      <c r="R5" s="0"/>
      <c r="S5" s="0"/>
      <c r="T5" s="8" t="s">
        <f>=-SUM(T2:T3)</f>
      </c>
      <c r="U5" s="0" t="s">
        <v>110</v>
      </c>
      <c r="V5" s="0"/>
      <c r="W5" s="10" t="s">
        <f>=XIRR(W2:W4,V2:V4)</f>
      </c>
      <c r="X5" s="0"/>
      <c r="Y5" s="11" t="n">
        <v>45798</v>
      </c>
      <c r="Z5" s="6" t="s">
        <f>=-326.84</f>
      </c>
      <c r="AA5" s="0" t="s">
        <v>93</v>
      </c>
    </row>
    <row collapsed="false" customFormat="false" customHeight="false" hidden="false" ht="12.1" outlineLevel="0" r="6">
      <c r="A6" s="11" t="n">
        <v>45527</v>
      </c>
      <c r="B6" s="6" t="n">
        <v>2576.5</v>
      </c>
      <c r="C6" s="0" t="s">
        <v>107</v>
      </c>
      <c r="D6" s="11" t="n">
        <v>45105</v>
      </c>
      <c r="E6" s="6" t="n">
        <v>5106.53</v>
      </c>
      <c r="F6" s="0" t="s">
        <v>107</v>
      </c>
      <c r="G6" s="11" t="n">
        <v>45409</v>
      </c>
      <c r="H6" s="6" t="n">
        <v>549.99</v>
      </c>
      <c r="I6" s="0" t="s">
        <v>107</v>
      </c>
      <c r="J6" s="11" t="n">
        <v>45105</v>
      </c>
      <c r="K6" s="6" t="n">
        <v>157.55</v>
      </c>
      <c r="L6" s="0" t="s">
        <v>107</v>
      </c>
      <c r="M6" s="11" t="n">
        <v>45525</v>
      </c>
      <c r="N6" s="6" t="n">
        <v>-10982.72</v>
      </c>
      <c r="O6" s="0" t="s">
        <v>109</v>
      </c>
      <c r="P6" s="0"/>
      <c r="Q6" s="8" t="s">
        <f>=-SUM(Q2:Q4)</f>
      </c>
      <c r="R6" s="0" t="s">
        <v>110</v>
      </c>
      <c r="S6" s="0"/>
      <c r="T6" s="0"/>
      <c r="U6" s="0"/>
      <c r="V6" s="0"/>
      <c r="W6" s="8" t="s">
        <f>=-SUM(W2:W4)</f>
      </c>
      <c r="X6" s="0" t="s">
        <v>110</v>
      </c>
      <c r="Y6" s="11" t="n">
        <v>45889</v>
      </c>
      <c r="Z6" s="6" t="s">
        <f>=-327.02</f>
      </c>
      <c r="AA6" s="0" t="s">
        <v>96</v>
      </c>
    </row>
    <row collapsed="false" customFormat="false" customHeight="false" hidden="false" ht="12.1" outlineLevel="0" r="7">
      <c r="A7" s="11" t="n">
        <v>45576</v>
      </c>
      <c r="B7" s="6" t="n">
        <v>2579.1</v>
      </c>
      <c r="C7" s="0" t="s">
        <v>107</v>
      </c>
      <c r="D7" s="11" t="n">
        <v>45277</v>
      </c>
      <c r="E7" s="6" t="n">
        <v>-778</v>
      </c>
      <c r="F7" s="0" t="s">
        <v>77</v>
      </c>
      <c r="G7" s="11" t="n">
        <v>45453</v>
      </c>
      <c r="H7" s="6" t="n">
        <v>-263.72</v>
      </c>
      <c r="I7" s="0" t="s">
        <v>83</v>
      </c>
      <c r="J7" s="11" t="n">
        <v>45411</v>
      </c>
      <c r="K7" s="6" t="n">
        <v>40.37</v>
      </c>
      <c r="L7" s="0" t="s">
        <v>107</v>
      </c>
      <c r="M7" s="11" t="n">
        <v>46213</v>
      </c>
      <c r="N7" s="8" t="s">
        <f>=-Портфель!J7</f>
      </c>
      <c r="O7" s="0" t="s">
        <v>108</v>
      </c>
      <c r="P7" s="0"/>
      <c r="Q7" s="0"/>
      <c r="R7" s="0"/>
      <c r="S7" s="0"/>
      <c r="T7" s="0"/>
      <c r="U7" s="0"/>
      <c r="V7" s="0"/>
      <c r="W7" s="0"/>
      <c r="X7" s="0"/>
      <c r="Y7" s="11" t="n">
        <v>45980</v>
      </c>
      <c r="Z7" s="6" t="s">
        <f>=-330.35</f>
      </c>
      <c r="AA7" s="0" t="s">
        <v>97</v>
      </c>
    </row>
    <row collapsed="false" customFormat="false" customHeight="false" hidden="false" ht="12.1" outlineLevel="0" r="8">
      <c r="A8" s="11" t="n">
        <v>45856</v>
      </c>
      <c r="B8" s="6" t="n">
        <v>-1516</v>
      </c>
      <c r="C8" s="0" t="s">
        <v>95</v>
      </c>
      <c r="D8" s="11" t="n">
        <v>45419</v>
      </c>
      <c r="E8" s="6" t="n">
        <v>-867</v>
      </c>
      <c r="F8" s="0" t="s">
        <v>82</v>
      </c>
      <c r="G8" s="11" t="n">
        <v>45527</v>
      </c>
      <c r="H8" s="6" t="n">
        <v>432.25</v>
      </c>
      <c r="I8" s="0" t="s">
        <v>107</v>
      </c>
      <c r="J8" s="11" t="n">
        <v>45527</v>
      </c>
      <c r="K8" s="6" t="n">
        <v>390.77</v>
      </c>
      <c r="L8" s="0" t="s">
        <v>107</v>
      </c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46071</v>
      </c>
      <c r="Z8" s="6" t="s">
        <f>=-312.13</f>
      </c>
      <c r="AA8" s="0" t="s">
        <v>99</v>
      </c>
    </row>
    <row collapsed="false" customFormat="false" customHeight="false" hidden="false" ht="12.1" outlineLevel="0" r="9">
      <c r="A9" s="11" t="n">
        <v>46213</v>
      </c>
      <c r="B9" s="8" t="s">
        <f>=-Портфель!J2</f>
      </c>
      <c r="C9" s="0" t="s">
        <v>108</v>
      </c>
      <c r="D9" s="11" t="n">
        <v>45527</v>
      </c>
      <c r="E9" s="6" t="n">
        <v>6351.5</v>
      </c>
      <c r="F9" s="0" t="s">
        <v>107</v>
      </c>
      <c r="G9" s="11" t="n">
        <v>45582</v>
      </c>
      <c r="H9" s="6" t="n">
        <v>-260.28</v>
      </c>
      <c r="I9" s="0" t="s">
        <v>88</v>
      </c>
      <c r="J9" s="11" t="n">
        <v>45576</v>
      </c>
      <c r="K9" s="6" t="n">
        <v>220.39</v>
      </c>
      <c r="L9" s="0" t="s">
        <v>107</v>
      </c>
      <c r="M9" s="0"/>
      <c r="N9" s="8" t="s">
        <f>=-SUM(N2:N7)</f>
      </c>
      <c r="O9" s="0" t="s">
        <v>110</v>
      </c>
      <c r="P9" s="0"/>
      <c r="Q9" s="0"/>
      <c r="R9" s="0"/>
      <c r="S9" s="0"/>
      <c r="T9" s="0"/>
      <c r="U9" s="0"/>
      <c r="V9" s="0"/>
      <c r="W9" s="0"/>
      <c r="X9" s="0"/>
      <c r="Y9" s="11" t="n">
        <v>46162</v>
      </c>
      <c r="Z9" s="6" t="s">
        <f>=-290.66</f>
      </c>
      <c r="AA9" s="0" t="s">
        <v>101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45643</v>
      </c>
      <c r="E10" s="6" t="n">
        <v>-1342</v>
      </c>
      <c r="F10" s="0" t="s">
        <v>91</v>
      </c>
      <c r="G10" s="11" t="n">
        <v>45593</v>
      </c>
      <c r="H10" s="6" t="n">
        <v>364.3</v>
      </c>
      <c r="I10" s="0" t="s">
        <v>107</v>
      </c>
      <c r="J10" s="11" t="n">
        <v>46213</v>
      </c>
      <c r="K10" s="8" t="s">
        <f>=-Портфель!J6</f>
      </c>
      <c r="L10" s="0" t="s">
        <v>108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46213</v>
      </c>
      <c r="Z10" s="8" t="s">
        <f>=-Портфель!J12</f>
      </c>
      <c r="AA10" s="0" t="s">
        <v>108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110</v>
      </c>
      <c r="D11" s="11" t="n">
        <v>45811</v>
      </c>
      <c r="E11" s="6" t="n">
        <v>-1412</v>
      </c>
      <c r="F11" s="0" t="s">
        <v>94</v>
      </c>
      <c r="G11" s="11" t="n">
        <v>45593</v>
      </c>
      <c r="H11" s="6" t="n">
        <v>729.5</v>
      </c>
      <c r="I11" s="0" t="s">
        <v>107</v>
      </c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</row>
    <row collapsed="false" customFormat="false" customHeight="false" hidden="false" ht="12.1" outlineLevel="0" r="12">
      <c r="A12" s="0"/>
      <c r="B12" s="0"/>
      <c r="C12" s="0"/>
      <c r="D12" s="11" t="n">
        <v>46034</v>
      </c>
      <c r="E12" s="6" t="n">
        <v>-1036</v>
      </c>
      <c r="F12" s="0" t="s">
        <v>98</v>
      </c>
      <c r="G12" s="11" t="n">
        <v>45616</v>
      </c>
      <c r="H12" s="6" t="n">
        <v>344.45</v>
      </c>
      <c r="I12" s="0" t="s">
        <v>107</v>
      </c>
      <c r="J12" s="0"/>
      <c r="K12" s="8" t="s">
        <f>=-SUM(K2:K10)</f>
      </c>
      <c r="L12" s="0" t="s">
        <v>110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110</v>
      </c>
    </row>
    <row collapsed="false" customFormat="false" customHeight="false" hidden="false" ht="12.1" outlineLevel="0" r="13">
      <c r="A13" s="0"/>
      <c r="B13" s="0"/>
      <c r="C13" s="0"/>
      <c r="D13" s="11" t="n">
        <v>46146</v>
      </c>
      <c r="E13" s="6" t="n">
        <v>-726</v>
      </c>
      <c r="F13" s="0" t="s">
        <v>100</v>
      </c>
      <c r="G13" s="11" t="n">
        <v>46213</v>
      </c>
      <c r="H13" s="8" t="s">
        <f>=-Портфель!J4</f>
      </c>
      <c r="I13" s="0" t="s">
        <v>108</v>
      </c>
    </row>
    <row collapsed="false" customFormat="false" customHeight="false" hidden="false" ht="12.1" outlineLevel="0" r="14">
      <c r="A14" s="0"/>
      <c r="B14" s="0"/>
      <c r="C14" s="0"/>
      <c r="D14" s="11" t="n">
        <v>46213</v>
      </c>
      <c r="E14" s="8" t="s">
        <f>=-Портфель!J3</f>
      </c>
      <c r="F14" s="0" t="s">
        <v>108</v>
      </c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  <c r="G15" s="0"/>
      <c r="H15" s="8" t="s">
        <f>=-SUM(H2:H13)</f>
      </c>
      <c r="I15" s="0" t="s">
        <v>110</v>
      </c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111</v>
      </c>
      <c r="C1" s="0"/>
      <c r="D1" s="0"/>
      <c r="E1" s="4" t="s">
        <v>112</v>
      </c>
      <c r="F1" s="0"/>
      <c r="G1" s="0"/>
      <c r="H1" s="4" t="s">
        <v>113</v>
      </c>
      <c r="I1" s="0"/>
      <c r="J1" s="0"/>
      <c r="K1" s="4" t="s">
        <v>114</v>
      </c>
      <c r="L1" s="0"/>
      <c r="M1" s="0"/>
      <c r="N1" s="4" t="s">
        <v>115</v>
      </c>
      <c r="O1" s="0"/>
      <c r="P1" s="0"/>
      <c r="Q1" s="4" t="s">
        <v>116</v>
      </c>
      <c r="R1" s="0"/>
      <c r="S1" s="0"/>
      <c r="T1" s="4" t="s">
        <v>117</v>
      </c>
      <c r="U1" s="0"/>
      <c r="V1" s="0"/>
      <c r="W1" s="4" t="s">
        <v>118</v>
      </c>
      <c r="X1" s="0"/>
      <c r="Y1" s="0"/>
      <c r="Z1" s="4" t="s">
        <v>119</v>
      </c>
      <c r="AA1" s="0"/>
      <c r="AB1" s="0"/>
      <c r="AC1" s="4" t="s">
        <v>120</v>
      </c>
      <c r="AD1" s="0"/>
      <c r="AE1" s="0"/>
      <c r="AF1" s="4" t="s">
        <v>121</v>
      </c>
      <c r="AG1" s="0"/>
      <c r="AH1" s="0"/>
      <c r="AI1" s="4" t="s">
        <v>122</v>
      </c>
      <c r="AJ1" s="0"/>
    </row>
    <row collapsed="false" customFormat="false" customHeight="false" hidden="false" ht="12.1" outlineLevel="0" r="2">
      <c r="A2" s="11" t="n">
        <v>44001</v>
      </c>
      <c r="B2" s="6" t="n">
        <v>824.17</v>
      </c>
      <c r="C2" s="0" t="s">
        <v>107</v>
      </c>
      <c r="D2" s="11" t="n">
        <v>44001</v>
      </c>
      <c r="E2" s="6" t="n">
        <v>1175.22</v>
      </c>
      <c r="F2" s="0" t="s">
        <v>107</v>
      </c>
      <c r="G2" s="11" t="n">
        <v>44001</v>
      </c>
      <c r="H2" s="6" t="n">
        <v>1255.47</v>
      </c>
      <c r="I2" s="0" t="s">
        <v>107</v>
      </c>
      <c r="J2" s="11" t="n">
        <v>44001</v>
      </c>
      <c r="K2" s="6" t="n">
        <v>1420.99</v>
      </c>
      <c r="L2" s="0" t="s">
        <v>107</v>
      </c>
      <c r="M2" s="11" t="n">
        <v>44001</v>
      </c>
      <c r="N2" s="6" t="n">
        <v>1622.22</v>
      </c>
      <c r="O2" s="0" t="s">
        <v>107</v>
      </c>
      <c r="P2" s="11" t="n">
        <v>44001</v>
      </c>
      <c r="Q2" s="6" t="n">
        <v>1733.2</v>
      </c>
      <c r="R2" s="0" t="s">
        <v>107</v>
      </c>
      <c r="S2" s="11" t="n">
        <v>44180</v>
      </c>
      <c r="T2" s="6" t="n">
        <v>77.5</v>
      </c>
      <c r="U2" s="0" t="s">
        <v>107</v>
      </c>
      <c r="V2" s="11" t="n">
        <v>44326</v>
      </c>
      <c r="W2" s="6" t="n">
        <v>1540.34</v>
      </c>
      <c r="X2" s="0" t="s">
        <v>107</v>
      </c>
      <c r="Y2" s="11" t="n">
        <v>44376</v>
      </c>
      <c r="Z2" s="6" t="n">
        <v>3103.29</v>
      </c>
      <c r="AA2" s="0" t="s">
        <v>107</v>
      </c>
      <c r="AB2" s="11" t="n">
        <v>44376</v>
      </c>
      <c r="AC2" s="6" t="n">
        <v>3130.04</v>
      </c>
      <c r="AD2" s="0" t="s">
        <v>107</v>
      </c>
      <c r="AE2" s="11" t="n">
        <v>45105</v>
      </c>
      <c r="AF2" s="6" t="n">
        <v>11559.41</v>
      </c>
      <c r="AG2" s="0" t="s">
        <v>107</v>
      </c>
      <c r="AH2" s="11" t="n">
        <v>45105</v>
      </c>
      <c r="AI2" s="6" t="n">
        <v>5170.6</v>
      </c>
      <c r="AJ2" s="0" t="s">
        <v>107</v>
      </c>
    </row>
    <row collapsed="false" customFormat="false" customHeight="false" hidden="false" ht="12.1" outlineLevel="0" r="3">
      <c r="A3" s="11" t="n">
        <v>44001</v>
      </c>
      <c r="B3" s="6" t="n">
        <v>823.96</v>
      </c>
      <c r="C3" s="0" t="s">
        <v>107</v>
      </c>
      <c r="D3" s="11" t="n">
        <v>44172</v>
      </c>
      <c r="E3" s="6" t="n">
        <v>1208.21</v>
      </c>
      <c r="F3" s="0" t="s">
        <v>107</v>
      </c>
      <c r="G3" s="11" t="n">
        <v>44172</v>
      </c>
      <c r="H3" s="6" t="n">
        <v>1258.92</v>
      </c>
      <c r="I3" s="0" t="s">
        <v>107</v>
      </c>
      <c r="J3" s="11" t="n">
        <v>44053</v>
      </c>
      <c r="K3" s="6" t="n">
        <v>1499.94</v>
      </c>
      <c r="L3" s="0" t="s">
        <v>107</v>
      </c>
      <c r="M3" s="11" t="n">
        <v>44053</v>
      </c>
      <c r="N3" s="6" t="n">
        <v>1629.85</v>
      </c>
      <c r="O3" s="0" t="s">
        <v>107</v>
      </c>
      <c r="P3" s="11" t="n">
        <v>44053</v>
      </c>
      <c r="Q3" s="6" t="n">
        <v>1755.16</v>
      </c>
      <c r="R3" s="0" t="s">
        <v>107</v>
      </c>
      <c r="S3" s="11" t="n">
        <v>44200</v>
      </c>
      <c r="T3" s="6" t="n">
        <v>2309.77</v>
      </c>
      <c r="U3" s="0" t="s">
        <v>107</v>
      </c>
      <c r="V3" s="11" t="n">
        <v>44326</v>
      </c>
      <c r="W3" s="6" t="n">
        <v>770.17</v>
      </c>
      <c r="X3" s="0" t="s">
        <v>107</v>
      </c>
      <c r="Y3" s="11" t="n">
        <v>44593</v>
      </c>
      <c r="Z3" s="6" t="n">
        <v>-2301.45</v>
      </c>
      <c r="AA3" s="0" t="s">
        <v>109</v>
      </c>
      <c r="AB3" s="11" t="n">
        <v>44376</v>
      </c>
      <c r="AC3" s="6" t="n">
        <v>80.27</v>
      </c>
      <c r="AD3" s="0" t="s">
        <v>107</v>
      </c>
      <c r="AE3" s="11" t="n">
        <v>45105</v>
      </c>
      <c r="AF3" s="6" t="n">
        <v>11559.4</v>
      </c>
      <c r="AG3" s="0" t="s">
        <v>107</v>
      </c>
      <c r="AH3" s="11" t="n">
        <v>45114</v>
      </c>
      <c r="AI3" s="6" t="n">
        <v>-65.3</v>
      </c>
      <c r="AJ3" s="0" t="s">
        <v>73</v>
      </c>
    </row>
    <row collapsed="false" customFormat="false" customHeight="false" hidden="false" ht="12.1" outlineLevel="0" r="4">
      <c r="A4" s="11" t="n">
        <v>44053</v>
      </c>
      <c r="B4" s="6" t="n">
        <v>2044.99</v>
      </c>
      <c r="C4" s="0" t="s">
        <v>107</v>
      </c>
      <c r="D4" s="11" t="n">
        <v>44326</v>
      </c>
      <c r="E4" s="6" t="n">
        <v>-2432.57</v>
      </c>
      <c r="F4" s="0" t="s">
        <v>109</v>
      </c>
      <c r="G4" s="11" t="n">
        <v>44593</v>
      </c>
      <c r="H4" s="6" t="n">
        <v>-2282.59</v>
      </c>
      <c r="I4" s="0" t="s">
        <v>109</v>
      </c>
      <c r="J4" s="11" t="n">
        <v>44376</v>
      </c>
      <c r="K4" s="6" t="n">
        <v>-1481.66</v>
      </c>
      <c r="L4" s="0" t="s">
        <v>109</v>
      </c>
      <c r="M4" s="11" t="n">
        <v>44376</v>
      </c>
      <c r="N4" s="6" t="n">
        <v>-3354.49</v>
      </c>
      <c r="O4" s="0" t="s">
        <v>109</v>
      </c>
      <c r="P4" s="11" t="n">
        <v>44593</v>
      </c>
      <c r="Q4" s="6" t="n">
        <v>-3678.25</v>
      </c>
      <c r="R4" s="0" t="s">
        <v>109</v>
      </c>
      <c r="S4" s="11" t="n">
        <v>44593</v>
      </c>
      <c r="T4" s="6" t="n">
        <v>-1975.81</v>
      </c>
      <c r="U4" s="0" t="s">
        <v>109</v>
      </c>
      <c r="V4" s="11" t="n">
        <v>44326</v>
      </c>
      <c r="W4" s="6" t="n">
        <v>231.05</v>
      </c>
      <c r="X4" s="0" t="s">
        <v>107</v>
      </c>
      <c r="Y4" s="11" t="n">
        <v>44593</v>
      </c>
      <c r="Z4" s="6" t="n">
        <v>-726.77</v>
      </c>
      <c r="AA4" s="0" t="s">
        <v>109</v>
      </c>
      <c r="AB4" s="11" t="n">
        <v>44593</v>
      </c>
      <c r="AC4" s="6" t="n">
        <v>-3316.09</v>
      </c>
      <c r="AD4" s="0" t="s">
        <v>109</v>
      </c>
      <c r="AE4" s="11" t="n">
        <v>45167</v>
      </c>
      <c r="AF4" s="6" t="n">
        <v>-430.78</v>
      </c>
      <c r="AG4" s="0" t="s">
        <v>74</v>
      </c>
      <c r="AH4" s="11" t="n">
        <v>45205</v>
      </c>
      <c r="AI4" s="6" t="n">
        <v>-70.21</v>
      </c>
      <c r="AJ4" s="0" t="s">
        <v>76</v>
      </c>
    </row>
    <row collapsed="false" customFormat="false" customHeight="false" hidden="false" ht="12.1" outlineLevel="0" r="5">
      <c r="A5" s="11" t="n">
        <v>45516</v>
      </c>
      <c r="B5" s="6" t="n">
        <v>-3720.08</v>
      </c>
      <c r="C5" s="0" t="s">
        <v>109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11" t="n">
        <v>44376</v>
      </c>
      <c r="K5" s="6" t="n">
        <v>-1481.86</v>
      </c>
      <c r="L5" s="0" t="s">
        <v>109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44593</v>
      </c>
      <c r="T5" s="6" t="n">
        <v>-987.91</v>
      </c>
      <c r="U5" s="0" t="s">
        <v>109</v>
      </c>
      <c r="V5" s="11" t="n">
        <v>44593</v>
      </c>
      <c r="W5" s="6" t="n">
        <v>-2654.61</v>
      </c>
      <c r="X5" s="0" t="s">
        <v>109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45349</v>
      </c>
      <c r="AF5" s="6" t="n">
        <v>-421.4</v>
      </c>
      <c r="AG5" s="0" t="s">
        <v>79</v>
      </c>
      <c r="AH5" s="11" t="n">
        <v>45296</v>
      </c>
      <c r="AI5" s="6" t="n">
        <v>-71.18</v>
      </c>
      <c r="AJ5" s="0" t="s">
        <v>78</v>
      </c>
    </row>
    <row collapsed="false" customFormat="false" customHeight="false" hidden="false" ht="12.1" outlineLevel="0" r="6">
      <c r="A6" s="11" t="n">
        <v>45576</v>
      </c>
      <c r="B6" s="6" t="n">
        <v>-1674</v>
      </c>
      <c r="C6" s="0" t="s">
        <v>109</v>
      </c>
      <c r="D6" s="0"/>
      <c r="E6" s="8" t="s">
        <f>=-SUM(E2:E4)</f>
      </c>
      <c r="F6" s="0" t="s">
        <v>110</v>
      </c>
      <c r="G6" s="0"/>
      <c r="H6" s="8" t="s">
        <f>=-SUM(H2:H4)</f>
      </c>
      <c r="I6" s="0" t="s">
        <v>110</v>
      </c>
      <c r="J6" s="0"/>
      <c r="K6" s="10" t="s">
        <f>=XIRR(K2:K5,J2:J5)</f>
      </c>
      <c r="L6" s="0"/>
      <c r="M6" s="0"/>
      <c r="N6" s="8" t="s">
        <f>=-SUM(N2:N4)</f>
      </c>
      <c r="O6" s="0" t="s">
        <v>110</v>
      </c>
      <c r="P6" s="0"/>
      <c r="Q6" s="8" t="s">
        <f>=-SUM(Q2:Q4)</f>
      </c>
      <c r="R6" s="0" t="s">
        <v>110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0"/>
      <c r="Z6" s="8" t="s">
        <f>=-SUM(Z2:Z4)</f>
      </c>
      <c r="AA6" s="0" t="s">
        <v>110</v>
      </c>
      <c r="AB6" s="0"/>
      <c r="AC6" s="8" t="s">
        <f>=-SUM(AC2:AC4)</f>
      </c>
      <c r="AD6" s="0" t="s">
        <v>110</v>
      </c>
      <c r="AE6" s="11" t="n">
        <v>45531</v>
      </c>
      <c r="AF6" s="6" t="n">
        <v>-384.92</v>
      </c>
      <c r="AG6" s="0" t="s">
        <v>86</v>
      </c>
      <c r="AH6" s="11" t="n">
        <v>45387</v>
      </c>
      <c r="AI6" s="6" t="n">
        <v>-78.1</v>
      </c>
      <c r="AJ6" s="0" t="s">
        <v>81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0"/>
      <c r="K7" s="8" t="s">
        <f>=-SUM(K2:K5)</f>
      </c>
      <c r="L7" s="0" t="s">
        <v>110</v>
      </c>
      <c r="M7" s="0"/>
      <c r="N7" s="0"/>
      <c r="O7" s="0"/>
      <c r="P7" s="0"/>
      <c r="Q7" s="0"/>
      <c r="R7" s="0"/>
      <c r="S7" s="0"/>
      <c r="T7" s="8" t="s">
        <f>=-SUM(T2:T5)</f>
      </c>
      <c r="U7" s="0" t="s">
        <v>110</v>
      </c>
      <c r="V7" s="0"/>
      <c r="W7" s="8" t="s">
        <f>=-SUM(W2:W5)</f>
      </c>
      <c r="X7" s="0" t="s">
        <v>110</v>
      </c>
      <c r="Y7" s="0"/>
      <c r="Z7" s="0"/>
      <c r="AA7" s="0"/>
      <c r="AB7" s="0"/>
      <c r="AC7" s="0"/>
      <c r="AD7" s="0"/>
      <c r="AE7" s="11" t="n">
        <v>45576</v>
      </c>
      <c r="AF7" s="6" t="n">
        <v>-21428.29</v>
      </c>
      <c r="AG7" s="0" t="s">
        <v>109</v>
      </c>
      <c r="AH7" s="11" t="n">
        <v>45478</v>
      </c>
      <c r="AI7" s="6" t="n">
        <v>-77.71</v>
      </c>
      <c r="AJ7" s="0" t="s">
        <v>84</v>
      </c>
    </row>
    <row collapsed="false" customFormat="false" customHeight="false" hidden="false" ht="12.1" outlineLevel="0" r="8">
      <c r="A8" s="0"/>
      <c r="B8" s="8" t="s">
        <f>=-SUM(B2:B6)</f>
      </c>
      <c r="C8" s="0" t="s">
        <v>110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10" t="s">
        <f>=XIRR(AF2:AF7,AE2:AE7)</f>
      </c>
      <c r="AG8" s="0"/>
      <c r="AH8" s="11" t="n">
        <v>45569</v>
      </c>
      <c r="AI8" s="6" t="n">
        <v>-95.4</v>
      </c>
      <c r="AJ8" s="0" t="s">
        <v>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110</v>
      </c>
      <c r="AH9" s="11" t="n">
        <v>45576</v>
      </c>
      <c r="AI9" s="6" t="n">
        <v>-6712.39</v>
      </c>
      <c r="AJ9" s="0" t="s">
        <v>109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110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123</v>
      </c>
      <c r="C1" s="0"/>
      <c r="D1" s="0"/>
      <c r="E1" s="3" t="s">
        <v>124</v>
      </c>
      <c r="F1" s="0"/>
      <c r="G1" s="0"/>
      <c r="H1" s="3" t="s">
        <v>125</v>
      </c>
      <c r="I1" s="0"/>
      <c r="J1" s="0"/>
      <c r="K1" s="3" t="s">
        <v>126</v>
      </c>
      <c r="L1" s="0"/>
      <c r="M1" s="0"/>
      <c r="N1" s="3" t="s">
        <v>127</v>
      </c>
      <c r="O1" s="0"/>
      <c r="P1" s="0"/>
      <c r="Q1" s="3" t="s">
        <v>128</v>
      </c>
      <c r="R1" s="0"/>
      <c r="S1" s="0"/>
      <c r="T1" s="3" t="s">
        <v>129</v>
      </c>
      <c r="U1" s="0"/>
      <c r="V1" s="0"/>
      <c r="W1" s="3" t="s">
        <v>130</v>
      </c>
      <c r="X1" s="0"/>
      <c r="Y1" s="0"/>
      <c r="Z1" s="3" t="s">
        <v>131</v>
      </c>
      <c r="AA1" s="0"/>
    </row>
    <row collapsed="false" customFormat="false" customHeight="false" hidden="false" ht="12.1" outlineLevel="0" r="2">
      <c r="A2" s="11" t="n">
        <v>44593</v>
      </c>
      <c r="B2" s="6" t="n">
        <v>20</v>
      </c>
      <c r="C2" s="6" t="n">
        <v>5281.69</v>
      </c>
      <c r="D2" s="11" t="n">
        <v>44593</v>
      </c>
      <c r="E2" s="6" t="n">
        <v>1</v>
      </c>
      <c r="F2" s="6" t="n">
        <v>6974.15</v>
      </c>
      <c r="G2" s="11" t="n">
        <v>44593</v>
      </c>
      <c r="H2" s="6" t="n">
        <v>20</v>
      </c>
      <c r="I2" s="6" t="n">
        <v>1213.31</v>
      </c>
      <c r="J2" s="11" t="n">
        <v>44053</v>
      </c>
      <c r="K2" s="6" t="n">
        <v>100</v>
      </c>
      <c r="L2" s="6" t="n">
        <v>1415.64</v>
      </c>
      <c r="M2" s="11" t="n">
        <v>44326</v>
      </c>
      <c r="N2" s="6" t="n">
        <v>1.71</v>
      </c>
      <c r="O2" s="6" t="n">
        <v>2845.0239</v>
      </c>
      <c r="P2" s="11" t="n">
        <v>44001</v>
      </c>
      <c r="Q2" s="6" t="n">
        <v>20</v>
      </c>
      <c r="R2" s="6" t="n">
        <v>1731.2</v>
      </c>
      <c r="S2" s="11" t="n">
        <v>45616</v>
      </c>
      <c r="T2" s="6" t="n">
        <v>64</v>
      </c>
      <c r="U2" s="6" t="n">
        <v>137.44</v>
      </c>
      <c r="V2" s="11" t="n">
        <v>44593</v>
      </c>
      <c r="W2" s="6" t="n">
        <v>12.01</v>
      </c>
      <c r="X2" s="6" t="n">
        <v>97.084472727273</v>
      </c>
      <c r="Y2" s="11" t="n">
        <v>45576</v>
      </c>
      <c r="Z2" s="6" t="n">
        <v>3</v>
      </c>
      <c r="AA2" s="6" t="n">
        <v>25297.8</v>
      </c>
    </row>
    <row collapsed="false" customFormat="false" customHeight="false" hidden="false" ht="12.1" outlineLevel="0" r="3">
      <c r="A3" s="11" t="n">
        <v>45294</v>
      </c>
      <c r="B3" s="6" t="n">
        <v>10</v>
      </c>
      <c r="C3" s="6" t="n">
        <v>2735.56</v>
      </c>
      <c r="D3" s="11" t="n">
        <v>45105</v>
      </c>
      <c r="E3" s="6" t="n">
        <v>1</v>
      </c>
      <c r="F3" s="6" t="n">
        <v>5106.53</v>
      </c>
      <c r="G3" s="11" t="n">
        <v>44593</v>
      </c>
      <c r="H3" s="6" t="n">
        <v>60</v>
      </c>
      <c r="I3" s="6" t="n">
        <v>3638.73</v>
      </c>
      <c r="J3" s="11" t="n">
        <v>44172</v>
      </c>
      <c r="K3" s="6" t="n">
        <v>100</v>
      </c>
      <c r="L3" s="6" t="n">
        <v>1550.14</v>
      </c>
      <c r="M3" s="0"/>
      <c r="N3" s="5" t="s">
        <f>=SUM(O2:O2)/SUM(N2:N2)</f>
      </c>
      <c r="O3" s="0" t="s">
        <v>11</v>
      </c>
      <c r="P3" s="11" t="n">
        <v>44053</v>
      </c>
      <c r="Q3" s="6" t="n">
        <v>20</v>
      </c>
      <c r="R3" s="6" t="n">
        <v>1843.77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</row>
    <row collapsed="false" customFormat="false" customHeight="false" hidden="false" ht="12.1" outlineLevel="0" r="4">
      <c r="A4" s="11" t="n">
        <v>45527</v>
      </c>
      <c r="B4" s="6" t="n">
        <v>10</v>
      </c>
      <c r="C4" s="6" t="n">
        <v>2576.5</v>
      </c>
      <c r="D4" s="11" t="n">
        <v>45527</v>
      </c>
      <c r="E4" s="6" t="n">
        <v>1</v>
      </c>
      <c r="F4" s="6" t="n">
        <v>6351.5</v>
      </c>
      <c r="G4" s="11" t="n">
        <v>44593</v>
      </c>
      <c r="H4" s="6" t="n">
        <v>10</v>
      </c>
      <c r="I4" s="6" t="n">
        <v>605.95</v>
      </c>
      <c r="J4" s="11" t="n">
        <v>44180</v>
      </c>
      <c r="K4" s="6" t="n">
        <v>100</v>
      </c>
      <c r="L4" s="6" t="n">
        <v>1584.64</v>
      </c>
      <c r="M4" s="0"/>
      <c r="N4" s="6" t="n">
        <v>1720.4</v>
      </c>
      <c r="O4" s="0" t="s">
        <v>132</v>
      </c>
      <c r="P4" s="0"/>
      <c r="Q4" s="5" t="s">
        <f>=SUM(R2:R3)/SUM(Q2:Q3)</f>
      </c>
      <c r="R4" s="0" t="s">
        <v>11</v>
      </c>
      <c r="S4" s="0"/>
      <c r="T4" s="6" t="n">
        <v>2.599</v>
      </c>
      <c r="U4" s="0" t="s">
        <v>132</v>
      </c>
      <c r="V4" s="0"/>
      <c r="W4" s="6" t="n">
        <v>7.975</v>
      </c>
      <c r="X4" s="0" t="s">
        <v>132</v>
      </c>
      <c r="Y4" s="0"/>
      <c r="Z4" s="6" t="n">
        <v>96.8589</v>
      </c>
      <c r="AA4" s="0" t="s">
        <v>132</v>
      </c>
    </row>
    <row collapsed="false" customFormat="false" customHeight="false" hidden="false" ht="12.1" outlineLevel="0" r="5">
      <c r="A5" s="11" t="n">
        <v>45576</v>
      </c>
      <c r="B5" s="6" t="n">
        <v>10</v>
      </c>
      <c r="C5" s="6" t="n">
        <v>2579.1</v>
      </c>
      <c r="D5" s="0"/>
      <c r="E5" s="5" t="s">
        <f>=SUM(F2:F4)/SUM(E2:E4)</f>
      </c>
      <c r="F5" s="0" t="s">
        <v>11</v>
      </c>
      <c r="G5" s="11" t="n">
        <v>45170</v>
      </c>
      <c r="H5" s="6" t="n">
        <v>10</v>
      </c>
      <c r="I5" s="6" t="n">
        <v>553.7</v>
      </c>
      <c r="J5" s="11" t="n">
        <v>44326</v>
      </c>
      <c r="K5" s="6" t="n">
        <v>300</v>
      </c>
      <c r="L5" s="6" t="n">
        <v>5418.5</v>
      </c>
      <c r="M5" s="0"/>
      <c r="N5" s="6" t="n">
        <v>1.71</v>
      </c>
      <c r="O5" s="0" t="s">
        <v>133</v>
      </c>
      <c r="P5" s="0"/>
      <c r="Q5" s="6" t="n">
        <v>54.96</v>
      </c>
      <c r="R5" s="0" t="s">
        <v>132</v>
      </c>
      <c r="S5" s="0"/>
      <c r="T5" s="6" t="n">
        <v>64</v>
      </c>
      <c r="U5" s="0" t="s">
        <v>133</v>
      </c>
      <c r="V5" s="0"/>
      <c r="W5" s="6" t="n">
        <v>12.01</v>
      </c>
      <c r="X5" s="0" t="s">
        <v>133</v>
      </c>
      <c r="Y5" s="0"/>
      <c r="Z5" s="6" t="n">
        <v>3</v>
      </c>
      <c r="AA5" s="0" t="s">
        <v>133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6" t="n">
        <v>4396</v>
      </c>
      <c r="F6" s="0" t="s">
        <v>132</v>
      </c>
      <c r="G6" s="11" t="n">
        <v>45409</v>
      </c>
      <c r="H6" s="6" t="n">
        <v>10</v>
      </c>
      <c r="I6" s="6" t="n">
        <v>549.99</v>
      </c>
      <c r="J6" s="11" t="n">
        <v>45105</v>
      </c>
      <c r="K6" s="6" t="n">
        <v>10</v>
      </c>
      <c r="L6" s="6" t="n">
        <v>157.55</v>
      </c>
      <c r="M6" s="0"/>
      <c r="N6" s="5" t="s">
        <f>=N5*(ABS(N4)-ABS(N3))</f>
      </c>
      <c r="O6" s="0" t="s">
        <v>134</v>
      </c>
      <c r="P6" s="0"/>
      <c r="Q6" s="6" t="n">
        <v>40</v>
      </c>
      <c r="R6" s="0" t="s">
        <v>133</v>
      </c>
      <c r="S6" s="0"/>
      <c r="T6" s="5" t="s">
        <f>=T5*(ABS(T4)-ABS(T3))</f>
      </c>
      <c r="U6" s="0" t="s">
        <v>134</v>
      </c>
      <c r="V6" s="0"/>
      <c r="W6" s="5" t="s">
        <f>=W5*(ABS(W4)-ABS(W3))</f>
      </c>
      <c r="X6" s="0" t="s">
        <v>134</v>
      </c>
      <c r="Y6" s="0"/>
      <c r="Z6" s="6" t="s">
        <f>=Портфель!G12*Портфель!$Q$17</f>
      </c>
      <c r="AA6" s="0" t="s">
        <v>6</v>
      </c>
    </row>
    <row collapsed="false" customFormat="false" customHeight="false" hidden="false" ht="12.1" outlineLevel="0" r="7">
      <c r="A7" s="0"/>
      <c r="B7" s="6" t="n">
        <v>291.73</v>
      </c>
      <c r="C7" s="0" t="s">
        <v>132</v>
      </c>
      <c r="D7" s="0"/>
      <c r="E7" s="6" t="n">
        <v>3</v>
      </c>
      <c r="F7" s="0" t="s">
        <v>133</v>
      </c>
      <c r="G7" s="11" t="n">
        <v>45527</v>
      </c>
      <c r="H7" s="6" t="n">
        <v>10</v>
      </c>
      <c r="I7" s="6" t="n">
        <v>432.25</v>
      </c>
      <c r="J7" s="11" t="n">
        <v>45411</v>
      </c>
      <c r="K7" s="6" t="n">
        <v>2</v>
      </c>
      <c r="L7" s="6" t="n">
        <v>40.37</v>
      </c>
      <c r="M7" s="0"/>
      <c r="N7" s="0"/>
      <c r="O7" s="0"/>
      <c r="P7" s="0"/>
      <c r="Q7" s="5" t="s">
        <f>=Q6*(ABS(Q5)-ABS(Q4))</f>
      </c>
      <c r="R7" s="0" t="s">
        <v>134</v>
      </c>
      <c r="S7" s="0"/>
      <c r="T7" s="0"/>
      <c r="U7" s="0"/>
      <c r="V7" s="0"/>
      <c r="W7" s="0"/>
      <c r="X7" s="0"/>
      <c r="Y7" s="0"/>
      <c r="Z7" s="6" t="s">
        <f>=Портфель!H12*Портфель!$Q$13</f>
      </c>
      <c r="AA7" s="0" t="s">
        <v>7</v>
      </c>
    </row>
    <row collapsed="false" customFormat="false" customHeight="false" hidden="false" ht="12.1" outlineLevel="0" r="8">
      <c r="A8" s="0"/>
      <c r="B8" s="6" t="n">
        <v>50</v>
      </c>
      <c r="C8" s="0" t="s">
        <v>133</v>
      </c>
      <c r="D8" s="0"/>
      <c r="E8" s="5" t="s">
        <f>=E7*(ABS(E6)-ABS(E5))</f>
      </c>
      <c r="F8" s="0" t="s">
        <v>134</v>
      </c>
      <c r="G8" s="11" t="n">
        <v>45593</v>
      </c>
      <c r="H8" s="6" t="n">
        <v>10</v>
      </c>
      <c r="I8" s="6" t="n">
        <v>364.3</v>
      </c>
      <c r="J8" s="11" t="n">
        <v>45527</v>
      </c>
      <c r="K8" s="6" t="n">
        <v>24</v>
      </c>
      <c r="L8" s="6" t="n">
        <v>390.77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=Z5*(Z6*Z4/100-Z3+Z7)</f>
      </c>
      <c r="AA8" s="0" t="s">
        <v>134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134</v>
      </c>
      <c r="D9" s="0"/>
      <c r="E9" s="0"/>
      <c r="F9" s="0"/>
      <c r="G9" s="11" t="n">
        <v>45593</v>
      </c>
      <c r="H9" s="6" t="n">
        <v>20</v>
      </c>
      <c r="I9" s="6" t="n">
        <v>729.5</v>
      </c>
      <c r="J9" s="11" t="n">
        <v>45576</v>
      </c>
      <c r="K9" s="6" t="n">
        <v>13</v>
      </c>
      <c r="L9" s="6" t="n">
        <v>220.39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45616</v>
      </c>
      <c r="H10" s="6" t="n">
        <v>10</v>
      </c>
      <c r="I10" s="6" t="n">
        <v>344.45</v>
      </c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=SUM(I2:I10)/SUM(H2:H10)</f>
      </c>
      <c r="I11" s="0" t="s">
        <v>11</v>
      </c>
      <c r="J11" s="0"/>
      <c r="K11" s="6" t="n">
        <v>14.896</v>
      </c>
      <c r="L11" s="0" t="s">
        <v>132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16.075</v>
      </c>
      <c r="I12" s="0" t="s">
        <v>132</v>
      </c>
      <c r="J12" s="0"/>
      <c r="K12" s="6" t="n">
        <v>649</v>
      </c>
      <c r="L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160</v>
      </c>
      <c r="I13" s="0" t="s">
        <v>133</v>
      </c>
      <c r="J13" s="0"/>
      <c r="K13" s="5" t="s">
        <f>=K12*(ABS(K11)-ABS(K10))</f>
      </c>
      <c r="L13" s="0" t="s">
        <v>134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5" t="s">
        <f>=H13*(ABS(H12)-ABS(H11))</f>
      </c>
      <c r="I14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60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138</v>
      </c>
    </row>
    <row collapsed="false" customFormat="false" customHeight="false" hidden="false" ht="12.1" outlineLevel="0" r="2">
      <c r="A2" s="21" t="n">
        <v>44001</v>
      </c>
      <c r="B2" s="22" t="s">
        <v>139</v>
      </c>
      <c r="C2" s="22" t="s">
        <v>67</v>
      </c>
      <c r="D2" s="22" t="s">
        <v>139</v>
      </c>
      <c r="E2" s="22" t="s">
        <v>139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44001</v>
      </c>
      <c r="B3" s="22" t="s">
        <v>139</v>
      </c>
      <c r="C3" s="22" t="s">
        <v>67</v>
      </c>
      <c r="D3" s="22" t="s">
        <v>139</v>
      </c>
      <c r="E3" s="22" t="s">
        <v>139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44001.474803241</v>
      </c>
      <c r="B4" s="16" t="s">
        <v>111</v>
      </c>
      <c r="C4" s="16" t="s">
        <v>140</v>
      </c>
      <c r="D4" s="16" t="s">
        <v>107</v>
      </c>
      <c r="E4" s="16" t="s">
        <v>30</v>
      </c>
      <c r="F4" s="16" t="s">
        <v>19</v>
      </c>
      <c r="G4" s="7" t="n">
        <v>1</v>
      </c>
      <c r="H4" s="6" t="n">
        <v>823.6</v>
      </c>
      <c r="I4" s="6" t="n">
        <v>-823.6</v>
      </c>
      <c r="J4" s="6" t="n">
        <v>-0</v>
      </c>
      <c r="K4" s="6" t="n">
        <v>-0.5</v>
      </c>
      <c r="L4" s="6" t="n">
        <v>-0.07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44001.479097222</v>
      </c>
      <c r="B5" s="16" t="s">
        <v>111</v>
      </c>
      <c r="C5" s="16" t="s">
        <v>140</v>
      </c>
      <c r="D5" s="16" t="s">
        <v>107</v>
      </c>
      <c r="E5" s="16" t="s">
        <v>30</v>
      </c>
      <c r="F5" s="16" t="s">
        <v>19</v>
      </c>
      <c r="G5" s="7" t="n">
        <v>1</v>
      </c>
      <c r="H5" s="6" t="n">
        <v>823.4</v>
      </c>
      <c r="I5" s="6" t="n">
        <v>-823.4</v>
      </c>
      <c r="J5" s="6" t="n">
        <v>-0</v>
      </c>
      <c r="K5" s="6" t="n">
        <v>-0.49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44001.479525463</v>
      </c>
      <c r="B6" s="16" t="s">
        <v>112</v>
      </c>
      <c r="C6" s="16" t="s">
        <v>141</v>
      </c>
      <c r="D6" s="16" t="s">
        <v>107</v>
      </c>
      <c r="E6" s="16" t="s">
        <v>30</v>
      </c>
      <c r="F6" s="16" t="s">
        <v>19</v>
      </c>
      <c r="G6" s="7" t="n">
        <v>1</v>
      </c>
      <c r="H6" s="6" t="n">
        <v>1174.4</v>
      </c>
      <c r="I6" s="6" t="n">
        <v>-1174.4</v>
      </c>
      <c r="J6" s="6" t="n">
        <v>-0</v>
      </c>
      <c r="K6" s="6" t="n">
        <v>-0.71</v>
      </c>
      <c r="L6" s="6" t="n">
        <v>-0.11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44001.479814815</v>
      </c>
      <c r="B7" s="16" t="s">
        <v>113</v>
      </c>
      <c r="C7" s="16" t="s">
        <v>142</v>
      </c>
      <c r="D7" s="16" t="s">
        <v>107</v>
      </c>
      <c r="E7" s="16" t="s">
        <v>30</v>
      </c>
      <c r="F7" s="16" t="s">
        <v>19</v>
      </c>
      <c r="G7" s="7" t="n">
        <v>1</v>
      </c>
      <c r="H7" s="6" t="n">
        <v>1254.6</v>
      </c>
      <c r="I7" s="6" t="n">
        <v>-1254.6</v>
      </c>
      <c r="J7" s="6" t="n">
        <v>-0</v>
      </c>
      <c r="K7" s="6" t="n">
        <v>-0.75</v>
      </c>
      <c r="L7" s="6" t="n">
        <v>-0.12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44001.480092593</v>
      </c>
      <c r="B8" s="16" t="s">
        <v>114</v>
      </c>
      <c r="C8" s="16" t="s">
        <v>143</v>
      </c>
      <c r="D8" s="16" t="s">
        <v>107</v>
      </c>
      <c r="E8" s="16" t="s">
        <v>30</v>
      </c>
      <c r="F8" s="16" t="s">
        <v>19</v>
      </c>
      <c r="G8" s="7" t="n">
        <v>2</v>
      </c>
      <c r="H8" s="6" t="n">
        <v>710</v>
      </c>
      <c r="I8" s="6" t="n">
        <v>-1420</v>
      </c>
      <c r="J8" s="6" t="n">
        <v>-0</v>
      </c>
      <c r="K8" s="6" t="n">
        <v>-0.85</v>
      </c>
      <c r="L8" s="6" t="n">
        <v>-0.14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44001.480347222</v>
      </c>
      <c r="B9" s="16" t="s">
        <v>115</v>
      </c>
      <c r="C9" s="16" t="s">
        <v>144</v>
      </c>
      <c r="D9" s="16" t="s">
        <v>107</v>
      </c>
      <c r="E9" s="16" t="s">
        <v>30</v>
      </c>
      <c r="F9" s="16" t="s">
        <v>19</v>
      </c>
      <c r="G9" s="7" t="n">
        <v>1</v>
      </c>
      <c r="H9" s="6" t="n">
        <v>1621.1</v>
      </c>
      <c r="I9" s="6" t="n">
        <v>-1621.1</v>
      </c>
      <c r="J9" s="6" t="n">
        <v>-0</v>
      </c>
      <c r="K9" s="6" t="n">
        <v>-0.97</v>
      </c>
      <c r="L9" s="6" t="n">
        <v>-0.15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44001.480625</v>
      </c>
      <c r="B10" s="16" t="s">
        <v>36</v>
      </c>
      <c r="C10" s="16" t="s">
        <v>145</v>
      </c>
      <c r="D10" s="16" t="s">
        <v>107</v>
      </c>
      <c r="E10" s="16" t="s">
        <v>30</v>
      </c>
      <c r="F10" s="16" t="s">
        <v>19</v>
      </c>
      <c r="G10" s="7" t="n">
        <v>2</v>
      </c>
      <c r="H10" s="6" t="n">
        <v>865</v>
      </c>
      <c r="I10" s="6" t="n">
        <v>-1730</v>
      </c>
      <c r="J10" s="6" t="n">
        <v>-0</v>
      </c>
      <c r="K10" s="6" t="n">
        <v>-1.04</v>
      </c>
      <c r="L10" s="6" t="n">
        <v>-0.16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44001.481018519</v>
      </c>
      <c r="B11" s="16" t="s">
        <v>116</v>
      </c>
      <c r="C11" s="16" t="s">
        <v>146</v>
      </c>
      <c r="D11" s="16" t="s">
        <v>107</v>
      </c>
      <c r="E11" s="16" t="s">
        <v>30</v>
      </c>
      <c r="F11" s="16" t="s">
        <v>19</v>
      </c>
      <c r="G11" s="7" t="n">
        <v>1</v>
      </c>
      <c r="H11" s="6" t="n">
        <v>1732</v>
      </c>
      <c r="I11" s="6" t="n">
        <v>-1732</v>
      </c>
      <c r="J11" s="6" t="n">
        <v>-0</v>
      </c>
      <c r="K11" s="6" t="n">
        <v>-1.04</v>
      </c>
      <c r="L11" s="6" t="n">
        <v>-0.16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44053.765972222</v>
      </c>
      <c r="B12" s="22" t="s">
        <v>139</v>
      </c>
      <c r="C12" s="22" t="s">
        <v>68</v>
      </c>
      <c r="D12" s="22" t="s">
        <v>139</v>
      </c>
      <c r="E12" s="22" t="s">
        <v>139</v>
      </c>
      <c r="F12" s="22" t="s">
        <v>19</v>
      </c>
      <c r="G12" s="23" t="n">
        <v>1</v>
      </c>
      <c r="H12" s="24" t="n">
        <v>11100</v>
      </c>
      <c r="I12" s="24" t="n">
        <v>11100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44053.767013889</v>
      </c>
      <c r="B13" s="16" t="s">
        <v>114</v>
      </c>
      <c r="C13" s="16" t="s">
        <v>143</v>
      </c>
      <c r="D13" s="16" t="s">
        <v>107</v>
      </c>
      <c r="E13" s="16" t="s">
        <v>30</v>
      </c>
      <c r="F13" s="16" t="s">
        <v>19</v>
      </c>
      <c r="G13" s="7" t="n">
        <v>2</v>
      </c>
      <c r="H13" s="6" t="n">
        <v>749.9</v>
      </c>
      <c r="I13" s="6" t="n">
        <v>-1499.8</v>
      </c>
      <c r="J13" s="6" t="n">
        <v>-0</v>
      </c>
      <c r="K13" s="6" t="n">
        <v>-0</v>
      </c>
      <c r="L13" s="6" t="n">
        <v>-0.14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44053.767326389</v>
      </c>
      <c r="B14" s="16" t="s">
        <v>115</v>
      </c>
      <c r="C14" s="16" t="s">
        <v>144</v>
      </c>
      <c r="D14" s="16" t="s">
        <v>107</v>
      </c>
      <c r="E14" s="16" t="s">
        <v>30</v>
      </c>
      <c r="F14" s="16" t="s">
        <v>19</v>
      </c>
      <c r="G14" s="7" t="n">
        <v>1</v>
      </c>
      <c r="H14" s="6" t="n">
        <v>1629.7</v>
      </c>
      <c r="I14" s="6" t="n">
        <v>-1629.7</v>
      </c>
      <c r="J14" s="6" t="n">
        <v>-0</v>
      </c>
      <c r="K14" s="6" t="n">
        <v>-0</v>
      </c>
      <c r="L14" s="6" t="n">
        <v>-0.15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44053.767604167</v>
      </c>
      <c r="B15" s="16" t="s">
        <v>36</v>
      </c>
      <c r="C15" s="16" t="s">
        <v>145</v>
      </c>
      <c r="D15" s="16" t="s">
        <v>107</v>
      </c>
      <c r="E15" s="16" t="s">
        <v>30</v>
      </c>
      <c r="F15" s="16" t="s">
        <v>19</v>
      </c>
      <c r="G15" s="7" t="n">
        <v>2</v>
      </c>
      <c r="H15" s="6" t="n">
        <v>921.8</v>
      </c>
      <c r="I15" s="6" t="n">
        <v>-1843.6</v>
      </c>
      <c r="J15" s="6" t="n">
        <v>-0</v>
      </c>
      <c r="K15" s="6" t="n">
        <v>-0</v>
      </c>
      <c r="L15" s="6" t="n">
        <v>-0.17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44053.767881944</v>
      </c>
      <c r="B16" s="16" t="s">
        <v>116</v>
      </c>
      <c r="C16" s="16" t="s">
        <v>146</v>
      </c>
      <c r="D16" s="16" t="s">
        <v>107</v>
      </c>
      <c r="E16" s="16" t="s">
        <v>30</v>
      </c>
      <c r="F16" s="16" t="s">
        <v>19</v>
      </c>
      <c r="G16" s="7" t="n">
        <v>1</v>
      </c>
      <c r="H16" s="6" t="n">
        <v>1755</v>
      </c>
      <c r="I16" s="6" t="n">
        <v>-1755</v>
      </c>
      <c r="J16" s="6" t="n">
        <v>-0</v>
      </c>
      <c r="K16" s="6" t="n">
        <v>-0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44053.768449074</v>
      </c>
      <c r="B17" s="16" t="s">
        <v>111</v>
      </c>
      <c r="C17" s="16" t="s">
        <v>140</v>
      </c>
      <c r="D17" s="16" t="s">
        <v>107</v>
      </c>
      <c r="E17" s="16" t="s">
        <v>30</v>
      </c>
      <c r="F17" s="16" t="s">
        <v>19</v>
      </c>
      <c r="G17" s="7" t="n">
        <v>2</v>
      </c>
      <c r="H17" s="6" t="n">
        <v>1022.4</v>
      </c>
      <c r="I17" s="6" t="n">
        <v>-2044.8</v>
      </c>
      <c r="J17" s="6" t="n">
        <v>-0</v>
      </c>
      <c r="K17" s="6" t="n">
        <v>-0</v>
      </c>
      <c r="L17" s="6" t="n">
        <v>-0.19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44053.768622685</v>
      </c>
      <c r="B18" s="16" t="s">
        <v>29</v>
      </c>
      <c r="C18" s="16" t="s">
        <v>147</v>
      </c>
      <c r="D18" s="16" t="s">
        <v>107</v>
      </c>
      <c r="E18" s="16" t="s">
        <v>30</v>
      </c>
      <c r="F18" s="16" t="s">
        <v>19</v>
      </c>
      <c r="G18" s="7" t="n">
        <v>1</v>
      </c>
      <c r="H18" s="6" t="n">
        <v>1415.5</v>
      </c>
      <c r="I18" s="6" t="n">
        <v>-1415.5</v>
      </c>
      <c r="J18" s="6" t="n">
        <v>-0</v>
      </c>
      <c r="K18" s="6" t="n">
        <v>-0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44053.769085648</v>
      </c>
      <c r="B19" s="16" t="s">
        <v>33</v>
      </c>
      <c r="C19" s="16" t="s">
        <v>148</v>
      </c>
      <c r="D19" s="16" t="s">
        <v>107</v>
      </c>
      <c r="E19" s="16" t="s">
        <v>30</v>
      </c>
      <c r="F19" s="16" t="s">
        <v>19</v>
      </c>
      <c r="G19" s="7" t="n">
        <v>1</v>
      </c>
      <c r="H19" s="6" t="n">
        <v>1303.8</v>
      </c>
      <c r="I19" s="6" t="n">
        <v>-1303.8</v>
      </c>
      <c r="J19" s="6" t="n">
        <v>-0</v>
      </c>
      <c r="K19" s="6" t="n">
        <v>-0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44172.712303241</v>
      </c>
      <c r="B20" s="22" t="s">
        <v>139</v>
      </c>
      <c r="C20" s="22" t="s">
        <v>68</v>
      </c>
      <c r="D20" s="22" t="s">
        <v>139</v>
      </c>
      <c r="E20" s="22" t="s">
        <v>139</v>
      </c>
      <c r="F20" s="22" t="s">
        <v>19</v>
      </c>
      <c r="G20" s="23" t="n">
        <v>1</v>
      </c>
      <c r="H20" s="24" t="n">
        <v>5500</v>
      </c>
      <c r="I20" s="24" t="n">
        <v>5500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44172.715787037</v>
      </c>
      <c r="B21" s="16" t="s">
        <v>29</v>
      </c>
      <c r="C21" s="16" t="s">
        <v>147</v>
      </c>
      <c r="D21" s="16" t="s">
        <v>107</v>
      </c>
      <c r="E21" s="16" t="s">
        <v>30</v>
      </c>
      <c r="F21" s="16" t="s">
        <v>19</v>
      </c>
      <c r="G21" s="7" t="n">
        <v>1</v>
      </c>
      <c r="H21" s="6" t="n">
        <v>1550</v>
      </c>
      <c r="I21" s="6" t="n">
        <v>-1550</v>
      </c>
      <c r="J21" s="6" t="n">
        <v>-0</v>
      </c>
      <c r="K21" s="6" t="n">
        <v>-0</v>
      </c>
      <c r="L21" s="6" t="n">
        <v>-0.14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44172.715983796</v>
      </c>
      <c r="B22" s="16" t="s">
        <v>33</v>
      </c>
      <c r="C22" s="16" t="s">
        <v>148</v>
      </c>
      <c r="D22" s="16" t="s">
        <v>107</v>
      </c>
      <c r="E22" s="16" t="s">
        <v>30</v>
      </c>
      <c r="F22" s="16" t="s">
        <v>19</v>
      </c>
      <c r="G22" s="7" t="n">
        <v>1</v>
      </c>
      <c r="H22" s="6" t="n">
        <v>1444.8</v>
      </c>
      <c r="I22" s="6" t="n">
        <v>-1444.8</v>
      </c>
      <c r="J22" s="6" t="n">
        <v>-0</v>
      </c>
      <c r="K22" s="6" t="n">
        <v>-0</v>
      </c>
      <c r="L22" s="6" t="n">
        <v>-0.14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44172.716643519</v>
      </c>
      <c r="B23" s="16" t="s">
        <v>112</v>
      </c>
      <c r="C23" s="16" t="s">
        <v>141</v>
      </c>
      <c r="D23" s="16" t="s">
        <v>107</v>
      </c>
      <c r="E23" s="16" t="s">
        <v>30</v>
      </c>
      <c r="F23" s="16" t="s">
        <v>19</v>
      </c>
      <c r="G23" s="7" t="n">
        <v>1</v>
      </c>
      <c r="H23" s="6" t="n">
        <v>1208.1</v>
      </c>
      <c r="I23" s="6" t="n">
        <v>-1208.1</v>
      </c>
      <c r="J23" s="6" t="n">
        <v>-0</v>
      </c>
      <c r="K23" s="6" t="n">
        <v>-0</v>
      </c>
      <c r="L23" s="6" t="n">
        <v>-0.11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44172.717384259</v>
      </c>
      <c r="B24" s="16" t="s">
        <v>113</v>
      </c>
      <c r="C24" s="16" t="s">
        <v>142</v>
      </c>
      <c r="D24" s="16" t="s">
        <v>107</v>
      </c>
      <c r="E24" s="16" t="s">
        <v>30</v>
      </c>
      <c r="F24" s="16" t="s">
        <v>19</v>
      </c>
      <c r="G24" s="7" t="n">
        <v>1</v>
      </c>
      <c r="H24" s="6" t="n">
        <v>1258.8</v>
      </c>
      <c r="I24" s="6" t="n">
        <v>-1258.8</v>
      </c>
      <c r="J24" s="6" t="n">
        <v>-0</v>
      </c>
      <c r="K24" s="6" t="n">
        <v>-0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44180.712997685</v>
      </c>
      <c r="B25" s="22" t="s">
        <v>139</v>
      </c>
      <c r="C25" s="22" t="s">
        <v>68</v>
      </c>
      <c r="D25" s="22" t="s">
        <v>139</v>
      </c>
      <c r="E25" s="22" t="s">
        <v>139</v>
      </c>
      <c r="F25" s="22" t="s">
        <v>19</v>
      </c>
      <c r="G25" s="23" t="n">
        <v>1</v>
      </c>
      <c r="H25" s="24" t="n">
        <v>3100</v>
      </c>
      <c r="I25" s="24" t="n">
        <v>3100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44180.716354167</v>
      </c>
      <c r="B26" s="16" t="s">
        <v>29</v>
      </c>
      <c r="C26" s="16" t="s">
        <v>147</v>
      </c>
      <c r="D26" s="16" t="s">
        <v>107</v>
      </c>
      <c r="E26" s="16" t="s">
        <v>30</v>
      </c>
      <c r="F26" s="16" t="s">
        <v>19</v>
      </c>
      <c r="G26" s="7" t="n">
        <v>1</v>
      </c>
      <c r="H26" s="6" t="n">
        <v>1584.5</v>
      </c>
      <c r="I26" s="6" t="n">
        <v>-1584.5</v>
      </c>
      <c r="J26" s="6" t="n">
        <v>-0</v>
      </c>
      <c r="K26" s="6" t="n">
        <v>-0</v>
      </c>
      <c r="L26" s="6" t="n">
        <v>-0.14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44180.717256944</v>
      </c>
      <c r="B27" s="16" t="s">
        <v>33</v>
      </c>
      <c r="C27" s="16" t="s">
        <v>148</v>
      </c>
      <c r="D27" s="16" t="s">
        <v>107</v>
      </c>
      <c r="E27" s="16" t="s">
        <v>30</v>
      </c>
      <c r="F27" s="16" t="s">
        <v>19</v>
      </c>
      <c r="G27" s="7" t="n">
        <v>1</v>
      </c>
      <c r="H27" s="6" t="n">
        <v>1434.6</v>
      </c>
      <c r="I27" s="6" t="n">
        <v>-1434.6</v>
      </c>
      <c r="J27" s="6" t="n">
        <v>-0</v>
      </c>
      <c r="K27" s="6" t="n">
        <v>-0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44180.718020833</v>
      </c>
      <c r="B28" s="16" t="s">
        <v>117</v>
      </c>
      <c r="C28" s="16" t="s">
        <v>149</v>
      </c>
      <c r="D28" s="16" t="s">
        <v>107</v>
      </c>
      <c r="E28" s="16" t="s">
        <v>30</v>
      </c>
      <c r="F28" s="16" t="s">
        <v>19</v>
      </c>
      <c r="G28" s="7" t="n">
        <v>1</v>
      </c>
      <c r="H28" s="6" t="n">
        <v>77.48</v>
      </c>
      <c r="I28" s="6" t="n">
        <v>-77.48</v>
      </c>
      <c r="J28" s="6" t="n">
        <v>-0</v>
      </c>
      <c r="K28" s="6" t="n">
        <v>-0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44200.607106481</v>
      </c>
      <c r="B29" s="22" t="s">
        <v>139</v>
      </c>
      <c r="C29" s="22" t="s">
        <v>68</v>
      </c>
      <c r="D29" s="22" t="s">
        <v>139</v>
      </c>
      <c r="E29" s="22" t="s">
        <v>139</v>
      </c>
      <c r="F29" s="22" t="s">
        <v>19</v>
      </c>
      <c r="G29" s="23" t="n">
        <v>1</v>
      </c>
      <c r="H29" s="24" t="n">
        <v>2300</v>
      </c>
      <c r="I29" s="24" t="n">
        <v>2300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44200.608715278</v>
      </c>
      <c r="B30" s="16" t="s">
        <v>117</v>
      </c>
      <c r="C30" s="16" t="s">
        <v>149</v>
      </c>
      <c r="D30" s="16" t="s">
        <v>107</v>
      </c>
      <c r="E30" s="16" t="s">
        <v>30</v>
      </c>
      <c r="F30" s="16" t="s">
        <v>19</v>
      </c>
      <c r="G30" s="7" t="n">
        <v>29</v>
      </c>
      <c r="H30" s="6" t="n">
        <v>79.64</v>
      </c>
      <c r="I30" s="6" t="n">
        <v>-2309.56</v>
      </c>
      <c r="J30" s="6" t="n">
        <v>-0</v>
      </c>
      <c r="K30" s="6" t="n">
        <v>-0</v>
      </c>
      <c r="L30" s="6" t="n">
        <v>-0.21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44326.555231481</v>
      </c>
      <c r="B31" s="22" t="s">
        <v>139</v>
      </c>
      <c r="C31" s="22" t="s">
        <v>68</v>
      </c>
      <c r="D31" s="22" t="s">
        <v>139</v>
      </c>
      <c r="E31" s="22" t="s">
        <v>139</v>
      </c>
      <c r="F31" s="22" t="s">
        <v>19</v>
      </c>
      <c r="G31" s="23" t="n">
        <v>1</v>
      </c>
      <c r="H31" s="24" t="n">
        <v>10000</v>
      </c>
      <c r="I31" s="24" t="n">
        <v>10000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44326.555914352</v>
      </c>
      <c r="B32" s="16" t="s">
        <v>33</v>
      </c>
      <c r="C32" s="16" t="s">
        <v>150</v>
      </c>
      <c r="D32" s="16" t="s">
        <v>107</v>
      </c>
      <c r="E32" s="16" t="s">
        <v>30</v>
      </c>
      <c r="F32" s="16" t="s">
        <v>19</v>
      </c>
      <c r="G32" s="7" t="n">
        <v>3</v>
      </c>
      <c r="H32" s="6" t="n">
        <v>1663.6</v>
      </c>
      <c r="I32" s="6" t="n">
        <v>-4990.8</v>
      </c>
      <c r="J32" s="6" t="n">
        <v>-0</v>
      </c>
      <c r="K32" s="6" t="n">
        <v>-0</v>
      </c>
      <c r="L32" s="6" t="n">
        <v>-0.47</v>
      </c>
      <c r="M32" s="6" t="s">
        <f>=I32+J32+K32+L32</f>
      </c>
      <c r="N32" s="16"/>
    </row>
    <row collapsed="false" customFormat="false" customHeight="false" hidden="false" ht="12.1" outlineLevel="0" r="33">
      <c r="A33" s="25" t="n">
        <v>44326.557847222</v>
      </c>
      <c r="B33" s="26" t="s">
        <v>112</v>
      </c>
      <c r="C33" s="26" t="s">
        <v>141</v>
      </c>
      <c r="D33" s="26" t="s">
        <v>109</v>
      </c>
      <c r="E33" s="26" t="s">
        <v>30</v>
      </c>
      <c r="F33" s="26" t="s">
        <v>19</v>
      </c>
      <c r="G33" s="27" t="n">
        <v>-20</v>
      </c>
      <c r="H33" s="28" t="n">
        <v>121.64</v>
      </c>
      <c r="I33" s="28" t="n">
        <v>2432.8</v>
      </c>
      <c r="J33" s="28" t="n">
        <v>0</v>
      </c>
      <c r="K33" s="28" t="n">
        <v>-0</v>
      </c>
      <c r="L33" s="28" t="n">
        <v>-0.23</v>
      </c>
      <c r="M33" s="6" t="s">
        <f>=I33+J33+K33+L33</f>
      </c>
      <c r="N33" s="26"/>
    </row>
    <row collapsed="false" customFormat="false" customHeight="false" hidden="false" ht="12.1" outlineLevel="0" r="34">
      <c r="A34" s="21" t="n">
        <v>44326.557997685</v>
      </c>
      <c r="B34" s="22" t="s">
        <v>139</v>
      </c>
      <c r="C34" s="22" t="s">
        <v>68</v>
      </c>
      <c r="D34" s="22" t="s">
        <v>139</v>
      </c>
      <c r="E34" s="22" t="s">
        <v>139</v>
      </c>
      <c r="F34" s="22" t="s">
        <v>19</v>
      </c>
      <c r="G34" s="23" t="n">
        <v>1</v>
      </c>
      <c r="H34" s="24" t="n">
        <v>500</v>
      </c>
      <c r="I34" s="24" t="n">
        <v>500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44326.558217593</v>
      </c>
      <c r="B35" s="16" t="s">
        <v>29</v>
      </c>
      <c r="C35" s="16" t="s">
        <v>151</v>
      </c>
      <c r="D35" s="16" t="s">
        <v>107</v>
      </c>
      <c r="E35" s="16" t="s">
        <v>30</v>
      </c>
      <c r="F35" s="16" t="s">
        <v>19</v>
      </c>
      <c r="G35" s="7" t="n">
        <v>3</v>
      </c>
      <c r="H35" s="6" t="n">
        <v>1806</v>
      </c>
      <c r="I35" s="6" t="n">
        <v>-5418</v>
      </c>
      <c r="J35" s="6" t="n">
        <v>-0</v>
      </c>
      <c r="K35" s="6" t="n">
        <v>-0</v>
      </c>
      <c r="L35" s="6" t="n">
        <v>-0.5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44326.558703704</v>
      </c>
      <c r="B36" s="16" t="s">
        <v>118</v>
      </c>
      <c r="C36" s="16" t="s">
        <v>152</v>
      </c>
      <c r="D36" s="16" t="s">
        <v>107</v>
      </c>
      <c r="E36" s="16" t="s">
        <v>30</v>
      </c>
      <c r="F36" s="16" t="s">
        <v>19</v>
      </c>
      <c r="G36" s="7" t="n">
        <v>20</v>
      </c>
      <c r="H36" s="6" t="n">
        <v>77.01</v>
      </c>
      <c r="I36" s="6" t="n">
        <v>-1540.2</v>
      </c>
      <c r="J36" s="6" t="n">
        <v>-0</v>
      </c>
      <c r="K36" s="6" t="n">
        <v>-0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44326.558726852</v>
      </c>
      <c r="B37" s="16" t="s">
        <v>118</v>
      </c>
      <c r="C37" s="16" t="s">
        <v>152</v>
      </c>
      <c r="D37" s="16" t="s">
        <v>107</v>
      </c>
      <c r="E37" s="16" t="s">
        <v>30</v>
      </c>
      <c r="F37" s="16" t="s">
        <v>19</v>
      </c>
      <c r="G37" s="7" t="n">
        <v>10</v>
      </c>
      <c r="H37" s="6" t="n">
        <v>77.01</v>
      </c>
      <c r="I37" s="6" t="n">
        <v>-770.1</v>
      </c>
      <c r="J37" s="6" t="n">
        <v>-0</v>
      </c>
      <c r="K37" s="6" t="n">
        <v>-0</v>
      </c>
      <c r="L37" s="6" t="n">
        <v>-0.07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44326.55994213</v>
      </c>
      <c r="B38" s="16" t="s">
        <v>118</v>
      </c>
      <c r="C38" s="16" t="s">
        <v>152</v>
      </c>
      <c r="D38" s="16" t="s">
        <v>107</v>
      </c>
      <c r="E38" s="16" t="s">
        <v>30</v>
      </c>
      <c r="F38" s="16" t="s">
        <v>19</v>
      </c>
      <c r="G38" s="7" t="n">
        <v>3</v>
      </c>
      <c r="H38" s="6" t="n">
        <v>77.01</v>
      </c>
      <c r="I38" s="6" t="n">
        <v>-231.03</v>
      </c>
      <c r="J38" s="6" t="n">
        <v>-0</v>
      </c>
      <c r="K38" s="6" t="n">
        <v>-0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5" t="n">
        <v>44376.717337963</v>
      </c>
      <c r="B39" s="26" t="s">
        <v>115</v>
      </c>
      <c r="C39" s="26" t="s">
        <v>144</v>
      </c>
      <c r="D39" s="26" t="s">
        <v>109</v>
      </c>
      <c r="E39" s="26" t="s">
        <v>30</v>
      </c>
      <c r="F39" s="26" t="s">
        <v>19</v>
      </c>
      <c r="G39" s="27" t="n">
        <v>-2</v>
      </c>
      <c r="H39" s="28" t="n">
        <v>1677.4</v>
      </c>
      <c r="I39" s="28" t="n">
        <v>3354.8</v>
      </c>
      <c r="J39" s="28" t="n">
        <v>0</v>
      </c>
      <c r="K39" s="28" t="n">
        <v>-0</v>
      </c>
      <c r="L39" s="28" t="n">
        <v>-0.31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44376.717858796</v>
      </c>
      <c r="B40" s="16" t="s">
        <v>119</v>
      </c>
      <c r="C40" s="16" t="s">
        <v>153</v>
      </c>
      <c r="D40" s="16" t="s">
        <v>107</v>
      </c>
      <c r="E40" s="16" t="s">
        <v>30</v>
      </c>
      <c r="F40" s="16" t="s">
        <v>19</v>
      </c>
      <c r="G40" s="7" t="n">
        <v>1</v>
      </c>
      <c r="H40" s="6" t="n">
        <v>3103</v>
      </c>
      <c r="I40" s="6" t="n">
        <v>-3103</v>
      </c>
      <c r="J40" s="6" t="n">
        <v>-0</v>
      </c>
      <c r="K40" s="6" t="n">
        <v>-0</v>
      </c>
      <c r="L40" s="6" t="n">
        <v>-0.29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44376.718784722</v>
      </c>
      <c r="B41" s="26" t="s">
        <v>114</v>
      </c>
      <c r="C41" s="26" t="s">
        <v>143</v>
      </c>
      <c r="D41" s="26" t="s">
        <v>109</v>
      </c>
      <c r="E41" s="26" t="s">
        <v>30</v>
      </c>
      <c r="F41" s="26" t="s">
        <v>19</v>
      </c>
      <c r="G41" s="27" t="n">
        <v>-2</v>
      </c>
      <c r="H41" s="28" t="n">
        <v>740.9</v>
      </c>
      <c r="I41" s="28" t="n">
        <v>1481.8</v>
      </c>
      <c r="J41" s="28" t="n">
        <v>0</v>
      </c>
      <c r="K41" s="28" t="n">
        <v>-0</v>
      </c>
      <c r="L41" s="28" t="n">
        <v>-0.14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44376.718784722</v>
      </c>
      <c r="B42" s="26" t="s">
        <v>114</v>
      </c>
      <c r="C42" s="26" t="s">
        <v>143</v>
      </c>
      <c r="D42" s="26" t="s">
        <v>109</v>
      </c>
      <c r="E42" s="26" t="s">
        <v>30</v>
      </c>
      <c r="F42" s="26" t="s">
        <v>19</v>
      </c>
      <c r="G42" s="27" t="n">
        <v>-2</v>
      </c>
      <c r="H42" s="28" t="n">
        <v>741</v>
      </c>
      <c r="I42" s="28" t="n">
        <v>1482</v>
      </c>
      <c r="J42" s="28" t="n">
        <v>0</v>
      </c>
      <c r="K42" s="28" t="n">
        <v>-0</v>
      </c>
      <c r="L42" s="28" t="n">
        <v>-0.14</v>
      </c>
      <c r="M42" s="6" t="s">
        <f>=I42+J42+K42+L42</f>
      </c>
      <c r="N42" s="26"/>
    </row>
    <row collapsed="false" customFormat="false" customHeight="false" hidden="false" ht="12.1" outlineLevel="0" r="43">
      <c r="A43" s="20" t="n">
        <v>44376.726006944</v>
      </c>
      <c r="B43" s="16" t="s">
        <v>120</v>
      </c>
      <c r="C43" s="16" t="s">
        <v>154</v>
      </c>
      <c r="D43" s="16" t="s">
        <v>107</v>
      </c>
      <c r="E43" s="16" t="s">
        <v>30</v>
      </c>
      <c r="F43" s="16" t="s">
        <v>19</v>
      </c>
      <c r="G43" s="7" t="n">
        <v>39</v>
      </c>
      <c r="H43" s="6" t="n">
        <v>80.25</v>
      </c>
      <c r="I43" s="6" t="n">
        <v>-3129.75</v>
      </c>
      <c r="J43" s="6" t="n">
        <v>-0</v>
      </c>
      <c r="K43" s="6" t="n">
        <v>-0</v>
      </c>
      <c r="L43" s="6" t="n">
        <v>-0.29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44376.726423611</v>
      </c>
      <c r="B44" s="16" t="s">
        <v>120</v>
      </c>
      <c r="C44" s="16" t="s">
        <v>154</v>
      </c>
      <c r="D44" s="16" t="s">
        <v>107</v>
      </c>
      <c r="E44" s="16" t="s">
        <v>30</v>
      </c>
      <c r="F44" s="16" t="s">
        <v>19</v>
      </c>
      <c r="G44" s="7" t="n">
        <v>1</v>
      </c>
      <c r="H44" s="6" t="n">
        <v>80.25</v>
      </c>
      <c r="I44" s="6" t="n">
        <v>-80.25</v>
      </c>
      <c r="J44" s="6" t="n">
        <v>-0</v>
      </c>
      <c r="K44" s="6" t="n">
        <v>-0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44560</v>
      </c>
      <c r="B45" s="30" t="s">
        <v>155</v>
      </c>
      <c r="C45" s="30" t="s">
        <v>156</v>
      </c>
      <c r="D45" s="30" t="s">
        <v>155</v>
      </c>
      <c r="E45" s="30" t="s">
        <v>155</v>
      </c>
      <c r="F45" s="30" t="s">
        <v>19</v>
      </c>
      <c r="G45" s="31" t="n">
        <v>1</v>
      </c>
      <c r="H45" s="32" t="n">
        <v>-6</v>
      </c>
      <c r="I45" s="32" t="n">
        <v>-6</v>
      </c>
      <c r="J45" s="32" t="n">
        <v>0</v>
      </c>
      <c r="K45" s="32" t="n">
        <v>-0</v>
      </c>
      <c r="L45" s="32" t="n">
        <v>-0</v>
      </c>
      <c r="M45" s="6" t="s">
        <f>=I45+J45+K45+L45</f>
      </c>
      <c r="N45" s="30"/>
    </row>
    <row collapsed="false" customFormat="false" customHeight="false" hidden="false" ht="12.1" outlineLevel="0" r="46">
      <c r="A46" s="21" t="n">
        <v>44575.892488426</v>
      </c>
      <c r="B46" s="22" t="s">
        <v>139</v>
      </c>
      <c r="C46" s="22" t="s">
        <v>67</v>
      </c>
      <c r="D46" s="22" t="s">
        <v>139</v>
      </c>
      <c r="E46" s="22" t="s">
        <v>139</v>
      </c>
      <c r="F46" s="22" t="s">
        <v>19</v>
      </c>
      <c r="G46" s="23" t="n">
        <v>1</v>
      </c>
      <c r="H46" s="24" t="n">
        <v>100</v>
      </c>
      <c r="I46" s="24" t="n">
        <v>100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5" t="n">
        <v>44593.71693287</v>
      </c>
      <c r="B47" s="26" t="s">
        <v>113</v>
      </c>
      <c r="C47" s="26" t="s">
        <v>157</v>
      </c>
      <c r="D47" s="26" t="s">
        <v>109</v>
      </c>
      <c r="E47" s="26" t="s">
        <v>30</v>
      </c>
      <c r="F47" s="26" t="s">
        <v>19</v>
      </c>
      <c r="G47" s="27" t="n">
        <v>-200</v>
      </c>
      <c r="H47" s="28" t="n">
        <v>11.414</v>
      </c>
      <c r="I47" s="28" t="n">
        <v>2282.8</v>
      </c>
      <c r="J47" s="28" t="n">
        <v>0</v>
      </c>
      <c r="K47" s="28" t="n">
        <v>-0</v>
      </c>
      <c r="L47" s="28" t="n">
        <v>-0.21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44593.717210648</v>
      </c>
      <c r="B48" s="26" t="s">
        <v>120</v>
      </c>
      <c r="C48" s="26" t="s">
        <v>154</v>
      </c>
      <c r="D48" s="26" t="s">
        <v>109</v>
      </c>
      <c r="E48" s="26" t="s">
        <v>30</v>
      </c>
      <c r="F48" s="26" t="s">
        <v>19</v>
      </c>
      <c r="G48" s="27" t="n">
        <v>-40</v>
      </c>
      <c r="H48" s="28" t="n">
        <v>82.91</v>
      </c>
      <c r="I48" s="28" t="n">
        <v>3316.4</v>
      </c>
      <c r="J48" s="28" t="n">
        <v>0</v>
      </c>
      <c r="K48" s="28" t="n">
        <v>-0</v>
      </c>
      <c r="L48" s="28" t="n">
        <v>-0.31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44593.717476852</v>
      </c>
      <c r="B49" s="26" t="s">
        <v>119</v>
      </c>
      <c r="C49" s="26" t="s">
        <v>153</v>
      </c>
      <c r="D49" s="26" t="s">
        <v>109</v>
      </c>
      <c r="E49" s="26" t="s">
        <v>30</v>
      </c>
      <c r="F49" s="26" t="s">
        <v>19</v>
      </c>
      <c r="G49" s="27" t="n">
        <v>-76</v>
      </c>
      <c r="H49" s="28" t="n">
        <v>30.285</v>
      </c>
      <c r="I49" s="28" t="n">
        <v>2301.66</v>
      </c>
      <c r="J49" s="28" t="n">
        <v>0</v>
      </c>
      <c r="K49" s="28" t="n">
        <v>-0</v>
      </c>
      <c r="L49" s="28" t="n">
        <v>-0.21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44593.717476852</v>
      </c>
      <c r="B50" s="26" t="s">
        <v>119</v>
      </c>
      <c r="C50" s="26" t="s">
        <v>153</v>
      </c>
      <c r="D50" s="26" t="s">
        <v>109</v>
      </c>
      <c r="E50" s="26" t="s">
        <v>30</v>
      </c>
      <c r="F50" s="26" t="s">
        <v>19</v>
      </c>
      <c r="G50" s="27" t="n">
        <v>-24</v>
      </c>
      <c r="H50" s="28" t="n">
        <v>30.285</v>
      </c>
      <c r="I50" s="28" t="n">
        <v>726.84</v>
      </c>
      <c r="J50" s="28" t="n">
        <v>0</v>
      </c>
      <c r="K50" s="28" t="n">
        <v>-0</v>
      </c>
      <c r="L50" s="28" t="n">
        <v>-0.07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44593.71880787</v>
      </c>
      <c r="B51" s="16" t="s">
        <v>21</v>
      </c>
      <c r="C51" s="16" t="s">
        <v>158</v>
      </c>
      <c r="D51" s="16" t="s">
        <v>107</v>
      </c>
      <c r="E51" s="16" t="s">
        <v>17</v>
      </c>
      <c r="F51" s="16" t="s">
        <v>19</v>
      </c>
      <c r="G51" s="7" t="n">
        <v>1</v>
      </c>
      <c r="H51" s="6" t="n">
        <v>6973.5</v>
      </c>
      <c r="I51" s="6" t="n">
        <v>-6973.5</v>
      </c>
      <c r="J51" s="6" t="n">
        <v>-0</v>
      </c>
      <c r="K51" s="6" t="n">
        <v>-0</v>
      </c>
      <c r="L51" s="6" t="n">
        <v>-0.65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44593.71974537</v>
      </c>
      <c r="B52" s="16" t="s">
        <v>24</v>
      </c>
      <c r="C52" s="16" t="s">
        <v>159</v>
      </c>
      <c r="D52" s="16" t="s">
        <v>107</v>
      </c>
      <c r="E52" s="16" t="s">
        <v>17</v>
      </c>
      <c r="F52" s="16" t="s">
        <v>19</v>
      </c>
      <c r="G52" s="7" t="n">
        <v>20</v>
      </c>
      <c r="H52" s="6" t="n">
        <v>60.66</v>
      </c>
      <c r="I52" s="6" t="n">
        <v>-1213.2</v>
      </c>
      <c r="J52" s="6" t="n">
        <v>-0</v>
      </c>
      <c r="K52" s="6" t="n">
        <v>-0</v>
      </c>
      <c r="L52" s="6" t="n">
        <v>-0.11</v>
      </c>
      <c r="M52" s="6" t="s">
        <f>=I52+J52+K52+L52</f>
      </c>
      <c r="N52" s="16"/>
    </row>
    <row collapsed="false" customFormat="false" customHeight="false" hidden="false" ht="12.1" outlineLevel="0" r="53">
      <c r="A53" s="25" t="n">
        <v>44593.720810185</v>
      </c>
      <c r="B53" s="26" t="s">
        <v>116</v>
      </c>
      <c r="C53" s="26" t="s">
        <v>146</v>
      </c>
      <c r="D53" s="26" t="s">
        <v>109</v>
      </c>
      <c r="E53" s="26" t="s">
        <v>30</v>
      </c>
      <c r="F53" s="26" t="s">
        <v>19</v>
      </c>
      <c r="G53" s="27" t="n">
        <v>-200</v>
      </c>
      <c r="H53" s="28" t="n">
        <v>18.393</v>
      </c>
      <c r="I53" s="28" t="n">
        <v>3678.6</v>
      </c>
      <c r="J53" s="28" t="n">
        <v>0</v>
      </c>
      <c r="K53" s="28" t="n">
        <v>-0</v>
      </c>
      <c r="L53" s="28" t="n">
        <v>-0.35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44593.721180556</v>
      </c>
      <c r="B54" s="16" t="s">
        <v>24</v>
      </c>
      <c r="C54" s="16" t="s">
        <v>159</v>
      </c>
      <c r="D54" s="16" t="s">
        <v>107</v>
      </c>
      <c r="E54" s="16" t="s">
        <v>17</v>
      </c>
      <c r="F54" s="16" t="s">
        <v>19</v>
      </c>
      <c r="G54" s="7" t="n">
        <v>60</v>
      </c>
      <c r="H54" s="6" t="n">
        <v>60.64</v>
      </c>
      <c r="I54" s="6" t="n">
        <v>-3638.4</v>
      </c>
      <c r="J54" s="6" t="n">
        <v>-0</v>
      </c>
      <c r="K54" s="6" t="n">
        <v>-0</v>
      </c>
      <c r="L54" s="6" t="n">
        <v>-0.33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44593.722210648</v>
      </c>
      <c r="B55" s="26" t="s">
        <v>117</v>
      </c>
      <c r="C55" s="26" t="s">
        <v>149</v>
      </c>
      <c r="D55" s="26" t="s">
        <v>109</v>
      </c>
      <c r="E55" s="26" t="s">
        <v>30</v>
      </c>
      <c r="F55" s="26" t="s">
        <v>19</v>
      </c>
      <c r="G55" s="27" t="n">
        <v>-20</v>
      </c>
      <c r="H55" s="28" t="n">
        <v>98.8</v>
      </c>
      <c r="I55" s="28" t="n">
        <v>1976</v>
      </c>
      <c r="J55" s="28" t="n">
        <v>0</v>
      </c>
      <c r="K55" s="28" t="n">
        <v>-0</v>
      </c>
      <c r="L55" s="28" t="n">
        <v>-0.19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44593.722210648</v>
      </c>
      <c r="B56" s="26" t="s">
        <v>117</v>
      </c>
      <c r="C56" s="26" t="s">
        <v>149</v>
      </c>
      <c r="D56" s="26" t="s">
        <v>109</v>
      </c>
      <c r="E56" s="26" t="s">
        <v>30</v>
      </c>
      <c r="F56" s="26" t="s">
        <v>19</v>
      </c>
      <c r="G56" s="27" t="n">
        <v>-10</v>
      </c>
      <c r="H56" s="28" t="n">
        <v>98.8</v>
      </c>
      <c r="I56" s="28" t="n">
        <v>988</v>
      </c>
      <c r="J56" s="28" t="n">
        <v>0</v>
      </c>
      <c r="K56" s="28" t="n">
        <v>-0</v>
      </c>
      <c r="L56" s="28" t="n">
        <v>-0.09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44593.722384259</v>
      </c>
      <c r="B57" s="26" t="s">
        <v>118</v>
      </c>
      <c r="C57" s="26" t="s">
        <v>152</v>
      </c>
      <c r="D57" s="26" t="s">
        <v>109</v>
      </c>
      <c r="E57" s="26" t="s">
        <v>30</v>
      </c>
      <c r="F57" s="26" t="s">
        <v>19</v>
      </c>
      <c r="G57" s="27" t="n">
        <v>-33</v>
      </c>
      <c r="H57" s="28" t="n">
        <v>80.45</v>
      </c>
      <c r="I57" s="28" t="n">
        <v>2654.85</v>
      </c>
      <c r="J57" s="28" t="n">
        <v>0</v>
      </c>
      <c r="K57" s="28" t="n">
        <v>-0</v>
      </c>
      <c r="L57" s="28" t="n">
        <v>-0.24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44593.723136574</v>
      </c>
      <c r="B58" s="16" t="s">
        <v>16</v>
      </c>
      <c r="C58" s="16" t="s">
        <v>160</v>
      </c>
      <c r="D58" s="16" t="s">
        <v>107</v>
      </c>
      <c r="E58" s="16" t="s">
        <v>17</v>
      </c>
      <c r="F58" s="16" t="s">
        <v>19</v>
      </c>
      <c r="G58" s="7" t="n">
        <v>20</v>
      </c>
      <c r="H58" s="6" t="n">
        <v>264.06</v>
      </c>
      <c r="I58" s="6" t="n">
        <v>-5281.2</v>
      </c>
      <c r="J58" s="6" t="n">
        <v>-0</v>
      </c>
      <c r="K58" s="6" t="n">
        <v>-0</v>
      </c>
      <c r="L58" s="6" t="n">
        <v>-0.49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44593.723425926</v>
      </c>
      <c r="B59" s="16" t="s">
        <v>24</v>
      </c>
      <c r="C59" s="16" t="s">
        <v>159</v>
      </c>
      <c r="D59" s="16" t="s">
        <v>107</v>
      </c>
      <c r="E59" s="16" t="s">
        <v>17</v>
      </c>
      <c r="F59" s="16" t="s">
        <v>19</v>
      </c>
      <c r="G59" s="7" t="n">
        <v>10</v>
      </c>
      <c r="H59" s="6" t="n">
        <v>60.59</v>
      </c>
      <c r="I59" s="6" t="n">
        <v>-605.9</v>
      </c>
      <c r="J59" s="6" t="n">
        <v>-0</v>
      </c>
      <c r="K59" s="6" t="n">
        <v>-0</v>
      </c>
      <c r="L59" s="6" t="n">
        <v>-0.05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44593.725729167</v>
      </c>
      <c r="B60" s="16" t="s">
        <v>42</v>
      </c>
      <c r="C60" s="16" t="s">
        <v>161</v>
      </c>
      <c r="D60" s="16" t="s">
        <v>107</v>
      </c>
      <c r="E60" s="16" t="s">
        <v>30</v>
      </c>
      <c r="F60" s="16" t="s">
        <v>19</v>
      </c>
      <c r="G60" s="7" t="n">
        <v>33</v>
      </c>
      <c r="H60" s="6" t="n">
        <v>8.083</v>
      </c>
      <c r="I60" s="6" t="n">
        <v>-266.74</v>
      </c>
      <c r="J60" s="6" t="n">
        <v>-0</v>
      </c>
      <c r="K60" s="6" t="n">
        <v>-0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45105.663252315</v>
      </c>
      <c r="B61" s="22" t="s">
        <v>139</v>
      </c>
      <c r="C61" s="22" t="s">
        <v>67</v>
      </c>
      <c r="D61" s="22" t="s">
        <v>139</v>
      </c>
      <c r="E61" s="22" t="s">
        <v>139</v>
      </c>
      <c r="F61" s="22" t="s">
        <v>19</v>
      </c>
      <c r="G61" s="23" t="n">
        <v>1</v>
      </c>
      <c r="H61" s="24" t="n">
        <v>33600</v>
      </c>
      <c r="I61" s="24" t="n">
        <v>33600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45105.665497685</v>
      </c>
      <c r="B62" s="16" t="s">
        <v>121</v>
      </c>
      <c r="C62" s="16" t="s">
        <v>162</v>
      </c>
      <c r="D62" s="16" t="s">
        <v>107</v>
      </c>
      <c r="E62" s="16" t="s">
        <v>48</v>
      </c>
      <c r="F62" s="16" t="s">
        <v>19</v>
      </c>
      <c r="G62" s="7" t="n">
        <v>1</v>
      </c>
      <c r="H62" s="6" t="n">
        <v>96.9578</v>
      </c>
      <c r="I62" s="6" t="n">
        <v>-11409.99</v>
      </c>
      <c r="J62" s="6" t="n">
        <v>-148.28</v>
      </c>
      <c r="K62" s="6" t="n">
        <v>-0</v>
      </c>
      <c r="L62" s="6" t="n">
        <v>-1.14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45105.665497685</v>
      </c>
      <c r="B63" s="16" t="s">
        <v>121</v>
      </c>
      <c r="C63" s="16" t="s">
        <v>162</v>
      </c>
      <c r="D63" s="16" t="s">
        <v>107</v>
      </c>
      <c r="E63" s="16" t="s">
        <v>48</v>
      </c>
      <c r="F63" s="16" t="s">
        <v>19</v>
      </c>
      <c r="G63" s="7" t="n">
        <v>1</v>
      </c>
      <c r="H63" s="6" t="n">
        <v>96.9577</v>
      </c>
      <c r="I63" s="6" t="n">
        <v>-11409.98</v>
      </c>
      <c r="J63" s="6" t="n">
        <v>-148.28</v>
      </c>
      <c r="K63" s="6" t="n">
        <v>-0</v>
      </c>
      <c r="L63" s="6" t="n">
        <v>-1.14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45105.672060185</v>
      </c>
      <c r="B64" s="16" t="s">
        <v>122</v>
      </c>
      <c r="C64" s="16" t="s">
        <v>163</v>
      </c>
      <c r="D64" s="16" t="s">
        <v>107</v>
      </c>
      <c r="E64" s="16" t="s">
        <v>48</v>
      </c>
      <c r="F64" s="16" t="s">
        <v>19</v>
      </c>
      <c r="G64" s="7" t="n">
        <v>1</v>
      </c>
      <c r="H64" s="6" t="n">
        <v>98.36</v>
      </c>
      <c r="I64" s="6" t="n">
        <v>-5105.18</v>
      </c>
      <c r="J64" s="6" t="n">
        <v>-64.91</v>
      </c>
      <c r="K64" s="6" t="n">
        <v>-0</v>
      </c>
      <c r="L64" s="6" t="n">
        <v>-0.51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45105.682974537</v>
      </c>
      <c r="B65" s="16" t="s">
        <v>21</v>
      </c>
      <c r="C65" s="16" t="s">
        <v>158</v>
      </c>
      <c r="D65" s="16" t="s">
        <v>107</v>
      </c>
      <c r="E65" s="16" t="s">
        <v>17</v>
      </c>
      <c r="F65" s="16" t="s">
        <v>19</v>
      </c>
      <c r="G65" s="7" t="n">
        <v>1</v>
      </c>
      <c r="H65" s="6" t="n">
        <v>5105</v>
      </c>
      <c r="I65" s="6" t="n">
        <v>-5105</v>
      </c>
      <c r="J65" s="6" t="n">
        <v>-0</v>
      </c>
      <c r="K65" s="6" t="n">
        <v>-0</v>
      </c>
      <c r="L65" s="6" t="n">
        <v>-1.53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45105.683229167</v>
      </c>
      <c r="B66" s="16" t="s">
        <v>29</v>
      </c>
      <c r="C66" s="16" t="s">
        <v>164</v>
      </c>
      <c r="D66" s="16" t="s">
        <v>107</v>
      </c>
      <c r="E66" s="16" t="s">
        <v>30</v>
      </c>
      <c r="F66" s="16" t="s">
        <v>19</v>
      </c>
      <c r="G66" s="7" t="n">
        <v>10</v>
      </c>
      <c r="H66" s="6" t="n">
        <v>15.75</v>
      </c>
      <c r="I66" s="6" t="n">
        <v>-157.5</v>
      </c>
      <c r="J66" s="6" t="n">
        <v>-0</v>
      </c>
      <c r="K66" s="6" t="n">
        <v>-0</v>
      </c>
      <c r="L66" s="6" t="n">
        <v>-0.05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45168.876388889</v>
      </c>
      <c r="B67" s="22" t="s">
        <v>165</v>
      </c>
      <c r="C67" s="22" t="s">
        <v>166</v>
      </c>
      <c r="D67" s="22" t="s">
        <v>165</v>
      </c>
      <c r="E67" s="22" t="s">
        <v>165</v>
      </c>
      <c r="F67" s="22" t="s">
        <v>19</v>
      </c>
      <c r="G67" s="23" t="n">
        <v>1</v>
      </c>
      <c r="H67" s="24" t="n">
        <v>496.85</v>
      </c>
      <c r="I67" s="24" t="n">
        <v>496.85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45170.876388889</v>
      </c>
      <c r="B68" s="16" t="s">
        <v>24</v>
      </c>
      <c r="C68" s="16" t="s">
        <v>159</v>
      </c>
      <c r="D68" s="16" t="s">
        <v>107</v>
      </c>
      <c r="E68" s="16" t="s">
        <v>17</v>
      </c>
      <c r="F68" s="16" t="s">
        <v>19</v>
      </c>
      <c r="G68" s="7" t="n">
        <v>10</v>
      </c>
      <c r="H68" s="6" t="n">
        <v>55.37</v>
      </c>
      <c r="I68" s="6" t="n">
        <v>-553.7</v>
      </c>
      <c r="J68" s="6" t="n">
        <v>-0</v>
      </c>
      <c r="K68" s="6" t="n">
        <v>-0</v>
      </c>
      <c r="L68" s="6" t="n">
        <v>-0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45170.881944444</v>
      </c>
      <c r="B69" s="22" t="s">
        <v>139</v>
      </c>
      <c r="C69" s="22" t="s">
        <v>68</v>
      </c>
      <c r="D69" s="22" t="s">
        <v>139</v>
      </c>
      <c r="E69" s="22" t="s">
        <v>139</v>
      </c>
      <c r="F69" s="22" t="s">
        <v>19</v>
      </c>
      <c r="G69" s="23" t="n">
        <v>1</v>
      </c>
      <c r="H69" s="24" t="n">
        <v>100</v>
      </c>
      <c r="I69" s="24" t="n">
        <v>100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45294</v>
      </c>
      <c r="B70" s="22" t="s">
        <v>139</v>
      </c>
      <c r="C70" s="22" t="s">
        <v>67</v>
      </c>
      <c r="D70" s="22" t="s">
        <v>139</v>
      </c>
      <c r="E70" s="22" t="s">
        <v>139</v>
      </c>
      <c r="F70" s="22" t="s">
        <v>19</v>
      </c>
      <c r="G70" s="23" t="n">
        <v>1</v>
      </c>
      <c r="H70" s="24" t="n">
        <v>2750</v>
      </c>
      <c r="I70" s="24" t="n">
        <v>2750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45294.513310185</v>
      </c>
      <c r="B71" s="16" t="s">
        <v>16</v>
      </c>
      <c r="C71" s="16" t="s">
        <v>160</v>
      </c>
      <c r="D71" s="16" t="s">
        <v>107</v>
      </c>
      <c r="E71" s="16" t="s">
        <v>17</v>
      </c>
      <c r="F71" s="16" t="s">
        <v>19</v>
      </c>
      <c r="G71" s="7" t="n">
        <v>10</v>
      </c>
      <c r="H71" s="6" t="n">
        <v>273.31</v>
      </c>
      <c r="I71" s="6" t="n">
        <v>-2733.1</v>
      </c>
      <c r="J71" s="6" t="n">
        <v>-0</v>
      </c>
      <c r="K71" s="6" t="n">
        <v>-1.64</v>
      </c>
      <c r="L71" s="6" t="n">
        <v>-0.82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45350</v>
      </c>
      <c r="B72" s="22" t="s">
        <v>165</v>
      </c>
      <c r="C72" s="22" t="s">
        <v>167</v>
      </c>
      <c r="D72" s="22" t="s">
        <v>165</v>
      </c>
      <c r="E72" s="22" t="s">
        <v>165</v>
      </c>
      <c r="F72" s="22" t="s">
        <v>19</v>
      </c>
      <c r="G72" s="23" t="n">
        <v>1</v>
      </c>
      <c r="H72" s="24" t="n">
        <v>482.68</v>
      </c>
      <c r="I72" s="24" t="n">
        <v>482.68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45409</v>
      </c>
      <c r="B73" s="22" t="s">
        <v>139</v>
      </c>
      <c r="C73" s="22" t="s">
        <v>67</v>
      </c>
      <c r="D73" s="22" t="s">
        <v>139</v>
      </c>
      <c r="E73" s="22" t="s">
        <v>139</v>
      </c>
      <c r="F73" s="22" t="s">
        <v>19</v>
      </c>
      <c r="G73" s="23" t="n">
        <v>1</v>
      </c>
      <c r="H73" s="24" t="n">
        <v>100</v>
      </c>
      <c r="I73" s="24" t="n">
        <v>100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45409.885555556</v>
      </c>
      <c r="B74" s="16" t="s">
        <v>24</v>
      </c>
      <c r="C74" s="16" t="s">
        <v>159</v>
      </c>
      <c r="D74" s="16" t="s">
        <v>107</v>
      </c>
      <c r="E74" s="16" t="s">
        <v>17</v>
      </c>
      <c r="F74" s="16" t="s">
        <v>19</v>
      </c>
      <c r="G74" s="7" t="n">
        <v>10</v>
      </c>
      <c r="H74" s="6" t="n">
        <v>54.95</v>
      </c>
      <c r="I74" s="6" t="n">
        <v>-549.5</v>
      </c>
      <c r="J74" s="6" t="n">
        <v>-0</v>
      </c>
      <c r="K74" s="6" t="n">
        <v>-0.33</v>
      </c>
      <c r="L74" s="6" t="n">
        <v>-0.16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45411.539421296</v>
      </c>
      <c r="B75" s="16" t="s">
        <v>29</v>
      </c>
      <c r="C75" s="16" t="s">
        <v>164</v>
      </c>
      <c r="D75" s="16" t="s">
        <v>107</v>
      </c>
      <c r="E75" s="16" t="s">
        <v>30</v>
      </c>
      <c r="F75" s="16" t="s">
        <v>19</v>
      </c>
      <c r="G75" s="7" t="n">
        <v>2</v>
      </c>
      <c r="H75" s="6" t="n">
        <v>20.177</v>
      </c>
      <c r="I75" s="6" t="n">
        <v>-40.35</v>
      </c>
      <c r="J75" s="6" t="n">
        <v>-0</v>
      </c>
      <c r="K75" s="6" t="n">
        <v>-0</v>
      </c>
      <c r="L75" s="6" t="n">
        <v>-0.02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45516.538888889</v>
      </c>
      <c r="B76" s="26" t="s">
        <v>111</v>
      </c>
      <c r="C76" s="26" t="s">
        <v>140</v>
      </c>
      <c r="D76" s="26" t="s">
        <v>109</v>
      </c>
      <c r="E76" s="26" t="s">
        <v>30</v>
      </c>
      <c r="F76" s="26" t="s">
        <v>19</v>
      </c>
      <c r="G76" s="27" t="n">
        <v>-28</v>
      </c>
      <c r="H76" s="28" t="n">
        <v>132.86</v>
      </c>
      <c r="I76" s="28" t="n">
        <v>3720.08</v>
      </c>
      <c r="J76" s="28" t="n">
        <v>0</v>
      </c>
      <c r="K76" s="28" t="n">
        <v>-0</v>
      </c>
      <c r="L76" s="28" t="n">
        <v>-0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45524.795833333</v>
      </c>
      <c r="B77" s="26" t="s">
        <v>42</v>
      </c>
      <c r="C77" s="26" t="s">
        <v>161</v>
      </c>
      <c r="D77" s="26" t="s">
        <v>109</v>
      </c>
      <c r="E77" s="26" t="s">
        <v>30</v>
      </c>
      <c r="F77" s="26" t="s">
        <v>19</v>
      </c>
      <c r="G77" s="27" t="n">
        <v>-20.99</v>
      </c>
      <c r="H77" s="28" t="n">
        <v>10.6577673362</v>
      </c>
      <c r="I77" s="28" t="n">
        <v>223.71</v>
      </c>
      <c r="J77" s="28" t="n">
        <v>0</v>
      </c>
      <c r="K77" s="28" t="n">
        <v>-0</v>
      </c>
      <c r="L77" s="28" t="n">
        <v>-0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45525.795833333</v>
      </c>
      <c r="B78" s="26" t="s">
        <v>33</v>
      </c>
      <c r="C78" s="26" t="s">
        <v>150</v>
      </c>
      <c r="D78" s="26" t="s">
        <v>109</v>
      </c>
      <c r="E78" s="26" t="s">
        <v>30</v>
      </c>
      <c r="F78" s="26" t="s">
        <v>19</v>
      </c>
      <c r="G78" s="27" t="n">
        <v>-4.29</v>
      </c>
      <c r="H78" s="28" t="n">
        <v>2560.0734785918</v>
      </c>
      <c r="I78" s="28" t="n">
        <v>10982.72</v>
      </c>
      <c r="J78" s="28" t="n">
        <v>0</v>
      </c>
      <c r="K78" s="28" t="n">
        <v>-0</v>
      </c>
      <c r="L78" s="28" t="n">
        <v>-0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45527.795833333</v>
      </c>
      <c r="B79" s="16" t="s">
        <v>21</v>
      </c>
      <c r="C79" s="16" t="s">
        <v>158</v>
      </c>
      <c r="D79" s="16" t="s">
        <v>107</v>
      </c>
      <c r="E79" s="16" t="s">
        <v>17</v>
      </c>
      <c r="F79" s="16" t="s">
        <v>19</v>
      </c>
      <c r="G79" s="7" t="n">
        <v>1</v>
      </c>
      <c r="H79" s="6" t="n">
        <v>6351.5</v>
      </c>
      <c r="I79" s="6" t="n">
        <v>-6351.5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45527.795833333</v>
      </c>
      <c r="B80" s="16" t="s">
        <v>16</v>
      </c>
      <c r="C80" s="16" t="s">
        <v>160</v>
      </c>
      <c r="D80" s="16" t="s">
        <v>107</v>
      </c>
      <c r="E80" s="16" t="s">
        <v>17</v>
      </c>
      <c r="F80" s="16" t="s">
        <v>19</v>
      </c>
      <c r="G80" s="7" t="n">
        <v>10</v>
      </c>
      <c r="H80" s="6" t="n">
        <v>257.65</v>
      </c>
      <c r="I80" s="6" t="n">
        <v>-2576.5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45527.795833333</v>
      </c>
      <c r="B81" s="16" t="s">
        <v>24</v>
      </c>
      <c r="C81" s="16" t="s">
        <v>159</v>
      </c>
      <c r="D81" s="16" t="s">
        <v>107</v>
      </c>
      <c r="E81" s="16" t="s">
        <v>17</v>
      </c>
      <c r="F81" s="16" t="s">
        <v>19</v>
      </c>
      <c r="G81" s="7" t="n">
        <v>10</v>
      </c>
      <c r="H81" s="6" t="n">
        <v>43.225</v>
      </c>
      <c r="I81" s="6" t="n">
        <v>-432.25</v>
      </c>
      <c r="J81" s="6" t="n">
        <v>-0</v>
      </c>
      <c r="K81" s="6" t="n">
        <v>-0</v>
      </c>
      <c r="L81" s="6" t="n">
        <v>-0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45527.795833333</v>
      </c>
      <c r="B82" s="16" t="s">
        <v>29</v>
      </c>
      <c r="C82" s="16" t="s">
        <v>164</v>
      </c>
      <c r="D82" s="16" t="s">
        <v>107</v>
      </c>
      <c r="E82" s="16" t="s">
        <v>30</v>
      </c>
      <c r="F82" s="16" t="s">
        <v>19</v>
      </c>
      <c r="G82" s="7" t="n">
        <v>24</v>
      </c>
      <c r="H82" s="6" t="n">
        <v>16.282</v>
      </c>
      <c r="I82" s="6" t="n">
        <v>-390.77</v>
      </c>
      <c r="J82" s="6" t="n">
        <v>-0</v>
      </c>
      <c r="K82" s="6" t="n">
        <v>-0</v>
      </c>
      <c r="L82" s="6" t="n">
        <v>-0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45576.538888889</v>
      </c>
      <c r="B83" s="26" t="s">
        <v>111</v>
      </c>
      <c r="C83" s="26" t="s">
        <v>140</v>
      </c>
      <c r="D83" s="26" t="s">
        <v>109</v>
      </c>
      <c r="E83" s="26" t="s">
        <v>30</v>
      </c>
      <c r="F83" s="26" t="s">
        <v>19</v>
      </c>
      <c r="G83" s="27" t="n">
        <v>-12</v>
      </c>
      <c r="H83" s="28" t="n">
        <v>139.5</v>
      </c>
      <c r="I83" s="28" t="n">
        <v>1674</v>
      </c>
      <c r="J83" s="28" t="n">
        <v>0</v>
      </c>
      <c r="K83" s="28" t="n">
        <v>-0</v>
      </c>
      <c r="L83" s="28" t="n">
        <v>-0</v>
      </c>
      <c r="M83" s="6" t="s">
        <f>=I83+J83+K83+L83</f>
      </c>
      <c r="N83" s="26"/>
    </row>
    <row collapsed="false" customFormat="false" customHeight="false" hidden="false" ht="12.1" outlineLevel="0" r="84">
      <c r="A84" s="25" t="n">
        <v>45576.794444444</v>
      </c>
      <c r="B84" s="26" t="s">
        <v>121</v>
      </c>
      <c r="C84" s="26" t="s">
        <v>162</v>
      </c>
      <c r="D84" s="26" t="s">
        <v>109</v>
      </c>
      <c r="E84" s="26" t="s">
        <v>48</v>
      </c>
      <c r="F84" s="26" t="s">
        <v>19</v>
      </c>
      <c r="G84" s="27" t="n">
        <v>-2</v>
      </c>
      <c r="H84" s="28" t="n">
        <v>106.4568</v>
      </c>
      <c r="I84" s="28" t="n">
        <v>21291.37</v>
      </c>
      <c r="J84" s="28" t="n">
        <v>136.92</v>
      </c>
      <c r="K84" s="28" t="n">
        <v>-0</v>
      </c>
      <c r="L84" s="28" t="n">
        <v>-0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45576.794444444</v>
      </c>
      <c r="B85" s="26" t="s">
        <v>122</v>
      </c>
      <c r="C85" s="26" t="s">
        <v>163</v>
      </c>
      <c r="D85" s="26" t="s">
        <v>109</v>
      </c>
      <c r="E85" s="26" t="s">
        <v>48</v>
      </c>
      <c r="F85" s="26" t="s">
        <v>19</v>
      </c>
      <c r="G85" s="27" t="n">
        <v>-1</v>
      </c>
      <c r="H85" s="28" t="n">
        <v>82.010133380901</v>
      </c>
      <c r="I85" s="28" t="n">
        <v>6700.09</v>
      </c>
      <c r="J85" s="28" t="n">
        <v>12.3</v>
      </c>
      <c r="K85" s="28" t="n">
        <v>-0</v>
      </c>
      <c r="L85" s="28" t="n">
        <v>-0</v>
      </c>
      <c r="M85" s="6" t="s">
        <f>=I85+J85+K85+L85</f>
      </c>
      <c r="N85" s="26"/>
    </row>
    <row collapsed="false" customFormat="false" customHeight="false" hidden="false" ht="12.1" outlineLevel="0" r="86">
      <c r="A86" s="20" t="n">
        <v>45576.801388889</v>
      </c>
      <c r="B86" s="16" t="s">
        <v>47</v>
      </c>
      <c r="C86" s="16" t="s">
        <v>168</v>
      </c>
      <c r="D86" s="16" t="s">
        <v>107</v>
      </c>
      <c r="E86" s="16" t="s">
        <v>48</v>
      </c>
      <c r="F86" s="16" t="s">
        <v>19</v>
      </c>
      <c r="G86" s="7" t="n">
        <v>3</v>
      </c>
      <c r="H86" s="6" t="n">
        <v>85.7985</v>
      </c>
      <c r="I86" s="6" t="n">
        <v>-25029.42</v>
      </c>
      <c r="J86" s="6" t="n">
        <v>-268.38</v>
      </c>
      <c r="K86" s="6" t="n">
        <v>-0</v>
      </c>
      <c r="L86" s="6" t="n">
        <v>-0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45576.804166667</v>
      </c>
      <c r="B87" s="16" t="s">
        <v>16</v>
      </c>
      <c r="C87" s="16" t="s">
        <v>160</v>
      </c>
      <c r="D87" s="16" t="s">
        <v>107</v>
      </c>
      <c r="E87" s="16" t="s">
        <v>17</v>
      </c>
      <c r="F87" s="16" t="s">
        <v>19</v>
      </c>
      <c r="G87" s="7" t="n">
        <v>10</v>
      </c>
      <c r="H87" s="6" t="n">
        <v>257.91</v>
      </c>
      <c r="I87" s="6" t="n">
        <v>-2579.1</v>
      </c>
      <c r="J87" s="6" t="n">
        <v>-0</v>
      </c>
      <c r="K87" s="6" t="n">
        <v>-0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45576.804166667</v>
      </c>
      <c r="B88" s="16" t="s">
        <v>29</v>
      </c>
      <c r="C88" s="16" t="s">
        <v>164</v>
      </c>
      <c r="D88" s="16" t="s">
        <v>107</v>
      </c>
      <c r="E88" s="16" t="s">
        <v>30</v>
      </c>
      <c r="F88" s="16" t="s">
        <v>19</v>
      </c>
      <c r="G88" s="7" t="n">
        <v>13</v>
      </c>
      <c r="H88" s="6" t="n">
        <v>16.953</v>
      </c>
      <c r="I88" s="6" t="n">
        <v>-220.39</v>
      </c>
      <c r="J88" s="6" t="n">
        <v>-0</v>
      </c>
      <c r="K88" s="6" t="n">
        <v>-0</v>
      </c>
      <c r="L88" s="6" t="n">
        <v>-0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45593.814583333</v>
      </c>
      <c r="B89" s="16" t="s">
        <v>24</v>
      </c>
      <c r="C89" s="16" t="s">
        <v>159</v>
      </c>
      <c r="D89" s="16" t="s">
        <v>107</v>
      </c>
      <c r="E89" s="16" t="s">
        <v>17</v>
      </c>
      <c r="F89" s="16" t="s">
        <v>19</v>
      </c>
      <c r="G89" s="7" t="n">
        <v>10</v>
      </c>
      <c r="H89" s="6" t="n">
        <v>36.43</v>
      </c>
      <c r="I89" s="6" t="n">
        <v>-364.3</v>
      </c>
      <c r="J89" s="6" t="n">
        <v>-0</v>
      </c>
      <c r="K89" s="6" t="n">
        <v>-0</v>
      </c>
      <c r="L89" s="6" t="n">
        <v>-0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45593.814583333</v>
      </c>
      <c r="B90" s="16" t="s">
        <v>24</v>
      </c>
      <c r="C90" s="16" t="s">
        <v>159</v>
      </c>
      <c r="D90" s="16" t="s">
        <v>107</v>
      </c>
      <c r="E90" s="16" t="s">
        <v>17</v>
      </c>
      <c r="F90" s="16" t="s">
        <v>19</v>
      </c>
      <c r="G90" s="7" t="n">
        <v>20</v>
      </c>
      <c r="H90" s="6" t="n">
        <v>36.475</v>
      </c>
      <c r="I90" s="6" t="n">
        <v>-729.5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45616.816666667</v>
      </c>
      <c r="B91" s="22" t="s">
        <v>165</v>
      </c>
      <c r="C91" s="22" t="s">
        <v>169</v>
      </c>
      <c r="D91" s="22" t="s">
        <v>165</v>
      </c>
      <c r="E91" s="22" t="s">
        <v>165</v>
      </c>
      <c r="F91" s="22" t="s">
        <v>19</v>
      </c>
      <c r="G91" s="23" t="n">
        <v>468.15</v>
      </c>
      <c r="H91" s="24" t="n">
        <v>1</v>
      </c>
      <c r="I91" s="24" t="n">
        <v>468.15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45616.817361111</v>
      </c>
      <c r="B92" s="16" t="s">
        <v>24</v>
      </c>
      <c r="C92" s="16" t="s">
        <v>159</v>
      </c>
      <c r="D92" s="16" t="s">
        <v>107</v>
      </c>
      <c r="E92" s="16" t="s">
        <v>17</v>
      </c>
      <c r="F92" s="16" t="s">
        <v>19</v>
      </c>
      <c r="G92" s="7" t="n">
        <v>10</v>
      </c>
      <c r="H92" s="6" t="n">
        <v>34.445</v>
      </c>
      <c r="I92" s="6" t="n">
        <v>-344.45</v>
      </c>
      <c r="J92" s="6" t="n">
        <v>-0</v>
      </c>
      <c r="K92" s="6" t="n">
        <v>-0</v>
      </c>
      <c r="L92" s="6" t="n">
        <v>-0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45616.818055556</v>
      </c>
      <c r="B93" s="16" t="s">
        <v>39</v>
      </c>
      <c r="C93" s="16" t="s">
        <v>170</v>
      </c>
      <c r="D93" s="16" t="s">
        <v>107</v>
      </c>
      <c r="E93" s="16" t="s">
        <v>30</v>
      </c>
      <c r="F93" s="16" t="s">
        <v>19</v>
      </c>
      <c r="G93" s="7" t="n">
        <v>64</v>
      </c>
      <c r="H93" s="6" t="n">
        <v>2.1475</v>
      </c>
      <c r="I93" s="6" t="n">
        <v>-137.44</v>
      </c>
      <c r="J93" s="6" t="n">
        <v>-0</v>
      </c>
      <c r="K93" s="6" t="n">
        <v>-0</v>
      </c>
      <c r="L93" s="6" t="n">
        <v>-0</v>
      </c>
      <c r="M93" s="6" t="s">
        <f>=I93+J93+K93+L93</f>
      </c>
      <c r="N93" s="16"/>
    </row>
    <row collapsed="false" customFormat="false" customHeight="false" hidden="false" ht="12.1" outlineLevel="0"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">
        <v>171</v>
      </c>
      <c r="M94" s="5" t="s">
        <f>=SUM(M2:M93)</f>
      </c>
      <c r="N94" s="4"/>
    </row>
  </sheetData>
  <autoFilter ref="A1:N9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173</v>
      </c>
      <c r="F1" s="34" t="s">
        <v>3</v>
      </c>
      <c r="G1" s="34" t="s">
        <v>174</v>
      </c>
      <c r="H1" s="34" t="s">
        <v>175</v>
      </c>
      <c r="I1" s="34" t="s">
        <v>176</v>
      </c>
      <c r="J1" s="34" t="s">
        <v>177</v>
      </c>
      <c r="K1" s="34" t="s">
        <v>178</v>
      </c>
      <c r="L1" s="34" t="s">
        <v>179</v>
      </c>
      <c r="M1" s="34" t="s">
        <v>180</v>
      </c>
      <c r="N1" s="34" t="s">
        <v>181</v>
      </c>
    </row>
    <row collapsed="false" customFormat="false" customHeight="false" hidden="false" ht="12.1" outlineLevel="0" r="2">
      <c r="A2" s="33" t="n">
        <v>44916</v>
      </c>
      <c r="B2" s="16" t="s">
        <v>182</v>
      </c>
      <c r="C2" s="16" t="s">
        <v>21</v>
      </c>
      <c r="D2" s="16" t="s">
        <v>22</v>
      </c>
      <c r="E2" s="7" t="n">
        <v>1</v>
      </c>
      <c r="F2" s="16" t="s">
        <v>19</v>
      </c>
      <c r="G2" s="6" t="n">
        <v>256</v>
      </c>
      <c r="H2" s="6" t="n">
        <v>4040.5</v>
      </c>
      <c r="I2" s="6" t="n">
        <v>6974.15</v>
      </c>
      <c r="J2" s="6" t="n">
        <v>33</v>
      </c>
      <c r="K2" s="6" t="n">
        <v>256</v>
      </c>
      <c r="L2" s="6" t="n">
        <v>223</v>
      </c>
      <c r="M2" s="6" t="n">
        <v>3.2</v>
      </c>
      <c r="N2" s="6" t="n">
        <v>5.52</v>
      </c>
    </row>
    <row collapsed="false" customFormat="false" customHeight="false" hidden="false" ht="12.1" outlineLevel="0" r="3">
      <c r="A3" s="33" t="n">
        <v>44916</v>
      </c>
      <c r="B3" s="16" t="s">
        <v>182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537</v>
      </c>
      <c r="H3" s="6" t="n">
        <v>4040.5</v>
      </c>
      <c r="I3" s="6" t="n">
        <v>6974.15</v>
      </c>
      <c r="J3" s="6" t="n">
        <v>70</v>
      </c>
      <c r="K3" s="6" t="n">
        <v>537</v>
      </c>
      <c r="L3" s="6" t="n">
        <v>467</v>
      </c>
      <c r="M3" s="6" t="n">
        <v>6.7</v>
      </c>
      <c r="N3" s="6" t="n">
        <v>11.56</v>
      </c>
    </row>
    <row collapsed="false" customFormat="false" customHeight="false" hidden="false" ht="12.1" outlineLevel="0" r="4">
      <c r="A4" s="33" t="n">
        <v>45057</v>
      </c>
      <c r="B4" s="16" t="s">
        <v>182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25</v>
      </c>
      <c r="H4" s="6" t="n">
        <v>229.32</v>
      </c>
      <c r="I4" s="6" t="n">
        <v>264.08</v>
      </c>
      <c r="J4" s="6" t="n">
        <v>65</v>
      </c>
      <c r="K4" s="6" t="n">
        <v>500</v>
      </c>
      <c r="L4" s="6" t="n">
        <v>435</v>
      </c>
      <c r="M4" s="6" t="n">
        <v>8.24</v>
      </c>
      <c r="N4" s="6" t="n">
        <v>9.48</v>
      </c>
    </row>
    <row collapsed="false" customFormat="false" customHeight="false" hidden="false" ht="12.1" outlineLevel="0" r="5">
      <c r="A5" s="33" t="n">
        <v>45082</v>
      </c>
      <c r="B5" s="16" t="s">
        <v>182</v>
      </c>
      <c r="C5" s="16" t="s">
        <v>21</v>
      </c>
      <c r="D5" s="16" t="s">
        <v>22</v>
      </c>
      <c r="E5" s="7" t="n">
        <v>1</v>
      </c>
      <c r="F5" s="16" t="s">
        <v>19</v>
      </c>
      <c r="G5" s="6" t="n">
        <v>438</v>
      </c>
      <c r="H5" s="6" t="n">
        <v>5166.5</v>
      </c>
      <c r="I5" s="6" t="n">
        <v>6974.15</v>
      </c>
      <c r="J5" s="6" t="n">
        <v>57</v>
      </c>
      <c r="K5" s="6" t="n">
        <v>438</v>
      </c>
      <c r="L5" s="6" t="n">
        <v>381</v>
      </c>
      <c r="M5" s="6" t="n">
        <v>5.46</v>
      </c>
      <c r="N5" s="6" t="n">
        <v>7.37</v>
      </c>
    </row>
    <row collapsed="false" customFormat="false" customHeight="false" hidden="false" ht="12.1" outlineLevel="0" r="6">
      <c r="A6" s="33" t="n">
        <v>45277</v>
      </c>
      <c r="B6" s="16" t="s">
        <v>182</v>
      </c>
      <c r="C6" s="16" t="s">
        <v>21</v>
      </c>
      <c r="D6" s="16" t="s">
        <v>22</v>
      </c>
      <c r="E6" s="7" t="n">
        <v>2</v>
      </c>
      <c r="F6" s="16" t="s">
        <v>19</v>
      </c>
      <c r="G6" s="6" t="n">
        <v>447</v>
      </c>
      <c r="H6" s="6" t="n">
        <v>6560</v>
      </c>
      <c r="I6" s="6" t="n">
        <v>6040.34</v>
      </c>
      <c r="J6" s="6" t="n">
        <v>116</v>
      </c>
      <c r="K6" s="6" t="n">
        <v>894</v>
      </c>
      <c r="L6" s="6" t="n">
        <v>778</v>
      </c>
      <c r="M6" s="6" t="n">
        <v>6.44</v>
      </c>
      <c r="N6" s="6" t="n">
        <v>5.93</v>
      </c>
    </row>
    <row collapsed="false" customFormat="false" customHeight="false" hidden="false" ht="12.1" outlineLevel="0" r="7">
      <c r="A7" s="33" t="n">
        <v>45419</v>
      </c>
      <c r="B7" s="16" t="s">
        <v>182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498</v>
      </c>
      <c r="H7" s="6" t="n">
        <v>7722.5</v>
      </c>
      <c r="I7" s="6" t="n">
        <v>6040.34</v>
      </c>
      <c r="J7" s="6" t="n">
        <v>129</v>
      </c>
      <c r="K7" s="6" t="n">
        <v>996</v>
      </c>
      <c r="L7" s="6" t="n">
        <v>867</v>
      </c>
      <c r="M7" s="6" t="n">
        <v>7.18</v>
      </c>
      <c r="N7" s="6" t="n">
        <v>5.61</v>
      </c>
    </row>
    <row collapsed="false" customFormat="false" customHeight="false" hidden="false" ht="12.1" outlineLevel="0" r="8">
      <c r="A8" s="33" t="n">
        <v>45453</v>
      </c>
      <c r="B8" s="16" t="s">
        <v>182</v>
      </c>
      <c r="C8" s="16" t="s">
        <v>24</v>
      </c>
      <c r="D8" s="16" t="s">
        <v>25</v>
      </c>
      <c r="E8" s="7" t="n">
        <v>110</v>
      </c>
      <c r="F8" s="16" t="s">
        <v>19</v>
      </c>
      <c r="G8" s="6" t="n">
        <v>2.752</v>
      </c>
      <c r="H8" s="6" t="n">
        <v>55.06</v>
      </c>
      <c r="I8" s="6" t="n">
        <v>59.65</v>
      </c>
      <c r="J8" s="6" t="n">
        <v>39</v>
      </c>
      <c r="K8" s="6" t="n">
        <v>302.72</v>
      </c>
      <c r="L8" s="6" t="n">
        <v>263.72</v>
      </c>
      <c r="M8" s="6" t="n">
        <v>4.02</v>
      </c>
      <c r="N8" s="6" t="n">
        <v>4.35</v>
      </c>
    </row>
    <row collapsed="false" customFormat="false" customHeight="false" hidden="false" ht="12.1" outlineLevel="0" r="9">
      <c r="A9" s="33" t="n">
        <v>45484</v>
      </c>
      <c r="B9" s="16" t="s">
        <v>182</v>
      </c>
      <c r="C9" s="16" t="s">
        <v>16</v>
      </c>
      <c r="D9" s="16" t="s">
        <v>18</v>
      </c>
      <c r="E9" s="7" t="n">
        <v>30</v>
      </c>
      <c r="F9" s="16" t="s">
        <v>19</v>
      </c>
      <c r="G9" s="6" t="n">
        <v>33.3</v>
      </c>
      <c r="H9" s="6" t="n">
        <v>295.87</v>
      </c>
      <c r="I9" s="6" t="n">
        <v>267.24</v>
      </c>
      <c r="J9" s="6" t="n">
        <v>130</v>
      </c>
      <c r="K9" s="6" t="n">
        <v>999</v>
      </c>
      <c r="L9" s="6" t="n">
        <v>869</v>
      </c>
      <c r="M9" s="6" t="n">
        <v>10.84</v>
      </c>
      <c r="N9" s="6" t="n">
        <v>9.79</v>
      </c>
    </row>
    <row collapsed="false" customFormat="false" customHeight="false" hidden="false" ht="12.1" outlineLevel="0" r="10">
      <c r="A10" s="33" t="n">
        <v>45582</v>
      </c>
      <c r="B10" s="16" t="s">
        <v>182</v>
      </c>
      <c r="C10" s="16" t="s">
        <v>24</v>
      </c>
      <c r="D10" s="16" t="s">
        <v>25</v>
      </c>
      <c r="E10" s="7" t="n">
        <v>120</v>
      </c>
      <c r="F10" s="16" t="s">
        <v>19</v>
      </c>
      <c r="G10" s="6" t="n">
        <v>2.494</v>
      </c>
      <c r="H10" s="6" t="n">
        <v>40.655</v>
      </c>
      <c r="I10" s="6" t="n">
        <v>58.28</v>
      </c>
      <c r="J10" s="6" t="n">
        <v>39</v>
      </c>
      <c r="K10" s="6" t="n">
        <v>299.28</v>
      </c>
      <c r="L10" s="6" t="n">
        <v>260.28</v>
      </c>
      <c r="M10" s="6" t="n">
        <v>3.72</v>
      </c>
      <c r="N10" s="6" t="n">
        <v>5.34</v>
      </c>
    </row>
    <row collapsed="false" customFormat="false" customHeight="false" hidden="false" ht="12.1" outlineLevel="0" r="11">
      <c r="A11" s="33" t="n">
        <v>45643</v>
      </c>
      <c r="B11" s="16" t="s">
        <v>182</v>
      </c>
      <c r="C11" s="16" t="s">
        <v>21</v>
      </c>
      <c r="D11" s="16" t="s">
        <v>22</v>
      </c>
      <c r="E11" s="7" t="n">
        <v>3</v>
      </c>
      <c r="F11" s="16" t="s">
        <v>19</v>
      </c>
      <c r="G11" s="6" t="n">
        <v>514</v>
      </c>
      <c r="H11" s="6" t="n">
        <v>6290.5</v>
      </c>
      <c r="I11" s="6" t="n">
        <v>6144.06</v>
      </c>
      <c r="J11" s="6" t="n">
        <v>200</v>
      </c>
      <c r="K11" s="6" t="n">
        <v>1542</v>
      </c>
      <c r="L11" s="6" t="n">
        <v>1342</v>
      </c>
      <c r="M11" s="6" t="n">
        <v>7.28</v>
      </c>
      <c r="N11" s="6" t="n">
        <v>7.11</v>
      </c>
    </row>
    <row collapsed="false" customFormat="false" customHeight="false" hidden="false" ht="12.1" outlineLevel="0" r="12">
      <c r="A12" s="33" t="n">
        <v>45811</v>
      </c>
      <c r="B12" s="16" t="s">
        <v>182</v>
      </c>
      <c r="C12" s="16" t="s">
        <v>21</v>
      </c>
      <c r="D12" s="16" t="s">
        <v>22</v>
      </c>
      <c r="E12" s="7" t="n">
        <v>3</v>
      </c>
      <c r="F12" s="16" t="s">
        <v>19</v>
      </c>
      <c r="G12" s="6" t="n">
        <v>541</v>
      </c>
      <c r="H12" s="6" t="n">
        <v>6473</v>
      </c>
      <c r="I12" s="6" t="n">
        <v>6144.06</v>
      </c>
      <c r="J12" s="6" t="n">
        <v>211</v>
      </c>
      <c r="K12" s="6" t="n">
        <v>1623</v>
      </c>
      <c r="L12" s="6" t="n">
        <v>1412</v>
      </c>
      <c r="M12" s="6" t="n">
        <v>7.66</v>
      </c>
      <c r="N12" s="6" t="n">
        <v>7.27</v>
      </c>
    </row>
    <row collapsed="false" customFormat="false" customHeight="false" hidden="false" ht="12.1" outlineLevel="0" r="13">
      <c r="A13" s="33" t="n">
        <v>45856</v>
      </c>
      <c r="B13" s="16" t="s">
        <v>182</v>
      </c>
      <c r="C13" s="16" t="s">
        <v>16</v>
      </c>
      <c r="D13" s="16" t="s">
        <v>18</v>
      </c>
      <c r="E13" s="7" t="n">
        <v>50</v>
      </c>
      <c r="F13" s="16" t="s">
        <v>19</v>
      </c>
      <c r="G13" s="6" t="n">
        <v>34.84</v>
      </c>
      <c r="H13" s="6" t="n">
        <v>309</v>
      </c>
      <c r="I13" s="6" t="n">
        <v>263.46</v>
      </c>
      <c r="J13" s="6" t="n">
        <v>226</v>
      </c>
      <c r="K13" s="6" t="n">
        <v>1742</v>
      </c>
      <c r="L13" s="6" t="n">
        <v>1516</v>
      </c>
      <c r="M13" s="6" t="n">
        <v>11.51</v>
      </c>
      <c r="N13" s="6" t="n">
        <v>9.81</v>
      </c>
    </row>
    <row collapsed="false" customFormat="false" customHeight="false" hidden="false" ht="12.1" outlineLevel="0" r="14">
      <c r="A14" s="33" t="n">
        <v>46034</v>
      </c>
      <c r="B14" s="16" t="s">
        <v>182</v>
      </c>
      <c r="C14" s="16" t="s">
        <v>21</v>
      </c>
      <c r="D14" s="16" t="s">
        <v>22</v>
      </c>
      <c r="E14" s="7" t="n">
        <v>3</v>
      </c>
      <c r="F14" s="16" t="s">
        <v>19</v>
      </c>
      <c r="G14" s="6" t="n">
        <v>397</v>
      </c>
      <c r="H14" s="6" t="n">
        <v>5393</v>
      </c>
      <c r="I14" s="6" t="n">
        <v>6144.06</v>
      </c>
      <c r="J14" s="6" t="n">
        <v>155</v>
      </c>
      <c r="K14" s="6" t="n">
        <v>1191</v>
      </c>
      <c r="L14" s="6" t="n">
        <v>1036</v>
      </c>
      <c r="M14" s="6" t="n">
        <v>5.62</v>
      </c>
      <c r="N14" s="6" t="n">
        <v>6.4</v>
      </c>
    </row>
    <row collapsed="false" customFormat="false" customHeight="false" hidden="false" ht="12.1" outlineLevel="0" r="15">
      <c r="A15" s="33" t="n">
        <v>46146</v>
      </c>
      <c r="B15" s="16" t="s">
        <v>182</v>
      </c>
      <c r="C15" s="16" t="s">
        <v>21</v>
      </c>
      <c r="D15" s="16" t="s">
        <v>22</v>
      </c>
      <c r="E15" s="7" t="n">
        <v>3</v>
      </c>
      <c r="F15" s="16" t="s">
        <v>19</v>
      </c>
      <c r="G15" s="6" t="n">
        <v>278</v>
      </c>
      <c r="H15" s="6" t="n">
        <v>5217</v>
      </c>
      <c r="I15" s="6" t="n">
        <v>6144.06</v>
      </c>
      <c r="J15" s="6" t="n">
        <v>108</v>
      </c>
      <c r="K15" s="6" t="n">
        <v>834</v>
      </c>
      <c r="L15" s="6" t="n">
        <v>726</v>
      </c>
      <c r="M15" s="6" t="n">
        <v>3.94</v>
      </c>
      <c r="N15" s="6" t="n">
        <v>4.64</v>
      </c>
    </row>
    <row collapsed="false" customFormat="false" customHeight="false" hidden="false" ht="12.1" outlineLevel="0" r="16">
      <c r="A16" s="33"/>
      <c r="B16" s="16"/>
      <c r="C16" s="16"/>
      <c r="D16" s="16"/>
      <c r="E16" s="7"/>
      <c r="F16" s="16"/>
      <c r="G16" s="6"/>
      <c r="H16" s="6"/>
      <c r="I16" s="6"/>
      <c r="J16" s="6"/>
      <c r="K16" s="6"/>
      <c r="L16" s="6"/>
      <c r="M16" s="6"/>
      <c r="N16" s="6"/>
    </row>
    <row collapsed="false" customFormat="false" customHeight="false" hidden="false" ht="12.1" outlineLevel="0" r="17">
      <c r="A17" s="33" t="n">
        <v>46223</v>
      </c>
      <c r="B17" s="16" t="s">
        <v>182</v>
      </c>
      <c r="C17" s="16" t="s">
        <v>16</v>
      </c>
      <c r="D17" s="16" t="s">
        <v>18</v>
      </c>
      <c r="E17" s="7" t="n">
        <v>50</v>
      </c>
      <c r="F17" s="16" t="s">
        <v>19</v>
      </c>
      <c r="G17" s="6" t="n">
        <v>37.64</v>
      </c>
      <c r="H17" s="6" t="n">
        <v>294.54</v>
      </c>
      <c r="I17" s="6" t="n">
        <v>263.46</v>
      </c>
      <c r="J17" s="6" t="n">
        <v>245</v>
      </c>
      <c r="K17" s="6" t="n">
        <v>1882</v>
      </c>
      <c r="L17" s="6" t="n">
        <v>1637</v>
      </c>
      <c r="M17" s="6" t="n">
        <v>12.43</v>
      </c>
      <c r="N17" s="6" t="n">
        <v>11.12</v>
      </c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6</v>
      </c>
      <c r="F1" s="34" t="s">
        <v>173</v>
      </c>
      <c r="G1" s="34" t="s">
        <v>183</v>
      </c>
      <c r="H1" s="34" t="s">
        <v>177</v>
      </c>
      <c r="I1" s="34" t="s">
        <v>178</v>
      </c>
      <c r="J1" s="34" t="s">
        <v>179</v>
      </c>
    </row>
    <row collapsed="false" customFormat="false" customHeight="false" hidden="false" ht="12.1" outlineLevel="0" r="2">
      <c r="A2" s="35" t="n">
        <v>45113</v>
      </c>
      <c r="B2" s="16" t="s">
        <v>182</v>
      </c>
      <c r="C2" s="16" t="s">
        <v>122</v>
      </c>
      <c r="D2" s="16" t="s">
        <v>184</v>
      </c>
      <c r="E2" s="6" t="n">
        <v>5491.75</v>
      </c>
      <c r="F2" s="7" t="n">
        <v>1</v>
      </c>
      <c r="G2" s="6" t="n">
        <v>75.3</v>
      </c>
      <c r="H2" s="6" t="n">
        <v>10</v>
      </c>
      <c r="I2" s="6" t="n">
        <v>75.3</v>
      </c>
      <c r="J2" s="6" t="n">
        <v>65.3</v>
      </c>
    </row>
    <row collapsed="false" customFormat="false" customHeight="false" hidden="false" ht="12.1" outlineLevel="0" r="3">
      <c r="A3" s="35" t="n">
        <v>45166</v>
      </c>
      <c r="B3" s="16" t="s">
        <v>182</v>
      </c>
      <c r="C3" s="16" t="s">
        <v>121</v>
      </c>
      <c r="D3" s="16" t="s">
        <v>185</v>
      </c>
      <c r="E3" s="6" t="n">
        <v>1000</v>
      </c>
      <c r="F3" s="7" t="n">
        <v>2</v>
      </c>
      <c r="G3" s="6" t="n">
        <v>247.39</v>
      </c>
      <c r="H3" s="6" t="n">
        <v>64</v>
      </c>
      <c r="I3" s="6" t="n">
        <v>494.78</v>
      </c>
      <c r="J3" s="6" t="n">
        <v>430.78</v>
      </c>
    </row>
    <row collapsed="false" customFormat="false" customHeight="false" hidden="false" ht="12.1" outlineLevel="0" r="4">
      <c r="A4" s="35" t="n">
        <v>45204</v>
      </c>
      <c r="B4" s="16" t="s">
        <v>182</v>
      </c>
      <c r="C4" s="16" t="s">
        <v>122</v>
      </c>
      <c r="D4" s="16" t="s">
        <v>184</v>
      </c>
      <c r="E4" s="6" t="n">
        <v>5922.29</v>
      </c>
      <c r="F4" s="7" t="n">
        <v>1</v>
      </c>
      <c r="G4" s="6" t="n">
        <v>81.21</v>
      </c>
      <c r="H4" s="6" t="n">
        <v>11</v>
      </c>
      <c r="I4" s="6" t="n">
        <v>81.21</v>
      </c>
      <c r="J4" s="6" t="n">
        <v>70.21</v>
      </c>
    </row>
    <row collapsed="false" customFormat="false" customHeight="false" hidden="false" ht="12.1" outlineLevel="0" r="5">
      <c r="A5" s="35" t="n">
        <v>45295</v>
      </c>
      <c r="B5" s="16" t="s">
        <v>182</v>
      </c>
      <c r="C5" s="16" t="s">
        <v>122</v>
      </c>
      <c r="D5" s="16" t="s">
        <v>184</v>
      </c>
      <c r="E5" s="6" t="n">
        <v>5993.16</v>
      </c>
      <c r="F5" s="7" t="n">
        <v>1</v>
      </c>
      <c r="G5" s="6" t="n">
        <v>82.18</v>
      </c>
      <c r="H5" s="6" t="n">
        <v>11</v>
      </c>
      <c r="I5" s="6" t="n">
        <v>82.18</v>
      </c>
      <c r="J5" s="6" t="n">
        <v>71.18</v>
      </c>
    </row>
    <row collapsed="false" customFormat="false" customHeight="false" hidden="false" ht="12.1" outlineLevel="0" r="6">
      <c r="A6" s="35" t="n">
        <v>45348</v>
      </c>
      <c r="B6" s="16" t="s">
        <v>182</v>
      </c>
      <c r="C6" s="16" t="s">
        <v>121</v>
      </c>
      <c r="D6" s="16" t="s">
        <v>185</v>
      </c>
      <c r="E6" s="6" t="n">
        <v>1000</v>
      </c>
      <c r="F6" s="7" t="n">
        <v>2</v>
      </c>
      <c r="G6" s="6" t="n">
        <v>242.2</v>
      </c>
      <c r="H6" s="6" t="n">
        <v>63</v>
      </c>
      <c r="I6" s="6" t="n">
        <v>484.4</v>
      </c>
      <c r="J6" s="6" t="n">
        <v>421.4</v>
      </c>
    </row>
    <row collapsed="false" customFormat="false" customHeight="false" hidden="false" ht="12.1" outlineLevel="0" r="7">
      <c r="A7" s="35" t="n">
        <v>45386</v>
      </c>
      <c r="B7" s="16" t="s">
        <v>182</v>
      </c>
      <c r="C7" s="16" t="s">
        <v>122</v>
      </c>
      <c r="D7" s="16" t="s">
        <v>184</v>
      </c>
      <c r="E7" s="6" t="n">
        <v>6570.5</v>
      </c>
      <c r="F7" s="7" t="n">
        <v>1</v>
      </c>
      <c r="G7" s="6" t="n">
        <v>90.1</v>
      </c>
      <c r="H7" s="6" t="n">
        <v>12</v>
      </c>
      <c r="I7" s="6" t="n">
        <v>90.1</v>
      </c>
      <c r="J7" s="6" t="n">
        <v>78.1</v>
      </c>
    </row>
    <row collapsed="false" customFormat="false" customHeight="false" hidden="false" ht="12.1" outlineLevel="0" r="8">
      <c r="A8" s="35" t="n">
        <v>45477</v>
      </c>
      <c r="B8" s="16" t="s">
        <v>182</v>
      </c>
      <c r="C8" s="16" t="s">
        <v>122</v>
      </c>
      <c r="D8" s="16" t="s">
        <v>184</v>
      </c>
      <c r="E8" s="6" t="n">
        <v>6542.06</v>
      </c>
      <c r="F8" s="7" t="n">
        <v>1</v>
      </c>
      <c r="G8" s="6" t="n">
        <v>89.71</v>
      </c>
      <c r="H8" s="6" t="n">
        <v>12</v>
      </c>
      <c r="I8" s="6" t="n">
        <v>89.71</v>
      </c>
      <c r="J8" s="6" t="n">
        <v>77.71</v>
      </c>
    </row>
    <row collapsed="false" customFormat="false" customHeight="false" hidden="false" ht="12.1" outlineLevel="0" r="9">
      <c r="A9" s="35" t="n">
        <v>45530</v>
      </c>
      <c r="B9" s="16" t="s">
        <v>182</v>
      </c>
      <c r="C9" s="16" t="s">
        <v>121</v>
      </c>
      <c r="D9" s="16" t="s">
        <v>185</v>
      </c>
      <c r="E9" s="6" t="n">
        <v>1000</v>
      </c>
      <c r="F9" s="7" t="n">
        <v>2</v>
      </c>
      <c r="G9" s="6" t="n">
        <v>221.46</v>
      </c>
      <c r="H9" s="6" t="n">
        <v>58</v>
      </c>
      <c r="I9" s="6" t="n">
        <v>442.92</v>
      </c>
      <c r="J9" s="6" t="n">
        <v>384.92</v>
      </c>
    </row>
    <row collapsed="false" customFormat="false" customHeight="false" hidden="false" ht="12.1" outlineLevel="0" r="10">
      <c r="A10" s="35" t="n">
        <v>45568</v>
      </c>
      <c r="B10" s="16" t="s">
        <v>182</v>
      </c>
      <c r="C10" s="16" t="s">
        <v>122</v>
      </c>
      <c r="D10" s="16" t="s">
        <v>184</v>
      </c>
      <c r="E10" s="6" t="n">
        <v>7977.98</v>
      </c>
      <c r="F10" s="7" t="n">
        <v>1</v>
      </c>
      <c r="G10" s="6" t="n">
        <v>109.4</v>
      </c>
      <c r="H10" s="6" t="n">
        <v>14</v>
      </c>
      <c r="I10" s="6" t="n">
        <v>109.4</v>
      </c>
      <c r="J10" s="6" t="n">
        <v>95.4</v>
      </c>
    </row>
    <row collapsed="false" customFormat="false" customHeight="false" hidden="false" ht="12.1" outlineLevel="0" r="11">
      <c r="A11" s="35" t="n">
        <v>45615</v>
      </c>
      <c r="B11" s="16" t="s">
        <v>182</v>
      </c>
      <c r="C11" s="16" t="s">
        <v>47</v>
      </c>
      <c r="D11" s="16" t="s">
        <v>49</v>
      </c>
      <c r="E11" s="6" t="n">
        <v>100</v>
      </c>
      <c r="F11" s="7" t="n">
        <v>3</v>
      </c>
      <c r="G11" s="6" t="n">
        <v>156.05</v>
      </c>
      <c r="H11" s="6" t="n">
        <v>61</v>
      </c>
      <c r="I11" s="6" t="n">
        <v>468.15</v>
      </c>
      <c r="J11" s="6" t="n">
        <v>407.15</v>
      </c>
    </row>
    <row collapsed="false" customFormat="false" customHeight="false" hidden="false" ht="12.1" outlineLevel="0" r="12">
      <c r="A12" s="35" t="n">
        <v>45706</v>
      </c>
      <c r="B12" s="16" t="s">
        <v>182</v>
      </c>
      <c r="C12" s="16" t="s">
        <v>47</v>
      </c>
      <c r="D12" s="16" t="s">
        <v>49</v>
      </c>
      <c r="E12" s="6" t="n">
        <v>100</v>
      </c>
      <c r="F12" s="7" t="n">
        <v>3</v>
      </c>
      <c r="G12" s="6" t="n">
        <v>142.49</v>
      </c>
      <c r="H12" s="6" t="n">
        <v>56</v>
      </c>
      <c r="I12" s="6" t="n">
        <v>427.47</v>
      </c>
      <c r="J12" s="6" t="n">
        <v>371.47</v>
      </c>
    </row>
    <row collapsed="false" customFormat="false" customHeight="false" hidden="false" ht="12.1" outlineLevel="0" r="13">
      <c r="A13" s="35" t="n">
        <v>45797</v>
      </c>
      <c r="B13" s="16" t="s">
        <v>182</v>
      </c>
      <c r="C13" s="16" t="s">
        <v>47</v>
      </c>
      <c r="D13" s="16" t="s">
        <v>49</v>
      </c>
      <c r="E13" s="6" t="n">
        <v>100</v>
      </c>
      <c r="F13" s="7" t="n">
        <v>3</v>
      </c>
      <c r="G13" s="6" t="n">
        <v>125.28</v>
      </c>
      <c r="H13" s="6" t="n">
        <v>49</v>
      </c>
      <c r="I13" s="6" t="n">
        <v>375.84</v>
      </c>
      <c r="J13" s="6" t="n">
        <v>326.84</v>
      </c>
    </row>
    <row collapsed="false" customFormat="false" customHeight="false" hidden="false" ht="12.1" outlineLevel="0" r="14">
      <c r="A14" s="35" t="n">
        <v>45888</v>
      </c>
      <c r="B14" s="16" t="s">
        <v>182</v>
      </c>
      <c r="C14" s="16" t="s">
        <v>47</v>
      </c>
      <c r="D14" s="16" t="s">
        <v>49</v>
      </c>
      <c r="E14" s="6" t="n">
        <v>100</v>
      </c>
      <c r="F14" s="7" t="n">
        <v>3</v>
      </c>
      <c r="G14" s="6" t="n">
        <v>125.34</v>
      </c>
      <c r="H14" s="6" t="n">
        <v>49</v>
      </c>
      <c r="I14" s="6" t="n">
        <v>376.02</v>
      </c>
      <c r="J14" s="6" t="n">
        <v>327.02</v>
      </c>
    </row>
    <row collapsed="false" customFormat="false" customHeight="false" hidden="false" ht="12.1" outlineLevel="0" r="15">
      <c r="A15" s="35" t="n">
        <v>45979</v>
      </c>
      <c r="B15" s="16" t="s">
        <v>182</v>
      </c>
      <c r="C15" s="16" t="s">
        <v>47</v>
      </c>
      <c r="D15" s="16" t="s">
        <v>49</v>
      </c>
      <c r="E15" s="6" t="n">
        <v>100</v>
      </c>
      <c r="F15" s="7" t="n">
        <v>3</v>
      </c>
      <c r="G15" s="6" t="n">
        <v>126.45</v>
      </c>
      <c r="H15" s="6" t="n">
        <v>49</v>
      </c>
      <c r="I15" s="6" t="n">
        <v>379.35</v>
      </c>
      <c r="J15" s="6" t="n">
        <v>330.35</v>
      </c>
    </row>
    <row collapsed="false" customFormat="false" customHeight="false" hidden="false" ht="12.1" outlineLevel="0" r="16">
      <c r="A16" s="35" t="n">
        <v>46070</v>
      </c>
      <c r="B16" s="16" t="s">
        <v>182</v>
      </c>
      <c r="C16" s="16" t="s">
        <v>47</v>
      </c>
      <c r="D16" s="16" t="s">
        <v>49</v>
      </c>
      <c r="E16" s="6" t="n">
        <v>100</v>
      </c>
      <c r="F16" s="7" t="n">
        <v>3</v>
      </c>
      <c r="G16" s="6" t="n">
        <v>119.71</v>
      </c>
      <c r="H16" s="6" t="n">
        <v>47</v>
      </c>
      <c r="I16" s="6" t="n">
        <v>359.13</v>
      </c>
      <c r="J16" s="6" t="n">
        <v>312.13</v>
      </c>
    </row>
    <row collapsed="false" customFormat="false" customHeight="false" hidden="false" ht="12.1" outlineLevel="0" r="17">
      <c r="A17" s="35" t="n">
        <v>46161</v>
      </c>
      <c r="B17" s="16" t="s">
        <v>182</v>
      </c>
      <c r="C17" s="16" t="s">
        <v>47</v>
      </c>
      <c r="D17" s="16" t="s">
        <v>49</v>
      </c>
      <c r="E17" s="6" t="n">
        <v>100</v>
      </c>
      <c r="F17" s="7" t="n">
        <v>3</v>
      </c>
      <c r="G17" s="6" t="n">
        <v>111.22</v>
      </c>
      <c r="H17" s="6" t="n">
        <v>43</v>
      </c>
      <c r="I17" s="6" t="n">
        <v>333.66</v>
      </c>
      <c r="J17" s="6" t="n">
        <v>290.66</v>
      </c>
    </row>
    <row collapsed="false" customFormat="false" customHeight="false" hidden="false" ht="12.1" outlineLevel="0" r="18">
      <c r="A18" s="35"/>
      <c r="B18" s="16"/>
      <c r="C18" s="16"/>
      <c r="D18" s="16"/>
      <c r="E18" s="6"/>
      <c r="F18" s="7"/>
      <c r="G18" s="6"/>
      <c r="H18" s="6"/>
      <c r="I18" s="6"/>
      <c r="J18" s="6"/>
    </row>
    <row collapsed="false" customFormat="false" customHeight="false" hidden="false" ht="12.1" outlineLevel="0" r="19">
      <c r="A19" s="35" t="n">
        <v>46252</v>
      </c>
      <c r="B19" s="16" t="s">
        <v>182</v>
      </c>
      <c r="C19" s="16" t="s">
        <v>47</v>
      </c>
      <c r="D19" s="16" t="s">
        <v>49</v>
      </c>
      <c r="E19" s="6" t="n">
        <v>100</v>
      </c>
      <c r="F19" s="7" t="n">
        <v>3</v>
      </c>
      <c r="G19" s="6" t="n">
        <v>118.45</v>
      </c>
      <c r="H19" s="6" t="n">
        <v>46</v>
      </c>
      <c r="I19" s="6" t="n">
        <v>355.35</v>
      </c>
      <c r="J19" s="6" t="n">
        <v>309.35</v>
      </c>
    </row>
    <row collapsed="false" customFormat="false" customHeight="false" hidden="false" ht="12.1" outlineLevel="0" r="20">
      <c r="A20" s="35" t="n">
        <v>46343</v>
      </c>
      <c r="B20" s="16" t="s">
        <v>182</v>
      </c>
      <c r="C20" s="16" t="s">
        <v>47</v>
      </c>
      <c r="D20" s="16" t="s">
        <v>49</v>
      </c>
      <c r="E20" s="6" t="n">
        <v>100</v>
      </c>
      <c r="F20" s="7" t="n">
        <v>3</v>
      </c>
      <c r="G20" s="6" t="n">
        <v>118.45</v>
      </c>
      <c r="H20" s="6" t="n">
        <v>46</v>
      </c>
      <c r="I20" s="6" t="n">
        <v>355.35</v>
      </c>
      <c r="J20" s="6" t="n">
        <v>309.35</v>
      </c>
    </row>
    <row collapsed="false" customFormat="false" customHeight="false" hidden="false" ht="12.1" outlineLevel="0" r="21">
      <c r="A21" s="35" t="n">
        <v>46434</v>
      </c>
      <c r="B21" s="16" t="s">
        <v>182</v>
      </c>
      <c r="C21" s="16" t="s">
        <v>47</v>
      </c>
      <c r="D21" s="16" t="s">
        <v>49</v>
      </c>
      <c r="E21" s="6" t="n">
        <v>100</v>
      </c>
      <c r="F21" s="7" t="n">
        <v>3</v>
      </c>
      <c r="G21" s="6" t="n">
        <v>118.45</v>
      </c>
      <c r="H21" s="6" t="n">
        <v>46</v>
      </c>
      <c r="I21" s="6" t="n">
        <v>355.35</v>
      </c>
      <c r="J21" s="6" t="n">
        <v>309.35</v>
      </c>
    </row>
    <row collapsed="false" customFormat="false" customHeight="false" hidden="false" ht="12.1" outlineLevel="0" r="22">
      <c r="A22" s="35" t="n">
        <v>46525</v>
      </c>
      <c r="B22" s="16" t="s">
        <v>182</v>
      </c>
      <c r="C22" s="16" t="s">
        <v>47</v>
      </c>
      <c r="D22" s="16" t="s">
        <v>49</v>
      </c>
      <c r="E22" s="6" t="n">
        <v>100</v>
      </c>
      <c r="F22" s="7" t="n">
        <v>3</v>
      </c>
      <c r="G22" s="6" t="n">
        <v>118.45</v>
      </c>
      <c r="H22" s="6" t="n">
        <v>46</v>
      </c>
      <c r="I22" s="6" t="n">
        <v>355.35</v>
      </c>
      <c r="J22" s="6" t="n">
        <v>309.35</v>
      </c>
    </row>
    <row collapsed="false" customFormat="false" customHeight="false" hidden="false" ht="12.1" outlineLevel="0" r="23">
      <c r="A23" s="35" t="n">
        <v>46616</v>
      </c>
      <c r="B23" s="16" t="s">
        <v>182</v>
      </c>
      <c r="C23" s="16" t="s">
        <v>47</v>
      </c>
      <c r="D23" s="16" t="s">
        <v>49</v>
      </c>
      <c r="E23" s="6" t="n">
        <v>100</v>
      </c>
      <c r="F23" s="7" t="n">
        <v>3</v>
      </c>
      <c r="G23" s="6" t="n">
        <v>118.45</v>
      </c>
      <c r="H23" s="6" t="n">
        <v>46</v>
      </c>
      <c r="I23" s="6" t="n">
        <v>355.35</v>
      </c>
      <c r="J23" s="6" t="n">
        <v>309.35</v>
      </c>
    </row>
    <row collapsed="false" customFormat="false" customHeight="false" hidden="false" ht="12.1" outlineLevel="0" r="24">
      <c r="A24" s="35" t="n">
        <v>46707</v>
      </c>
      <c r="B24" s="16" t="s">
        <v>182</v>
      </c>
      <c r="C24" s="16" t="s">
        <v>47</v>
      </c>
      <c r="D24" s="16" t="s">
        <v>49</v>
      </c>
      <c r="E24" s="6" t="n">
        <v>100</v>
      </c>
      <c r="F24" s="7" t="n">
        <v>3</v>
      </c>
      <c r="G24" s="6" t="n">
        <v>118.45</v>
      </c>
      <c r="H24" s="6" t="n">
        <v>46</v>
      </c>
      <c r="I24" s="6" t="n">
        <v>355.35</v>
      </c>
      <c r="J24" s="6" t="n">
        <v>309.35</v>
      </c>
    </row>
    <row collapsed="false" customFormat="false" customHeight="false" hidden="false" ht="12.1" outlineLevel="0" r="25">
      <c r="A25" s="35" t="n">
        <v>46798</v>
      </c>
      <c r="B25" s="16" t="s">
        <v>182</v>
      </c>
      <c r="C25" s="16" t="s">
        <v>47</v>
      </c>
      <c r="D25" s="16" t="s">
        <v>49</v>
      </c>
      <c r="E25" s="6" t="n">
        <v>100</v>
      </c>
      <c r="F25" s="7" t="n">
        <v>3</v>
      </c>
      <c r="G25" s="6" t="n">
        <v>118.45</v>
      </c>
      <c r="H25" s="6" t="n">
        <v>46</v>
      </c>
      <c r="I25" s="6" t="n">
        <v>355.35</v>
      </c>
      <c r="J25" s="6" t="n">
        <v>309.35</v>
      </c>
    </row>
    <row collapsed="false" customFormat="false" customHeight="false" hidden="false" ht="12.1" outlineLevel="0" r="26">
      <c r="A26" s="35" t="n">
        <v>46889</v>
      </c>
      <c r="B26" s="16" t="s">
        <v>182</v>
      </c>
      <c r="C26" s="16" t="s">
        <v>47</v>
      </c>
      <c r="D26" s="16" t="s">
        <v>49</v>
      </c>
      <c r="E26" s="6" t="n">
        <v>100</v>
      </c>
      <c r="F26" s="7" t="n">
        <v>3</v>
      </c>
      <c r="G26" s="6" t="n">
        <v>118.45</v>
      </c>
      <c r="H26" s="6" t="n">
        <v>46</v>
      </c>
      <c r="I26" s="6" t="n">
        <v>355.35</v>
      </c>
      <c r="J26" s="6" t="n">
        <v>309.35</v>
      </c>
    </row>
    <row collapsed="false" customFormat="false" customHeight="false" hidden="false" ht="12.1" outlineLevel="0" r="27">
      <c r="A27" s="35" t="n">
        <v>46980</v>
      </c>
      <c r="B27" s="16" t="s">
        <v>182</v>
      </c>
      <c r="C27" s="16" t="s">
        <v>47</v>
      </c>
      <c r="D27" s="16" t="s">
        <v>49</v>
      </c>
      <c r="E27" s="6" t="n">
        <v>100</v>
      </c>
      <c r="F27" s="7" t="n">
        <v>3</v>
      </c>
      <c r="G27" s="6" t="n">
        <v>118.45</v>
      </c>
      <c r="H27" s="6" t="n">
        <v>46</v>
      </c>
      <c r="I27" s="6" t="n">
        <v>355.35</v>
      </c>
      <c r="J27" s="6" t="n">
        <v>309.35</v>
      </c>
    </row>
    <row collapsed="false" customFormat="false" customHeight="false" hidden="false" ht="12.1" outlineLevel="0" r="28">
      <c r="A28" s="35" t="n">
        <v>47071</v>
      </c>
      <c r="B28" s="16" t="s">
        <v>182</v>
      </c>
      <c r="C28" s="16" t="s">
        <v>47</v>
      </c>
      <c r="D28" s="16" t="s">
        <v>49</v>
      </c>
      <c r="E28" s="6" t="n">
        <v>100</v>
      </c>
      <c r="F28" s="7" t="n">
        <v>3</v>
      </c>
      <c r="G28" s="6" t="n">
        <v>118.45</v>
      </c>
      <c r="H28" s="6" t="n">
        <v>46</v>
      </c>
      <c r="I28" s="6" t="n">
        <v>355.35</v>
      </c>
      <c r="J28" s="6" t="n">
        <v>309.35</v>
      </c>
    </row>
    <row collapsed="false" customFormat="false" customHeight="false" hidden="false" ht="12.1" outlineLevel="0" r="29">
      <c r="A29" s="35" t="n">
        <v>47162</v>
      </c>
      <c r="B29" s="16" t="s">
        <v>182</v>
      </c>
      <c r="C29" s="16" t="s">
        <v>47</v>
      </c>
      <c r="D29" s="16" t="s">
        <v>49</v>
      </c>
      <c r="E29" s="6" t="n">
        <v>100</v>
      </c>
      <c r="F29" s="7" t="n">
        <v>3</v>
      </c>
      <c r="G29" s="6" t="n">
        <v>118.45</v>
      </c>
      <c r="H29" s="6" t="n">
        <v>46</v>
      </c>
      <c r="I29" s="6" t="n">
        <v>355.35</v>
      </c>
      <c r="J29" s="6" t="n">
        <v>309.35</v>
      </c>
    </row>
    <row collapsed="false" customFormat="false" customHeight="false" hidden="false" ht="12.1" outlineLevel="0" r="30">
      <c r="A30" s="35" t="n">
        <v>47253</v>
      </c>
      <c r="B30" s="16" t="s">
        <v>182</v>
      </c>
      <c r="C30" s="16" t="s">
        <v>47</v>
      </c>
      <c r="D30" s="16" t="s">
        <v>49</v>
      </c>
      <c r="E30" s="6" t="n">
        <v>100</v>
      </c>
      <c r="F30" s="7" t="n">
        <v>3</v>
      </c>
      <c r="G30" s="6" t="n">
        <v>118.45</v>
      </c>
      <c r="H30" s="6" t="n">
        <v>46</v>
      </c>
      <c r="I30" s="6" t="n">
        <v>355.35</v>
      </c>
      <c r="J30" s="6" t="n">
        <v>309.35</v>
      </c>
    </row>
  </sheetData>
  <autoFilter ref="A1:J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173</v>
      </c>
      <c r="F1" s="34" t="s">
        <v>186</v>
      </c>
      <c r="G1" s="34" t="s">
        <v>187</v>
      </c>
      <c r="H1" s="34" t="s">
        <v>64</v>
      </c>
      <c r="I1" s="34" t="s">
        <v>188</v>
      </c>
      <c r="J1" s="34" t="s">
        <v>189</v>
      </c>
      <c r="K1" s="34" t="s">
        <v>190</v>
      </c>
      <c r="L1" s="34" t="s">
        <v>191</v>
      </c>
      <c r="M1" s="34" t="s">
        <v>192</v>
      </c>
      <c r="N1" s="34" t="s">
        <v>193</v>
      </c>
      <c r="O1" s="34" t="s">
        <v>194</v>
      </c>
    </row>
    <row collapsed="false" customFormat="false" customHeight="false" hidden="false" ht="12.1" outlineLevel="0" r="2">
      <c r="A2" s="36" t="n">
        <v>44593</v>
      </c>
      <c r="B2" s="16" t="s">
        <v>182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1620</v>
      </c>
      <c r="J2" s="17" t="n">
        <v>264.0845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45294</v>
      </c>
      <c r="B3" s="16" t="s">
        <v>182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920</v>
      </c>
      <c r="J3" s="17" t="n">
        <v>273.556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45527</v>
      </c>
      <c r="B4" s="16" t="s">
        <v>182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686</v>
      </c>
      <c r="J4" s="17" t="n">
        <v>257.65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45576</v>
      </c>
      <c r="B5" s="16" t="s">
        <v>182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637</v>
      </c>
      <c r="J5" s="17" t="n">
        <v>257.91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44593</v>
      </c>
      <c r="B6" s="16" t="s">
        <v>182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1620</v>
      </c>
      <c r="J6" s="17" t="n">
        <v>6974.15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45105</v>
      </c>
      <c r="B7" s="16" t="s">
        <v>182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1109</v>
      </c>
      <c r="J7" s="17" t="n">
        <v>5106.53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45527</v>
      </c>
      <c r="B8" s="16" t="s">
        <v>182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686</v>
      </c>
      <c r="J8" s="17" t="n">
        <v>6351.5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44593</v>
      </c>
      <c r="B9" s="16" t="s">
        <v>182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1620</v>
      </c>
      <c r="J9" s="17" t="n">
        <v>60.6655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44593</v>
      </c>
      <c r="B10" s="16" t="s">
        <v>182</v>
      </c>
      <c r="C10" s="16" t="s">
        <v>24</v>
      </c>
      <c r="D10" s="16" t="s">
        <v>25</v>
      </c>
      <c r="E10" s="17" t="n">
        <v>60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1620</v>
      </c>
      <c r="J10" s="17" t="n">
        <v>60.6455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44593</v>
      </c>
      <c r="B11" s="16" t="s">
        <v>182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1620</v>
      </c>
      <c r="J11" s="17" t="n">
        <v>60.595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45170</v>
      </c>
      <c r="B12" s="16" t="s">
        <v>182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1043</v>
      </c>
      <c r="J12" s="17" t="n">
        <v>55.37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45409</v>
      </c>
      <c r="B13" s="16" t="s">
        <v>182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804</v>
      </c>
      <c r="J13" s="17" t="n">
        <v>54.999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45527</v>
      </c>
      <c r="B14" s="16" t="s">
        <v>182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686</v>
      </c>
      <c r="J14" s="17" t="n">
        <v>43.225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45593</v>
      </c>
      <c r="B15" s="16" t="s">
        <v>182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620</v>
      </c>
      <c r="J15" s="17" t="n">
        <v>36.43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45593</v>
      </c>
      <c r="B16" s="16" t="s">
        <v>182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620</v>
      </c>
      <c r="J16" s="17" t="n">
        <v>36.475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45616</v>
      </c>
      <c r="B17" s="16" t="s">
        <v>182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597</v>
      </c>
      <c r="J17" s="17" t="n">
        <v>34.445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44053</v>
      </c>
      <c r="B18" s="16" t="s">
        <v>182</v>
      </c>
      <c r="C18" s="16" t="s">
        <v>29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2160</v>
      </c>
      <c r="J18" s="17" t="n">
        <v>14.1564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44172</v>
      </c>
      <c r="B19" s="16" t="s">
        <v>182</v>
      </c>
      <c r="C19" s="16" t="s">
        <v>29</v>
      </c>
      <c r="D19" s="16" t="s">
        <v>31</v>
      </c>
      <c r="E19" s="17" t="n">
        <v>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2042</v>
      </c>
      <c r="J19" s="17" t="n">
        <v>15.5014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44180</v>
      </c>
      <c r="B20" s="16" t="s">
        <v>182</v>
      </c>
      <c r="C20" s="16" t="s">
        <v>29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2034</v>
      </c>
      <c r="J20" s="17" t="n">
        <v>15.8464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44326</v>
      </c>
      <c r="B21" s="16" t="s">
        <v>182</v>
      </c>
      <c r="C21" s="16" t="s">
        <v>29</v>
      </c>
      <c r="D21" s="16" t="s">
        <v>31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1888</v>
      </c>
      <c r="J21" s="17" t="n">
        <v>18.061666666667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45105</v>
      </c>
      <c r="B22" s="16" t="s">
        <v>182</v>
      </c>
      <c r="C22" s="16" t="s">
        <v>29</v>
      </c>
      <c r="D22" s="16" t="s">
        <v>31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1109</v>
      </c>
      <c r="J22" s="17" t="n">
        <v>15.755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45411</v>
      </c>
      <c r="B23" s="16" t="s">
        <v>182</v>
      </c>
      <c r="C23" s="16" t="s">
        <v>29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803</v>
      </c>
      <c r="J23" s="17" t="n">
        <v>20.185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45527</v>
      </c>
      <c r="B24" s="16" t="s">
        <v>182</v>
      </c>
      <c r="C24" s="16" t="s">
        <v>29</v>
      </c>
      <c r="D24" s="16" t="s">
        <v>31</v>
      </c>
      <c r="E24" s="17" t="n">
        <v>24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686</v>
      </c>
      <c r="J24" s="17" t="n">
        <v>16.282083333333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45576</v>
      </c>
      <c r="B25" s="16" t="s">
        <v>182</v>
      </c>
      <c r="C25" s="16" t="s">
        <v>29</v>
      </c>
      <c r="D25" s="16" t="s">
        <v>31</v>
      </c>
      <c r="E25" s="17" t="n">
        <v>13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637</v>
      </c>
      <c r="J25" s="17" t="n">
        <v>16.953076923077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44326</v>
      </c>
      <c r="B26" s="16" t="s">
        <v>182</v>
      </c>
      <c r="C26" s="16" t="s">
        <v>33</v>
      </c>
      <c r="D26" s="16" t="s">
        <v>34</v>
      </c>
      <c r="E26" s="17" t="n">
        <v>1.71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1888</v>
      </c>
      <c r="J26" s="17" t="n">
        <v>1663.7566666667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44001</v>
      </c>
      <c r="B27" s="16" t="s">
        <v>182</v>
      </c>
      <c r="C27" s="16" t="s">
        <v>36</v>
      </c>
      <c r="D27" s="16" t="s">
        <v>37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2213</v>
      </c>
      <c r="J27" s="17" t="n">
        <v>86.56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44053</v>
      </c>
      <c r="B28" s="16" t="s">
        <v>182</v>
      </c>
      <c r="C28" s="16" t="s">
        <v>36</v>
      </c>
      <c r="D28" s="16" t="s">
        <v>37</v>
      </c>
      <c r="E28" s="17" t="n">
        <v>20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2160</v>
      </c>
      <c r="J28" s="17" t="n">
        <v>92.1885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45616</v>
      </c>
      <c r="B29" s="16" t="s">
        <v>182</v>
      </c>
      <c r="C29" s="16" t="s">
        <v>39</v>
      </c>
      <c r="D29" s="16" t="s">
        <v>40</v>
      </c>
      <c r="E29" s="17" t="n">
        <v>64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597</v>
      </c>
      <c r="J29" s="17" t="n">
        <v>2.1475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44593</v>
      </c>
      <c r="B30" s="16" t="s">
        <v>182</v>
      </c>
      <c r="C30" s="16" t="s">
        <v>42</v>
      </c>
      <c r="D30" s="16" t="s">
        <v>43</v>
      </c>
      <c r="E30" s="17" t="n">
        <v>12.01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1620</v>
      </c>
      <c r="J30" s="17" t="n">
        <v>8.0836363636364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45576</v>
      </c>
      <c r="B31" s="16" t="s">
        <v>182</v>
      </c>
      <c r="C31" s="16" t="s">
        <v>47</v>
      </c>
      <c r="D31" s="16" t="s">
        <v>49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637</v>
      </c>
      <c r="J31" s="17" t="n">
        <v>8432.6</v>
      </c>
      <c r="K31" s="6" t="s">
        <f>=Портфель!F12*Портфель!G12/100*Портфель!$Q$17+Портфель!H12*Портфель!$Q$13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/>
      <c r="B32" s="16"/>
      <c r="C32" s="16"/>
      <c r="D32" s="16"/>
      <c r="E32" s="17"/>
      <c r="F32" s="7"/>
      <c r="G32" s="17"/>
      <c r="H32" s="16"/>
      <c r="I32" s="7"/>
      <c r="J32" s="17"/>
      <c r="K32" s="4" t="s">
        <v>58</v>
      </c>
      <c r="L32" s="8" t="s">
        <f>=SUBTOTAL(109,L2:L31)</f>
      </c>
      <c r="M32" s="8" t="s">
        <f>=SUBTOTAL(109,M2:M31)</f>
      </c>
      <c r="N32" s="8" t="s">
        <f>=MAX(0,M32*0.13)</f>
      </c>
    </row>
  </sheetData>
  <autoFilter ref="A1:O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2026-07-10T17:13:51.00Z</dcterms:created>
  <dc:creator>izi-invest.ru</dc:creator>
  <cp:revision>0</cp:revision>
</cp:coreProperties>
</file>