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Дивиденды" sheetId="7" state="visible" r:id="rId8"/>
    <sheet name="Купоны" sheetId="8" state="visible" r:id="rId9"/>
    <sheet name="Возраст" sheetId="9" state="visible" r:id="rId10"/>
    <sheet name="FIFO" sheetId="10" state="visible" r:id="rId11"/>
  </sheets>
  <calcPr iterateCount="100" refMode="A1" iterate="false" iterateDelta="0.001"/>
</workbook>
</file>

<file path=xl/sharedStrings.xml><?xml version="1.0" encoding="utf-8"?>
<sst xmlns="http://schemas.openxmlformats.org/spreadsheetml/2006/main" count="20421" uniqueCount="752">
  <si>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</si>
  <si>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</si>
  <si>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</si>
  <si>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</si>
  <si>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</si>
  <si>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</si>
  <si>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</si>
  <si>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</si>
  <si>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</si>
  <si>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</si>
  <si>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</si>
  <si>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</si>
  <si>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</si>
  <si>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</si>
  <si>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</si>
  <si>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</si>
  <si>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LKOH</t>
  </si>
  <si>
    <t>share</t>
  </si>
  <si>
    <t>ЛУКОЙЛ</t>
  </si>
  <si>
    <t>RUR</t>
  </si>
  <si>
    <t>AMD</t>
  </si>
  <si>
    <t>TRNFP</t>
  </si>
  <si>
    <t>Транснф ап</t>
  </si>
  <si>
    <t>BYN</t>
  </si>
  <si>
    <t>TATNP</t>
  </si>
  <si>
    <t>Татнфт 3ап</t>
  </si>
  <si>
    <t>CAD</t>
  </si>
  <si>
    <t>SNGSP</t>
  </si>
  <si>
    <t>Сургнфгз-п</t>
  </si>
  <si>
    <t>CHF</t>
  </si>
  <si>
    <t>MTSS</t>
  </si>
  <si>
    <t>МТС-ао</t>
  </si>
  <si>
    <t>CNY</t>
  </si>
  <si>
    <t>SBERP</t>
  </si>
  <si>
    <t>Сбербанк-п</t>
  </si>
  <si>
    <t>EUR</t>
  </si>
  <si>
    <t>GAZP</t>
  </si>
  <si>
    <t>ГАЗПРОМ ао</t>
  </si>
  <si>
    <t>GBP</t>
  </si>
  <si>
    <t>SBER</t>
  </si>
  <si>
    <t>Сбербанк</t>
  </si>
  <si>
    <t>GLD</t>
  </si>
  <si>
    <t>X5</t>
  </si>
  <si>
    <t>КЦ ИКС 5</t>
  </si>
  <si>
    <t>HKD</t>
  </si>
  <si>
    <t>VTBR</t>
  </si>
  <si>
    <t>ВТБ ао</t>
  </si>
  <si>
    <t>JPY</t>
  </si>
  <si>
    <t>FEES</t>
  </si>
  <si>
    <t>Россети</t>
  </si>
  <si>
    <t>KZT</t>
  </si>
  <si>
    <t>MAGN</t>
  </si>
  <si>
    <t>ММК</t>
  </si>
  <si>
    <t>MOEX</t>
  </si>
  <si>
    <t>МосБиржа</t>
  </si>
  <si>
    <t>SLV</t>
  </si>
  <si>
    <t>PHOR</t>
  </si>
  <si>
    <t>ФосАгро ао</t>
  </si>
  <si>
    <t>TRY</t>
  </si>
  <si>
    <t>ROSN</t>
  </si>
  <si>
    <t>Роснефть</t>
  </si>
  <si>
    <t>UAH</t>
  </si>
  <si>
    <t>NLMK</t>
  </si>
  <si>
    <t>НЛМК ао</t>
  </si>
  <si>
    <t>USD</t>
  </si>
  <si>
    <t>BSPB</t>
  </si>
  <si>
    <t>БСП ао</t>
  </si>
  <si>
    <t>SIBN</t>
  </si>
  <si>
    <t>Газпрнефть</t>
  </si>
  <si>
    <t>BANEP</t>
  </si>
  <si>
    <t>Башнефт ап</t>
  </si>
  <si>
    <t>MVID</t>
  </si>
  <si>
    <t>М.видео</t>
  </si>
  <si>
    <t>Сумма по акциям:</t>
  </si>
  <si>
    <t>RU000A108157</t>
  </si>
  <si>
    <t>etf</t>
  </si>
  <si>
    <t>Рентал ПРО</t>
  </si>
  <si>
    <t>Сумма по фондам:</t>
  </si>
  <si>
    <t>SU26238RMFS4</t>
  </si>
  <si>
    <t>bond</t>
  </si>
  <si>
    <t>ОФЗ 26238</t>
  </si>
  <si>
    <t>2041-05-15</t>
  </si>
  <si>
    <t>SU26248RMFS3</t>
  </si>
  <si>
    <t>ОФЗ 26248</t>
  </si>
  <si>
    <t>2040-05-16</t>
  </si>
  <si>
    <t>SU26243RMFS4</t>
  </si>
  <si>
    <t>ОФЗ 26243</t>
  </si>
  <si>
    <t>2038-05-19</t>
  </si>
  <si>
    <t>SU26233RMFS5</t>
  </si>
  <si>
    <t>ОФЗ 26233</t>
  </si>
  <si>
    <t>2035-07-18</t>
  </si>
  <si>
    <t>SIBN6P2</t>
  </si>
  <si>
    <t>Газпром Нефть 006Р-02R</t>
  </si>
  <si>
    <t>SU26240RMFS0</t>
  </si>
  <si>
    <t>ОФЗ 26240</t>
  </si>
  <si>
    <t>2036-07-30</t>
  </si>
  <si>
    <t>SU26247RMFS5</t>
  </si>
  <si>
    <t>ОФЗ 26247</t>
  </si>
  <si>
    <t>2039-05-11</t>
  </si>
  <si>
    <t>SU29010RMFS4</t>
  </si>
  <si>
    <t>ОФЗ 29010</t>
  </si>
  <si>
    <t>2034-12-06</t>
  </si>
  <si>
    <t>SU46020RMFS2</t>
  </si>
  <si>
    <t>ОФЗ 46020</t>
  </si>
  <si>
    <t>2036-02-06</t>
  </si>
  <si>
    <t>Сумма по облигациям:</t>
  </si>
  <si>
    <t>Рубль</t>
  </si>
  <si>
    <t>Сумма по валютам:</t>
  </si>
  <si>
    <t>Сумма:</t>
  </si>
  <si>
    <t>Дата</t>
  </si>
  <si>
    <t>Примечание</t>
  </si>
  <si>
    <t>.</t>
  </si>
  <si>
    <t>..</t>
  </si>
  <si>
    <t>d</t>
  </si>
  <si>
    <t>s</t>
  </si>
  <si>
    <t>ds</t>
  </si>
  <si>
    <t>Перечисление денежных средств для приобретения ценных бумаг. МБ Основной рынок. Субпозиция № (НДС не обл.)</t>
  </si>
  <si>
    <t>Купон по SU26210RMFS3 - ОФЗ 26210 32шт. по 33.91 RUR - налог 0 RUR (данные из БД)</t>
  </si>
  <si>
    <t>Куп. дох. по обл. Минфин России 26210RMFS, 12-й купон. Размер куп. на 1 обл. 33.91 рублей. НДС не обл. (данные из сделок)</t>
  </si>
  <si>
    <t>Дивиденд по LKOH - ЛУКОЙЛ 5шт. по 95 RUR - налог 62 RUR (данные из БД)</t>
  </si>
  <si>
    <t>Дивиденд по SIBN - Газпрнефть 30шт. по 22.05 RUR - налог 86 RUR (данные из БД)</t>
  </si>
  <si>
    <t>Дивиденды по акциям ПАО ЛУКОЙЛ за 9 мес. 2018 г. НДС не обл.  (данные из сделок)</t>
  </si>
  <si>
    <t>Дивиденды по акциям ПАО Газпром нефть за 9 мес. 2018 г. НДС не обл.  (данные из сделок)</t>
  </si>
  <si>
    <t>Купон по SU26209RMFS5 - ОФЗ 26209 32шт. по 37.9 RUR - налог 0 RUR (данные из БД)</t>
  </si>
  <si>
    <t>Куп. дох. по обл. Минфин России 26209RMFS, 13 купон. Размер куп. на 1 обл. 37.9 рублей. НДС не обл. Налог не удержан (данные из сделок)</t>
  </si>
  <si>
    <t>Купон по SU26215RMFS2 - ОФЗ 26215 33шт. по 34.9 RUR - налог 0 RUR (данные из БД)</t>
  </si>
  <si>
    <t>Куп. дох. по обл. Минфин России 26215RMFS, 11 купон. Размер куп. на 1 обл. 34.9 рублей. НДС не обл. Налог не удержан (данные из сделок)</t>
  </si>
  <si>
    <t>Купон по SU26219RMFS4 - ОФЗ 26219 36шт. по 38.64 RUR - налог 0 RUR (данные из БД)</t>
  </si>
  <si>
    <t>Куп. дох. по обл. Минфин России 26219RMFS, 6 купон. Размер куп. на 1 обл. 38.64 рублей. НДС не обл. Налог не удержан (данные из сделок)</t>
  </si>
  <si>
    <t>Куп. дох. по обл. Минфин России 26205RMFS, 16 купон. Размер куп. на 1 обл. 37.9 рублей. НДС не обл. Налог не удержан (данные из сделок)</t>
  </si>
  <si>
    <t>Купон по SU26205RMFS3 - ОФЗ 26205 32шт. по 37.9 RUR - налог 0 RUR (данные из БД)</t>
  </si>
  <si>
    <t>Дивиденд по X5 - КЦ ИКС 5 8шт. по 92.06 RUR - налог 96 RUR (данные из БД)</t>
  </si>
  <si>
    <t>Дивиденд по IRAO - ИнтерРАОао 2000шт. по 0.17 RUR - налог 45 RUR (данные из БД)</t>
  </si>
  <si>
    <t>Купон по SU26210RMFS3 - ОФЗ 26210 33шт. по 33.91 RUR - налог 0 RUR (данные из БД)</t>
  </si>
  <si>
    <t>Дивиденд по SBER - Сбербанк 180шт. по 16 RUR - налог 374 RUR (данные из БД)</t>
  </si>
  <si>
    <t>Куп. дох. по обл. Минфин России 26210RMFS, 13 купон. Размер куп. на 1 обл. 33.91 руб. НДС не обл. Налог не удержан (данные из сделок)</t>
  </si>
  <si>
    <t>Дивиденд по ROSN - Роснефть 10шт. по 11.33 RUR - налог 15 RUR (данные из БД)</t>
  </si>
  <si>
    <t>Дивиденды по акциям BNY Mellon за 24.05.2019. НДС не обл. Эмитентом удержаны налог 1.69 USD и комиссия 0.16 USD. (данные из сделок)</t>
  </si>
  <si>
    <t>Дивиденды по акциям ПАО Интер РАО за 2018 год. НДС не обл. Налог не удержан (данные из сделок)</t>
  </si>
  <si>
    <t>Дивиденд по GMKN - ГМКНорНик 1шт. по 792.52 RUR - налог 103 RUR (данные из БД)</t>
  </si>
  <si>
    <t>Дивиденд по SIBN - Газпрнефть 30шт. по 7.95 RUR - налог 31 RUR (данные из БД)</t>
  </si>
  <si>
    <t>Дивиденды по акциям ПАО Сбербанк за 2018 год. НДС не обл. Налог не удержан (данные из сделок)</t>
  </si>
  <si>
    <t>Дивиденды по акциям ПАО НК Роснефть за 2018 год. НДС не обл. Налог не удержан (данные из сделок)</t>
  </si>
  <si>
    <t>Дивиденды по акциям ПАО ГМК Норильский никель за 2018 год. НДС не обл. Налог не удержан (данные из сделок)</t>
  </si>
  <si>
    <t>Дивиденд по LKOH - ЛУКОЙЛ 5шт. по 155 RUR - налог 101 RUR (данные из БД)</t>
  </si>
  <si>
    <t>Дивиденд по HYDR - РусГидро 25000шт. по 0.04 RUR - налог 119 RUR (данные из БД)</t>
  </si>
  <si>
    <t>Дивиденды по акциям ПАО Газпром нефть за 2018 год. НДС не обл. Налог не удержан (данные из сделок)</t>
  </si>
  <si>
    <t>Дивиденд по SNGSP - Сургнфгз-п 500шт. по 7.62 RUR - налог 495 RUR (данные из БД)</t>
  </si>
  <si>
    <t>Дивиденд по GAZP - ГАЗПРОМ ао 220шт. по 16.61 RUR - налог 475 RUR (данные из БД)</t>
  </si>
  <si>
    <t>Дивиденды по акциям ПАО ЛУКОЙЛ за 2018 год. НДС не обл. Налог не удержан (данные из сделок)</t>
  </si>
  <si>
    <t>Дивиденды по акциям ПАО РусГидро за 2018 год. НДС не обл. Налог не удержан (данные из сделок)</t>
  </si>
  <si>
    <t>Куп. дох. по обл. Минфин России 26209RMFS, 14 купон. Размер куп. на 1 обл. 37.9 руб. НДС не обл. Налог не удержан (данные из сделок)</t>
  </si>
  <si>
    <t>Дивиденды по акциям ПАО Газпром за 2018 год. НДС не обл. Налог не удержан (данные из сделок)</t>
  </si>
  <si>
    <t>Дивиденды по акциям ПАО Сургутнефтегаз за 2018 год. НДС не обл. Налог не удержан (данные из сделок)</t>
  </si>
  <si>
    <t>Куп. дох. по обл. Минфин России 26215RMFS. Размер куп. на 1 обл. 34.9 руб. НДС не обл. Налог не удержан (данные из сделок)</t>
  </si>
  <si>
    <t>Куп. дох. по обл. Минфин России 26219RMFS. Размер куп. на 1 обл. 38.64 руб. НДС не обл. Налог не удержан (данные из сделок)</t>
  </si>
  <si>
    <t>Дивиденд по GMKN - ГМКНорНик 1шт. по 883.93 RUR - налог 115 RUR (данные из БД)</t>
  </si>
  <si>
    <t>Дивиденд по ROSN - Роснефть 10шт. по 15.34 RUR - налог 20 RUR (данные из БД)</t>
  </si>
  <si>
    <t>Дивиденды по акциям ПАО ГМК Норильский никель 1 полугодие 2019 года. НДС не обл. Налог не удержан (данные из сделок)</t>
  </si>
  <si>
    <t>Куп. дох. по обл. Минфин России 26205RMFS. Размер куп. на 1 обл. 37.9 руб. НДС не обл. Налог не удержан (данные из сделок)</t>
  </si>
  <si>
    <t>Дивиденд по SIBN - Газпрнефть 30шт. по 18.14 RUR - налог 71 RUR (данные из БД)</t>
  </si>
  <si>
    <t>Дивиденды по акциям ПАО НК Роснефть Дивиденды. НДС не обл. Налог не удержан (данные из сделок)</t>
  </si>
  <si>
    <t>Дивиденды по акциям ПАО Газпром нефть 1 полугодие 2019 года. НДС не обл. Налог не удержан (данные из сделок)</t>
  </si>
  <si>
    <t>Перевод денежных средств с ТС Основной рынок</t>
  </si>
  <si>
    <t>Перевод денежных средств на ТС Срочный рынок</t>
  </si>
  <si>
    <t>Перевод денежных средств на ТС Основной рынок</t>
  </si>
  <si>
    <t>Перевод денежных средств с ТС Срочный рынок</t>
  </si>
  <si>
    <t>Перечисление денежных средств для приобретения ценных бумаг. Основной рынок. Субпозиция № (НДС не обл.)</t>
  </si>
  <si>
    <t>Амортизация ОФЗ 26210: 33 шт. по 1000 RUR.  (данные из БД)</t>
  </si>
  <si>
    <t>Ден.ср-ва от погаш. номин.ст-ти обл. Минфин России 26210RMFS. НДС не обл. Налог не удержан (данные из сделок)</t>
  </si>
  <si>
    <t>Дивиденд по LKOH - ЛУКОЙЛ 5шт. по 192 RUR - налог 125 RUR (данные из БД)</t>
  </si>
  <si>
    <t>Дивиденд по GMKN - ГМКНорНик 1шт. по 604.09 RUR - налог 79 RUR (данные из БД)</t>
  </si>
  <si>
    <t>Перечисление денежных средств для приобретения ценных бумаг. Основной рынок. Субпозиция №465305 (НДС не обл.)</t>
  </si>
  <si>
    <t>Дивиденд по NLMK - НЛМК ао 300шт. по 3.22 RUR - налог 126 RUR (данные из БД)</t>
  </si>
  <si>
    <t>Дивиденд по MTSS - МТС-ао 100шт. по 13.25 RUR - налог 172 RUR (данные из БД)</t>
  </si>
  <si>
    <t>Дивиденд по MGNT - Магнит ао 10шт. по 147.19 RUR - налог 191 RUR (данные из БД)</t>
  </si>
  <si>
    <t>Дивиденд по FEES - Россети 300000шт. по 0.01 RUR - налог 344 RUR (данные из БД)</t>
  </si>
  <si>
    <t>Дивиденд по MAGN - ММК 1000шт. по 1.65 RUR - налог 215 RUR (данные из БД)</t>
  </si>
  <si>
    <t>Перечисление денежных средств для приобретения ценных бумаг. Основной рынок. Субпозиция №465304 (НДС не обл.)</t>
  </si>
  <si>
    <t>Дивиденд по POLY - Solidcore 30шт. по 12.65 RUR - налог 49 RUR (данные из БД)</t>
  </si>
  <si>
    <t> Вывод денежных средств с брокерского счета /30601/ по распоряжению от 27.02.2020. НДС не облагается</t>
  </si>
  <si>
    <t>Дивиденды по акциям Polymetal International plc Дивиденды. НДС не обл. Налог не удерживается. (данные из сделок)</t>
  </si>
  <si>
    <t> Вывод денежных средств с брокерского счета /30601/ по распоряжению от 30.03.2020. НДС не облагается</t>
  </si>
  <si>
    <t>Зачисление денежных средств</t>
  </si>
  <si>
    <t> Вывод денежных средств с брокерского счета /30601/ по распоряжению от 06.04.2020. НДС не облагается</t>
  </si>
  <si>
    <t> Вывод денежных средств с брокерского счета /30601/ по распоряжению от 14.04.2020. НДС не облагается</t>
  </si>
  <si>
    <t>Дивиденд по POLY - Solidcore 30шт. по 31.5 RUR - налог 123 RUR (данные из БД)</t>
  </si>
  <si>
    <t>Дивиденд по LSRG - ЛСР ао 30шт. по 30 RUR - налог 117 RUR (данные из БД)</t>
  </si>
  <si>
    <t>Дивиденд по MOEX - МосБиржа 1300шт. по 7.93 RUR - налог 1340 RUR (данные из БД)</t>
  </si>
  <si>
    <t>Дивиденд по GMKN - ГМКНорНик 2шт. по 557.2 RUR - налог 145 RUR (данные из БД)</t>
  </si>
  <si>
    <t> Вывод денежных средств с брокерского счета /30601/ по распоряжению от 22.05.2020. НДС не облагается</t>
  </si>
  <si>
    <t>Дивиденд по FEES - Россети 320000шт. по 0.01 RUR - налог 395 RUR (данные из БД)</t>
  </si>
  <si>
    <t>Дивиденд по X5 - КЦ ИКС 5 8шт. по 110.47 RUR - налог 115 RUR (данные из БД)</t>
  </si>
  <si>
    <t>Дивиденд по IRAO - ИнтерРАОао 2000шт. по 0.2 RUR - налог 51 RUR (данные из БД)</t>
  </si>
  <si>
    <t>Дивиденды по акциям ПАО Московская Биржа 2019 год. НДС не обл. Удержан налог в размере 103.00 руб.  (данные из сделок)</t>
  </si>
  <si>
    <t>Дивиденд по PHOR - ФосАгро ао 15шт. по 18 RUR - налог 35 RUR (данные из БД)</t>
  </si>
  <si>
    <t> Вывод денежных средств с брокерского счета /30601/ по распоряжению от 03.06.2020. НДС не облагается</t>
  </si>
  <si>
    <t>Дивиденд по RASP - Распадская 400шт. по 2.83 RUR - налог 147 RUR (данные из БД)</t>
  </si>
  <si>
    <t>Дивиденд по KRKNP - СаратНПЗ-п 2шт. по 1766.52 RUR - налог 459 RUR (данные из БД)</t>
  </si>
  <si>
    <t>Дивиденд по NLMK - НЛМК ао 300шт. по 3.12 RUR - налог 122 RUR (данные из БД)</t>
  </si>
  <si>
    <t>Дивиденд по ROSN - Роснефть 60шт. по 18.07 RUR - налог 141 RUR (данные из БД)</t>
  </si>
  <si>
    <t>Дивиденд по CHMF - СевСт-ао 52шт. по 26.26 RUR - налог 178 RUR (данные из БД)</t>
  </si>
  <si>
    <t>Дивиденд по CHMF - СевСт-ао 52шт. по 27.35 RUR - налог 185 RUR (данные из БД)</t>
  </si>
  <si>
    <t>Дивиденд по MAGN - ММК 1000шт. по 1.51 RUR - налог 196 RUR (данные из БД)</t>
  </si>
  <si>
    <t>Дивиденд по MGNT - Магнит ао 10шт. по 157 RUR - налог 204 RUR (данные из БД)</t>
  </si>
  <si>
    <t>Дивиденд по UPRO - Юнипро ао 10000шт. по 0.11 RUR - налог 144 RUR (данные из БД)</t>
  </si>
  <si>
    <t>Дивиденд по SIBN - Газпрнефть 140шт. по 19.82 RUR - налог 361 RUR (данные из БД)</t>
  </si>
  <si>
    <t> Вывод денежных средств с брокерского счета /30601/ по распоряжению от 28.06.2020. НДС не облагается</t>
  </si>
  <si>
    <t>Дивиденд по PHOR - ФосАгро ао 15шт. по 78 RUR - налог 152 RUR (данные из БД)</t>
  </si>
  <si>
    <t>Дивиденд по BANE - Башнефт ао 10шт. по 107.81 RUR - налог 140 RUR (данные из БД)</t>
  </si>
  <si>
    <t>Дивиденд по ELFV - ЭЛ5Энер ао 61000шт. по 0.09 RUR - налог 674 RUR (данные из БД)</t>
  </si>
  <si>
    <t>Дивиденд по MTSS - МТС-ао 100шт. по 20.57 RUR - налог 267 RUR (данные из БД)</t>
  </si>
  <si>
    <t>Дивиденд по LKOH - ЛУКОЙЛ 10шт. по 350 RUR - налог 455 RUR (данные из БД)</t>
  </si>
  <si>
    <t>Дивиденд по NKNCP - НКНХ ап 400шт. по 9.07 RUR - налог 472 RUR (данные из БД)</t>
  </si>
  <si>
    <t>Дивиденд по DSKY - ДетскийМир 140шт. по 3 RUR - налог 55 RUR (данные из БД)</t>
  </si>
  <si>
    <t>Дивиденд по NLMK - НЛМК ао 300шт. по 3.21 RUR - налог 125 RUR (данные из БД)</t>
  </si>
  <si>
    <t>Дивиденд по ALRS - АЛРОСА ао 300шт. по 2.63 RUR - налог 103 RUR (данные из БД)</t>
  </si>
  <si>
    <t>Дивиденд по GAZP - ГАЗПРОМ ао 720шт. по 15.24 RUR - налог 1426 RUR (данные из БД)</t>
  </si>
  <si>
    <t>Дивиденд по SNGSP - Сургнфгз-п 3000шт. по 0.97 RUR - налог 378 RUR (данные из БД)</t>
  </si>
  <si>
    <t>Дивиденд по POLY - Solidcore 30шт. по 29.8 RUR - налог 116 RUR (данные из БД)</t>
  </si>
  <si>
    <t>Дивиденд по CHMF - СевСт-ао 72шт. по 15.44 RUR - налог 145 RUR (данные из БД)</t>
  </si>
  <si>
    <t> Вывод денежных средств с брокерского счета /30601/ по распоряжению от 21.09.2020. НДС не облагается</t>
  </si>
  <si>
    <t>Дивиденд по MAGN - ММК 1200шт. по 0.61 RUR - налог 95 RUR (данные из БД)</t>
  </si>
  <si>
    <t> Вывод денежных средств с брокерского счета /30601/ по распоряжению от 24.09.2020. НДС не облагается</t>
  </si>
  <si>
    <t>Дивиденд по DSKY - ДетскийМир 140шт. по 2.5 RUR - налог 46 RUR (данные из БД)</t>
  </si>
  <si>
    <t>Дивиденд по VTBR - ВТБ ао 200000шт. по 0 RUR - налог 20 RUR (данные из БД)</t>
  </si>
  <si>
    <t>Дивиденд по SBERP - Сбербанк-п 200шт. по 18.7 RUR - налог 486 RUR (данные из БД)</t>
  </si>
  <si>
    <t>Дивиденд по SBER - Сбербанк 340шт. по 18.7 RUR - налог 827 RUR (данные из БД)</t>
  </si>
  <si>
    <t>Дивиденд по HYDR - РусГидро 75000шт. по 0.04 RUR - налог 348 RUR (данные из БД)</t>
  </si>
  <si>
    <t>Дивиденд по MTSS - МТС-ао 200шт. по 8.93 RUR - налог 232 RUR (данные из БД)</t>
  </si>
  <si>
    <t>Дивиденд по LSRG - ЛСР ао 30шт. по 20 RUR - налог 78 RUR (данные из БД)</t>
  </si>
  <si>
    <t>Дивиденд по TATN - Татнфт 3ао 70шт. по 9.94 RUR - налог 90 RUR (данные из БД)</t>
  </si>
  <si>
    <t>Дивиденд по TATNP - Татнфт 3ап 324шт. по 9.94 RUR - налог 419 RUR (данные из БД)</t>
  </si>
  <si>
    <t>Дивиденд по NLMK - НЛМК ао 300шт. по 4.75 RUR - налог 185 RUR (данные из БД)</t>
  </si>
  <si>
    <t>Дивиденд по PHOR - ФосАгро ао 15шт. по 33 RUR - налог 64 RUR (данные из БД)</t>
  </si>
  <si>
    <t>Дивиденд по RASP - Распадская 400шт. по 2.7 RUR - налог 140 RUR (данные из БД)</t>
  </si>
  <si>
    <t>Дивиденд по TRNFP - Транснф ап 2шт. по 11612.2 RUR - налог 3019 RUR (данные из БД)</t>
  </si>
  <si>
    <t> Вывод денежных средств с брокерского счета /30601/ по распоряжению от 03.11.2020. НДС не облагается</t>
  </si>
  <si>
    <t> Вывод денежных средств с брокерского счета /30601/ по распоряжению от 01.12.2020. НДС не облагается</t>
  </si>
  <si>
    <t>Дивиденд по CHMF - СевСт-ао 72шт. по 37.34 RUR - налог 350 RUR (данные из БД)</t>
  </si>
  <si>
    <t>Дивиденд по X5 - КЦ ИКС 5 8шт. по 73.65 RUR - налог 77 RUR (данные из БД)</t>
  </si>
  <si>
    <t>Дивиденд по LKOH - ЛУКОЙЛ 10шт. по 46 RUR - налог 60 RUR (данные из БД)</t>
  </si>
  <si>
    <t>Дивиденд по GMKN - ГМКНорНик 2шт. по 623.35 RUR - налог 162 RUR (данные из БД)</t>
  </si>
  <si>
    <t>Дивиденд по PHOR - ФосАгро ао 15шт. по 123 RUR - налог 240 RUR (данные из БД)</t>
  </si>
  <si>
    <t>Дивиденд по DSKY - ДетскийМир 140шт. по 5.08 RUR - налог 92 RUR (данные из БД)</t>
  </si>
  <si>
    <t>Дивиденд по SIBN - Газпрнефть 140шт. по 5 RUR - налог 91 RUR (данные из БД)</t>
  </si>
  <si>
    <t>Дивиденд по NLMK - НЛМК ао 300шт. по 6.43 RUR - налог 251 RUR (данные из БД)</t>
  </si>
  <si>
    <t>Дивиденд по MGNT - Магнит ао 10шт. по 245.31 RUR - налог 319 RUR (данные из БД)</t>
  </si>
  <si>
    <t>Дивиденд по MAGN - ММК 1800шт. по 2.39 RUR - налог 559 RUR (данные из БД)</t>
  </si>
  <si>
    <t>Купон по SU26209RMFS5 - ОФЗ 26209 32шт. по 37.9 RUR - налог 158 RUR (данные из БД)</t>
  </si>
  <si>
    <t>Купон по SU26215RMFS2 - ОФЗ 26215 33шт. по 34.9 RUR - налог 150 RUR (данные из БД)</t>
  </si>
  <si>
    <t>Купон по SU26219RMFS4 - ОФЗ 26219 36шт. по 38.64 RUR - налог 181 RUR (данные из БД)</t>
  </si>
  <si>
    <t> Вывод денежных средств с брокерского счета /30601/ по распоряжению от 24.03.2021. НДС не облагается</t>
  </si>
  <si>
    <t> Вывод денежных средств с брокерского счета /30601/ по распоряжению от 28.03.2021. НДС не облагается</t>
  </si>
  <si>
    <t> Вывод денежных средств с брокерского счета /30601/ по распоряжению от 05.04.2021. НДС не облагается</t>
  </si>
  <si>
    <t>Амортизация ОФЗ 26205: 32 шт. по 1000 RUR.  (данные из БД)</t>
  </si>
  <si>
    <t>Купон по SU26205RMFS3 - ОФЗ 26205 32шт. по 37.9 RUR - налог 158 RUR (данные из БД)</t>
  </si>
  <si>
    <t>Ден.ср-ва от погаш. номин.ст-ти обл. Минфин России 26205RMFS. НДС не обл. Налог не удерживается. (данные из сделок)</t>
  </si>
  <si>
    <t> Вывод денежных средств с брокерского счета /30601/ по распоряжению от 21.04.2021. НДС не облагается</t>
  </si>
  <si>
    <t>Дивиденд по NKNCP - НКНХ ап 400шт. по 0.73 RUR - налог 38 RUR (данные из БД)</t>
  </si>
  <si>
    <t>Дивиденд по POLY - Solidcore 30шт. по 66.3 RUR - налог 259 RUR (данные из БД)</t>
  </si>
  <si>
    <t>Дивиденд по LSRG - ЛСР ао 30шт. по 39 RUR - налог 152 RUR (данные из БД)</t>
  </si>
  <si>
    <t>Дивиденд по NLMK - НЛМК ао 300шт. по 7.25 RUR - налог 283 RUR (данные из БД)</t>
  </si>
  <si>
    <t>Дивиденд по MOEX - МосБиржа 1300шт. по 9.45 RUR - налог 1597 RUR (данные из БД)</t>
  </si>
  <si>
    <t>Дивиденд по CHMF - СевСт-ао 72шт. по 46.77 RUR - налог 438 RUR (данные из БД)</t>
  </si>
  <si>
    <t>Дивиденд по CHMF - СевСт-ао 72шт. по 36.27 RUR - налог 339 RUR (данные из БД)</t>
  </si>
  <si>
    <t>Дивиденд по IRAO - ИнтерРАОао 2000шт. по 0.18 RUR - налог 47 RUR (данные из БД)</t>
  </si>
  <si>
    <t>Дивиденд по RASP - Распадская 400шт. по 5.7 RUR - налог 296 RUR (данные из БД)</t>
  </si>
  <si>
    <t>Дивиденд по PHOR - ФосАгро ао 15шт. по 63 RUR - налог 123 RUR (данные из БД)</t>
  </si>
  <si>
    <t>Дивиденд по MAGN - ММК 1800шт. по 0.95 RUR - налог 221 RUR (данные из БД)</t>
  </si>
  <si>
    <t>Дивиденд по MAGN - ММК 1800шт. по 1.8 RUR - налог 420 RUR (данные из БД)</t>
  </si>
  <si>
    <t>Дивиденд по UPRO - Юнипро ао 35000шт. по 0.13 RUR - налог 577 RUR (данные из БД)</t>
  </si>
  <si>
    <t>Дивиденд по NLMK - НЛМК ао 300шт. по 7.71 RUR - налог 301 RUR (данные из БД)</t>
  </si>
  <si>
    <t>Дивиденд по SIBN - Газпрнефть 140шт. по 10 RUR - налог 182 RUR (данные из БД)</t>
  </si>
  <si>
    <t>Дивиденд по ALRS - АЛРОСА ао 600шт. по 9.54 RUR - налог 744 RUR (данные из БД)</t>
  </si>
  <si>
    <t>Дивиденд по PHOR - ФосАгро ао 15шт. по 105 RUR - налог 205 RUR (данные из БД)</t>
  </si>
  <si>
    <t>Дивиденд по LKOH - ЛУКОЙЛ 10шт. по 213 RUR - налог 277 RUR (данные из БД)</t>
  </si>
  <si>
    <t>Дивиденд по KRKNP - СаратНПЗ-п 2шт. по 1132.93 RUR - налог 295 RUR (данные из БД)</t>
  </si>
  <si>
    <t>Дивиденд по MTSS - МТС-ао 260шт. по 26.51 RUR - налог 896 RUR (данные из БД)</t>
  </si>
  <si>
    <t>Дивиденд по TATNP - Татнфт 3ап 520шт. по 12.3 RUR - налог 831 RUR (данные из БД)</t>
  </si>
  <si>
    <t>Дивиденд по HYDR - РусГидро 75000шт. по 0.05 RUR - налог 517 RUR (данные из БД)</t>
  </si>
  <si>
    <t>Дивиденд по GAZP - ГАЗПРОМ ао 870шт. по 12.55 RUR - налог 1419 RUR (данные из БД)</t>
  </si>
  <si>
    <t>Дивиденд по FEES - Россети 590000шт. по 0.02 RUR - налог 1235 RUR (данные из БД)</t>
  </si>
  <si>
    <t>Дивиденд по SNGSP - Сургнфгз-п 3000шт. по 6.72 RUR - налог 2621 RUR (данные из БД)</t>
  </si>
  <si>
    <t>Дивиденд по TRNFP - Транснф ап 2шт. по 9224.28 RUR - налог 2398 RUR (данные из БД)</t>
  </si>
  <si>
    <t>Дивиденд по CHMF - СевСт-ао 72шт. по 84.45 RUR - налог 790 RUR (данные из БД)</t>
  </si>
  <si>
    <t>Дивиденд по NLMK - НЛМК ао 340шт. по 13.62 RUR - налог 602 RUR (данные из БД)</t>
  </si>
  <si>
    <t>Дивиденд по POLY - Solidcore 30шт. по 33.2 RUR - налог 129 RUR (данные из БД)</t>
  </si>
  <si>
    <t>Дивиденд по NKNCP - НКНХ ап 580шт. по 9.54 RUR - налог 719 RUR (данные из БД)</t>
  </si>
  <si>
    <t>Дивиденд по PHOR - ФосАгро ао 15шт. по 156 RUR - налог 304 RUR (данные из БД)</t>
  </si>
  <si>
    <t>Дивиденд по MAGN - ММК 2630шт. по 3.53 RUR - налог 1207 RUR (данные из БД)</t>
  </si>
  <si>
    <t>Дивиденд по RASP - Распадская 400шт. по 23 RUR - налог 1196 RUR (данные из БД)</t>
  </si>
  <si>
    <t>Дивиденд по ROSN - Роснефть 170шт. по 18.03 RUR - налог 398 RUR (данные из БД)</t>
  </si>
  <si>
    <t>Дивиденд по MTSS - МТС-ао 310шт. по 10.55 RUR - налог 425 RUR (данные из БД)</t>
  </si>
  <si>
    <t>Дивиденд по TATNP - Татнфт 3ап 647шт. по 16.52 RUR - налог 1389 RUR (данные из БД)</t>
  </si>
  <si>
    <t>Дивиденд по ALRS - АЛРОСА ао 600шт. по 8.79 RUR - налог 686 RUR (данные из БД)</t>
  </si>
  <si>
    <t>Дивиденд по NLMK - НЛМК ао 340шт. по 13.33 RUR - налог 589 RUR (данные из БД)</t>
  </si>
  <si>
    <t>Дивиденд по CHMF - СевСт-ао 86шт. по 85.93 RUR - налог 961 RUR (данные из БД)</t>
  </si>
  <si>
    <t>Дивиденд по UPRO - Юнипро ао 61000шт. по 0.19 RUR - налог 1509 RUR (данные из БД)</t>
  </si>
  <si>
    <t>Дивиденд по PHOR - ФосАгро ао 15шт. по 234 RUR - налог 456 RUR (данные из БД)</t>
  </si>
  <si>
    <t>Дивиденд по LKOH - ЛУКОЙЛ 10шт. по 340 RUR - налог 442 RUR (данные из БД)</t>
  </si>
  <si>
    <t>Ввод Башнефт ап</t>
  </si>
  <si>
    <t>Ввод М.видео</t>
  </si>
  <si>
    <t>Дивиденд по DSKY - ДетскийМир 630шт. по 5.2 RUR - налог 426 RUR (данные из БД)</t>
  </si>
  <si>
    <t>Дивиденд по SIBN - Газпрнефть 140шт. по 40 RUR - налог 728 RUR (данные из БД)</t>
  </si>
  <si>
    <t>Дивиденд по MGNT - Магнит ао 10шт. по 294.37 RUR - налог 383 RUR (данные из БД)</t>
  </si>
  <si>
    <t>Дивиденд по TATNP - Татнфт 3ап 1101шт. по 9.98 RUR - налог 1428 RUR (данные из БД)</t>
  </si>
  <si>
    <t>Дивиденд по MAGN - ММК 4680шт. по 2.66 RUR - налог 1620 RUR (данные из БД)</t>
  </si>
  <si>
    <t>Дивиденд по RASP - Распадская 400шт. по 28 RUR - налог 1456 RUR (данные из БД)</t>
  </si>
  <si>
    <t>Вывод денежных средств с брокерского счета /30601/ по распоряжению от 19.05.2022. НДС не облагается.</t>
  </si>
  <si>
    <t>Дивиденд по IRAO - ИнтерРАОао 2000шт. по 0.24 RUR - налог 62 RUR (данные из БД)</t>
  </si>
  <si>
    <t>Дивиденд по SIBN - Газпрнефть 140шт. по 16 RUR - налог 291 RUR (данные из БД)</t>
  </si>
  <si>
    <t>Дивиденд по TATNP - Татнфт 3ап 1132шт. по 16.14 RUR - налог 2375 RUR (данные из БД)</t>
  </si>
  <si>
    <t>Дивиденд по HYDR - РусГидро 95000шт. по 0.05 RUR - налог 655 RUR (данные из БД)</t>
  </si>
  <si>
    <t>Дивиденд по ROSN - Роснефть 170шт. по 23.63 RUR - налог 522 RUR (данные из БД)</t>
  </si>
  <si>
    <t>Дивиденд по NKNCP - НКНХ ап 580шт. по 0.74 RUR - налог 56 RUR (данные из БД)</t>
  </si>
  <si>
    <t>Дивиденд по BANEP - Башнефт ап 1шт. по 117.29 RUR - налог 15 RUR (данные из БД)</t>
  </si>
  <si>
    <t>Дивиденд по MTSS - МТС-ао 1420шт. по 33.85 RUR - налог 6249 RUR (данные из БД)</t>
  </si>
  <si>
    <t>Дивиденд по SNGSP - Сургнфгз-п 5300шт. по 4.73 RUR - налог 3259 RUR (данные из БД)</t>
  </si>
  <si>
    <t>Дивиденд по TRNFP - Транснф ап 2шт. по 10497.36 RUR - налог 2729 RUR (данные из БД)</t>
  </si>
  <si>
    <t>Дивиденд по RU000A1013V9 - ЗПИФ ПНК 21шт. по 52.86 RUR - налог 144 RUR (данные из БД)</t>
  </si>
  <si>
    <t>Дивиденд по PHOR - ФосАгро ао 15шт. по 390 RUR - налог 761 RUR (данные из БД)</t>
  </si>
  <si>
    <t>Дивиденд по TATNP - Татнфт 3ап 1150шт. по 32.71 RUR - налог 4890 RUR (данные из БД)</t>
  </si>
  <si>
    <t>Дивиденд по GAZP - ГАЗПРОМ ао 2360шт. по 51.03 RUR - налог 15656 RUR (данные из БД)</t>
  </si>
  <si>
    <t>Дивиденд по RU000A1013V9 - ЗПИФ ПНК 24шт. по 19.44 RUR - налог 61 RUR (данные из БД)</t>
  </si>
  <si>
    <t>Дивиденд по RU000A1013V9 - ЗПИФ ПНК 24шт. по 18.05 RUR - налог 56 RUR (данные из БД)</t>
  </si>
  <si>
    <t>Дивиденд по PHOR - ФосАгро ао 15шт. по 318 RUR - налог 620 RUR (данные из БД)</t>
  </si>
  <si>
    <t>Дивиденд по LKOH - ЛУКОЙЛ 81шт. по 256 RUR - налог 2696 RUR (данные из БД)</t>
  </si>
  <si>
    <t>Дивиденд по LKOH - ЛУКОЙЛ 81шт. по 537 RUR - налог 5655 RUR (данные из БД)</t>
  </si>
  <si>
    <t>Дивиденд по SIBN - Газпрнефть 140шт. по 69.78 RUR - налог 1270 RUR (данные из БД)</t>
  </si>
  <si>
    <t>Дивиденд по RU000A1013V9 - ЗПИФ ПНК 24шт. по 17.92 RUR - налог 56 RUR (данные из БД)</t>
  </si>
  <si>
    <t>Дивиденд по TATNP - Татнфт 3ап 1183шт. по 6.86 RUR - налог 1055 RUR (данные из БД)</t>
  </si>
  <si>
    <t>Дивиденд по ROSN - Роснефть 400шт. по 20.39 RUR - налог 1060 RUR (данные из БД)</t>
  </si>
  <si>
    <t>Дивиденд по RU000A1013V9 - ЗПИФ ПНК 24шт. по 18.2 RUR - налог 57 RUR (данные из БД)</t>
  </si>
  <si>
    <t>Дивиденд по RU000A1013V9 - ЗПИФ ПНК 24шт. по 18.09 RUR - налог 56 RUR (данные из БД)</t>
  </si>
  <si>
    <t>Вывод денежных средств с брокерского счета /30601/ по распоряжению от 08.03.2023. НДС не облагается.</t>
  </si>
  <si>
    <t>Дивиденд по RU000A1013V9 - ЗПИФ ПНК 24шт. по 16.09 RUR - налог 50 RUR (данные из БД)</t>
  </si>
  <si>
    <t>Дивиденд по PHOR - ФосАгро ао 15шт. по 465 RUR - налог 907 RUR (данные из БД)</t>
  </si>
  <si>
    <t>Дивиденд по RU000A1013V9 - ЗПИФ ПНК 24шт. по 14.15 RUR - налог 44 RUR (данные из БД)</t>
  </si>
  <si>
    <t>Дивиденд по SBERP - Сбербанк-п 1920шт. по 25 RUR - налог 6240 RUR (данные из БД)</t>
  </si>
  <si>
    <t>Дивиденд по SBER - Сбербанк 600шт. по 25 RUR - налог 1950 RUR (данные из БД)</t>
  </si>
  <si>
    <t>Вывод ЗПИФ ПНК</t>
  </si>
  <si>
    <t>Дивиденд по LKOH - ЛУКОЙЛ 125шт. по 438 RUR - налог 7118 RUR (данные из БД)</t>
  </si>
  <si>
    <t>Пополнение счета</t>
  </si>
  <si>
    <t>Дивиденд по MOEX - МосБиржа 2300шт. по 4.84 RUR - налог 1447 RUR (данные из БД)</t>
  </si>
  <si>
    <t>Дивиденд по MTSS - МТС-ао 1500шт. по 34.29 RUR - налог 6687 RUR (данные из БД)</t>
  </si>
  <si>
    <t>Дивиденд по BANEP - Башнефт ап 1шт. по 199.89 RUR - налог 26 RUR (данные из БД)</t>
  </si>
  <si>
    <t>Дивиденд по SIBN - Газпрнефть 140шт. по 12.16 RUR - налог 221 RUR (данные из БД)</t>
  </si>
  <si>
    <t>Дивиденд по OGKB - ОГК-2 ао 160000шт. по 0.06 RUR - налог 1208 RUR (данные из БД)</t>
  </si>
  <si>
    <t>Дивиденд по TATN - Татнфт 3ао 405шт. по 27.71 RUR - налог 1459 RUR (данные из БД)</t>
  </si>
  <si>
    <t>Дивиденд по ROSN - Роснефть 400шт. по 17.97 RUR - налог 934 RUR (данные из БД)</t>
  </si>
  <si>
    <t>Дивиденд по TATNP - Татнфт 3ап 1309шт. по 27.71 RUR - налог 4715 RUR (данные из БД)</t>
  </si>
  <si>
    <t>Дивиденд по NKNCP - НКНХ ап 640шт. по 1.49 RUR - налог 124 RUR (данные из БД)</t>
  </si>
  <si>
    <t>Дивиденд по PHOR - ФосАгро ао 15шт. по 264 RUR - налог 515 RUR (данные из БД)</t>
  </si>
  <si>
    <t>Дивиденд по HYDR - РусГидро 95000шт. по 0.05 RUR - налог 621 RUR (данные из БД)</t>
  </si>
  <si>
    <t>Дивиденд по KRKNP - СаратНПЗ-п 8шт. по 391.54 RUR - налог 407 RUR (данные из БД)</t>
  </si>
  <si>
    <t>Дивиденд по TRNFP - Транснф ап 10шт. по 16665.2 RUR - налог 21665 RUR (данные из БД)</t>
  </si>
  <si>
    <t>Дивиденд по SNGSP - Сургнфгз-п 10800шт. по 0.8 RUR - налог 1123 RUR (данные из БД)</t>
  </si>
  <si>
    <t>Выплата дивидендов RU0009033591/ Татнфт 3ао/ 405 шт. (данные из сделок)</t>
  </si>
  <si>
    <t>Выплата дивидендов RU0009091573/ Транснф ап/ 6 шт. (данные из сделок)</t>
  </si>
  <si>
    <t> Вывод денежных средств с брокерского счета /30601/ по распоряжению от 08.09.2023. НДС не облагается</t>
  </si>
  <si>
    <t>Дивиденд по TATN - Татнфт 3ао 405шт. по 27.54 RUR - налог 1450 RUR (данные из БД)</t>
  </si>
  <si>
    <t>Дивиденд по TATNP - Татнфт 3ап 1475шт. по 27.54 RUR - налог 5281 RUR (данные из БД)</t>
  </si>
  <si>
    <t> Вывод денежных средств с брокерского счета /30601/ по распоряжению от 17.10.2023. НДС не облагается</t>
  </si>
  <si>
    <t>Дивиденд по ALRS - АЛРОСА ао 1520шт. по 3.77 RUR - налог 745 RUR (данные из БД)</t>
  </si>
  <si>
    <t>Вывод ДС</t>
  </si>
  <si>
    <t>Дивиденд по LKOH - ЛУКОЙЛ 226шт. по 447 RUR - налог 13133 RUR (данные из БД)</t>
  </si>
  <si>
    <t>Дивиденд по PHOR - ФосАгро ао 15шт. по 291 RUR - налог 567 RUR (данные из БД)</t>
  </si>
  <si>
    <t>Выплата дивидендов RU0009024277/ ЛУКОЙЛ/ 101 шт. (данные из сделок)</t>
  </si>
  <si>
    <t>Дивиденд по GMKN - ГМКНорНик 2шт. по 915.33 RUR - налог 238 RUR (данные из БД)</t>
  </si>
  <si>
    <t>Дивиденд по SIBN - Газпрнефть 140шт. по 82.94 RUR - налог 1510 RUR (данные из БД)</t>
  </si>
  <si>
    <t>Дивиденд по TATNP - Татнфт 3ап 454шт. по 35.17 RUR - налог 2076 RUR (данные из БД)</t>
  </si>
  <si>
    <t>Дивиденд по TATN - Татнфт 3ао 1565шт. по 35.17 RUR - налог 7155 RUR (данные из БД)</t>
  </si>
  <si>
    <t>Дивиденд по ROSN - Роснефть 400шт. по 30.77 RUR - налог 1600 RUR (данные из БД)</t>
  </si>
  <si>
    <t>Выплата дивидендов RU0009033591/ Татнфт 3ао/ 1565 шт. (данные из сделок)</t>
  </si>
  <si>
    <t>Ввод ГАЗПРОМ ао</t>
  </si>
  <si>
    <t>Ввод Татнфт 3ап</t>
  </si>
  <si>
    <t>Ввод ММК</t>
  </si>
  <si>
    <t>Ввод РусГидро</t>
  </si>
  <si>
    <t>Дивиденд по LKOH - ЛУКОЙЛ 230шт. по 498 RUR - налог 14890 RUR (данные из БД)</t>
  </si>
  <si>
    <t>Выплата дивидендов RU0009024277/ ЛУКОЙЛ/ 105 шт. (данные из сделок)</t>
  </si>
  <si>
    <t>Дивиденд по NLMK - НЛМК ао 1320шт. по 25.43 RUR - налог 4364 RUR (данные из БД)</t>
  </si>
  <si>
    <t>Дивиденд по ALRS - АЛРОСА ао 1530шт. по 2.02 RUR - налог 402 RUR (данные из БД)</t>
  </si>
  <si>
    <t>Дивиденд по MAGN - ММК 13670шт. по 2.75 RUR - налог 4891 RUR (данные из БД)</t>
  </si>
  <si>
    <t>Дивиденд по MOEX - МосБиржа 2300шт. по 17.35 RUR - налог 5188 RUR (данные из БД)</t>
  </si>
  <si>
    <t>Дивиденд по CHMF - СевСт-ао 130шт. по 38.3 RUR - налог 647 RUR (данные из БД)</t>
  </si>
  <si>
    <t>Дивиденд по CHMF - СевСт-ао 130шт. по 191.51 RUR - налог 3237 RUR (данные из БД)</t>
  </si>
  <si>
    <t>Дивиденд по KRKNP - СаратНПЗ-п 8шт. по 240.67 RUR - налог 250 RUR (данные из БД)</t>
  </si>
  <si>
    <t>Дивиденд по SIBN - Газпрнефть 140шт. по 19.49 RUR - налог 355 RUR (данные из БД)</t>
  </si>
  <si>
    <t>Дивиденд по TATN - Татнфт 3ао 1566шт. по 25.17 RUR - налог 5124 RUR (данные из БД)</t>
  </si>
  <si>
    <t>Дивиденд по NKNCP - НКНХ ап 640шт. по 2.94 RUR - налог 245 RUR (данные из БД)</t>
  </si>
  <si>
    <t>Дивиденд по ROSN - Роснефть 400шт. по 29.01 RUR - налог 1509 RUR (данные из БД)</t>
  </si>
  <si>
    <t>Дивиденд по TATNP - Татнфт 3ап 477шт. по 25.17 RUR - налог 1561 RUR (данные из БД)</t>
  </si>
  <si>
    <t>Дивиденд по SBERP - Сбербанк-п 2330шт. по 33.3 RUR - налог 10087 RUR (данные из БД)</t>
  </si>
  <si>
    <t>Дивиденд по SBER - Сбербанк 2810шт. по 33.3 RUR - налог 12164 RUR (данные из БД)</t>
  </si>
  <si>
    <t>Дивиденд по PHOR - ФосАгро ао 15шт. по 15 RUR - налог 29 RUR (данные из БД)</t>
  </si>
  <si>
    <t>Дивиденд по PHOR - ФосАгро ао 15шт. по 294 RUR - налог 573 RUR (данные из БД)</t>
  </si>
  <si>
    <t>Дивиденд по BANEP - Башнефт ап 1шт. по 249.69 RUR - налог 32 RUR (данные из БД)</t>
  </si>
  <si>
    <t>Дивиденд по MTSS - МТС-ао 2190шт. по 35 RUR - налог 9965 RUR (данные из БД)</t>
  </si>
  <si>
    <t>Дивиденд по RU000A108157 - Рентал ПРО 579шт. по 9.88 RUR - налог 744 RUR (данные из БД)</t>
  </si>
  <si>
    <t>Дивиденд по TRNFP - Транснф ап 1547шт. по 177.2 RUR - налог 35637 RUR (данные из БД)</t>
  </si>
  <si>
    <t>Дивиденд по SNGSP - Сургнфгз-п 40700шт. по 12.29 RUR - налог 65026 RUR (данные из БД)</t>
  </si>
  <si>
    <t>Выплата дивидендов RU0009033591/ Татнфт 3ао/ 1566 шт. (данные из сделок)</t>
  </si>
  <si>
    <t>Выплата дивидендов RU0009091573/ Транснф ап/ 1114 шт. (данные из сделок)</t>
  </si>
  <si>
    <t>Дивиденд по RU000A108157 - Рентал ПРО 579шт. по 9.96 RUR - налог 750 RUR (данные из БД)</t>
  </si>
  <si>
    <t>Дивиденд по RU000A108157 - Рентал ПРО 579шт. по 26.71 RUR - налог 2010 RUR (данные из БД)</t>
  </si>
  <si>
    <t>Дивиденд по CHMF - СевСт-ао 130шт. по 31.06 RUR - налог 525 RUR (данные из БД)</t>
  </si>
  <si>
    <t>Дивиденд по PHOR - ФосАгро ао 15шт. по 117 RUR - налог 228 RUR (данные из БД)</t>
  </si>
  <si>
    <t>Дивиденд по RU000A108157 - Рентал ПРО 780шт. по 10 RUR - налог 1014 RUR (данные из БД)</t>
  </si>
  <si>
    <t>Дивиденд по TATN - Татнфт 3ао 1852шт. по 38.2 RUR - налог 9197 RUR (данные из БД)</t>
  </si>
  <si>
    <t>Дивиденд по TATNP - Татнфт 3ап 1235шт. по 38.2 RUR - налог 6133 RUR (данные из БД)</t>
  </si>
  <si>
    <t>Дивиденд по SIBN - Газпрнефть 140шт. по 51.96 RUR - налог 946 RUR (данные из БД)</t>
  </si>
  <si>
    <t>Дивиденд по MAGN - ММК 21750шт. по 2.49 RUR - налог 7052 RUR (данные из БД)</t>
  </si>
  <si>
    <t>Дивиденд по ALRS - АЛРОСА ао 1630шт. по 2.49 RUR - налог 528 RUR (данные из БД)</t>
  </si>
  <si>
    <t>Выплата дивидендов RU0009033591/ Татнфт 3ао/ 1852 шт. (данные из сделок)</t>
  </si>
  <si>
    <t>Дивиденд по RU000A108157 - Рентал ПРО 780шт. по 9.9 RUR - налог 1004 RUR (данные из БД)</t>
  </si>
  <si>
    <t>Дивиденд по RU000A108157 - Рентал ПРО 785шт. по 9.56 RUR - налог 976 RUR (данные из БД)</t>
  </si>
  <si>
    <t>Дивиденд по CHMF - СевСт-ао 130шт. по 49.06 RUR - налог 829 RUR (данные из БД)</t>
  </si>
  <si>
    <t>Дивиденд по LKOH - ЛУКОЙЛ 300шт. по 514 RUR - налог 20046 RUR (данные из БД)</t>
  </si>
  <si>
    <t>Дивиденд по PHOR - ФосАгро ао 15шт. по 126 RUR - налог 246 RUR (данные из БД)</t>
  </si>
  <si>
    <t>Выплата дивидендов RU0009024277/ ЛУКОЙЛ/ 114 шт. (данные из сделок)</t>
  </si>
  <si>
    <t>Дивиденд по TATN - Татнфт 3ао 2181шт. по 17.39 RUR - налог 4931 RUR (данные из БД)</t>
  </si>
  <si>
    <t>Дивиденд по TATNP - Татнфт 3ап 1817шт. по 17.39 RUR - налог 4108 RUR (данные из БД)</t>
  </si>
  <si>
    <t>Дивиденд по ROSN - Роснефть 400шт. по 36.47 RUR - налог 1896 RUR (данные из БД)</t>
  </si>
  <si>
    <t>Дивиденд по RU000A108157 - Рентал ПРО 792шт. по 36.06 RUR - налог 3713 RUR (данные из БД)</t>
  </si>
  <si>
    <t>Доход по паям ООО УК А класс капитал (Комбинированный ЗПИФ Рентал ПРО) 6069-СД, И133420.   НДС не обл. . Эмитентом удержан налог (данные из сделок)</t>
  </si>
  <si>
    <t>Дивиденды ПАО Татнефть им. В.Д. Шашина 2-03-00161-A, И133420 9 месяцев 2024. НДС не обл. Удержан налог в размере 1029.00 руб. (данные из сделок)</t>
  </si>
  <si>
    <t>Выплата дивидендов по TATN - Татнфт 3ао (данные из сделок)</t>
  </si>
  <si>
    <t>Дивиденд по RU000A108157 - Рентал ПРО 792шт. по 10.39 RUR - налог 1070 RUR (данные из БД)</t>
  </si>
  <si>
    <t>Дивиденд по RU000A108157 - Рентал ПРО 792шт. по 9.35 RUR - налог 963 RUR (данные из БД)</t>
  </si>
  <si>
    <t>Дивиденд по RU000A108157 - Рентал ПРО 792шт. по 10.51 RUR - налог 1082 RUR (данные из БД)</t>
  </si>
  <si>
    <t>Дивиденд по RU000A108157 - Рентал ПРО 792шт. по 10.14 RUR - налог 1044 RUR (данные из БД)</t>
  </si>
  <si>
    <t>Перечисление ДС для приобретения ценных бумаг. Основной рынок. Субпозиция №465305 (НДС не обл.) Канал - ВТБО</t>
  </si>
  <si>
    <t>Перечисление ДС для приобретения ценных бумаг. Основной рынок. Субпозиция №465304 (НДС не обл.) Канал - ВТБО</t>
  </si>
  <si>
    <t>Дивиденд по TATNP - Татнфт 3ап 4674шт. по 43.11 RUR - налог 26194 RUR (данные из БД)</t>
  </si>
  <si>
    <t>Дивиденд по LKOH - ЛУКОЙЛ 438шт. по 541 RUR - налог 30805 RUR (данные из БД)</t>
  </si>
  <si>
    <t>Дивиденд по PHOR - ФосАгро ао 16шт. по 87 RUR - налог 181 RUR (данные из БД)</t>
  </si>
  <si>
    <t>Выплата дивидендов по LKOH - ЛУКОЙЛ (данные из сделок)</t>
  </si>
  <si>
    <t>Выплата дивидендов по TATNP - Татнфт 3ап (данные из сделок)</t>
  </si>
  <si>
    <t>Дивиденд по MTSS - МТС-ао 4710шт. по 35 RUR - налог 21431 RUR (данные из БД)</t>
  </si>
  <si>
    <t>Дивиденд по SIBN - Газпрнефть 140шт. по 27.21 RUR - налог 495 RUR (данные из БД)</t>
  </si>
  <si>
    <t>Дивиденд по X5 - КЦ ИКС 5 203шт. по 648 RUR - налог 17101 RUR (данные из БД)</t>
  </si>
  <si>
    <t>Дивиденд по MOEX - МосБиржа 2300шт. по 26.11 RUR - налог 7807 RUR (данные из БД)</t>
  </si>
  <si>
    <t>Дивиденд по VTBR - ВТБ ао 4183шт. по 25.58 RUR - налог 13910 RUR (данные из БД)</t>
  </si>
  <si>
    <t>Дивиденд по BANEP - Башнефт ап 1шт. по 147.31 RUR - налог 19 RUR (данные из БД)</t>
  </si>
  <si>
    <t>Перечисление ДС для приобретения ценных бумаг. Основной рынок. Субпозиция №465305 (НДС не обл.) Канал-ВТБ МИ. ID операции СБП </t>
  </si>
  <si>
    <t>Дивиденд по SNGSP - Сургнфгз-п 59300шт. по 8.5 RUR - налог 65527 RUR (данные из БД)</t>
  </si>
  <si>
    <t>Дивиденд по TRNFP - Транснф ап 2130шт. по 198.25 RUR - налог 54895 RUR (данные из БД)</t>
  </si>
  <si>
    <t>Дивиденд по SBER - Сбербанк 3000шт. по 34.84 RUR - налог 13588 RUR (данные из БД)</t>
  </si>
  <si>
    <t>Дивиденд по SBERP - Сбербанк-п 3820шт. по 34.84 RUR - налог 17302 RUR (данные из БД)</t>
  </si>
  <si>
    <t>Дивиденд по ROSN - Роснефть 400шт. по 14.68 RUR - налог 763 RUR (данные из БД)</t>
  </si>
  <si>
    <t>Купон по SU26233RMFS5 - ОФЗ 26233 104шт. по 30.42 RUR - налог 411 RUR (данные из БД)</t>
  </si>
  <si>
    <t>Выплата купонного дохода по облигациям Минфин России ISIN RU000A101F94, размер выплаты на 1 ц/б 30.42 RUB . (данные из сделок)</t>
  </si>
  <si>
    <t>Дивиденд по RU000A108157 - Рентал ПРО 793шт. по 10.5 RUR - налог 1082 RUR (данные из БД)</t>
  </si>
  <si>
    <t>Купон по SU46020RMFS2 - ОФЗ 46020 4шт. по 34.41 RUR - налог 18 RUR (данные из БД)</t>
  </si>
  <si>
    <t>Купон по SU26240RMFS0 - ОФЗ 26240 50шт. по 34.9 RUR - налог 227 RUR (данные из БД)</t>
  </si>
  <si>
    <t>Выплата купонного дохода по облигациям Минфин России ISIN RU000A103BR0, размер выплаты на 1 ц/б 34.9 RUB . (данные из сделок)</t>
  </si>
  <si>
    <t>Выплата купонного дохода по облигациям Минфин России ISIN RU000A0GN9A7, размер выплаты на 1 ц/б 34.41 RUB . (данные из сделок)</t>
  </si>
  <si>
    <t>Купон по SIBN6P2 - Газпром Нефть 006Р-02R 3шт. по 6.16 RUR - налог 2 RUR (данные из БД)</t>
  </si>
  <si>
    <t>Выплата купонного дохода по облигациям ПАО Газпром нефть ISIN RU000A10C6G5, размер выплаты на 1 ц/б 68.98 RUB . (данные из сделок)</t>
  </si>
  <si>
    <t>Выплата купонного дохода по облигациям ПАО Газпром нефть ISIN RU000A10C6G5, размер выплаты на 1 ц/б 72.25 RUB . (данные из сделок)</t>
  </si>
  <si>
    <t>Ввод ДС</t>
  </si>
  <si>
    <t>Дивиденд по RU000A108157 - Рентал ПРО 793шт. по 10.14 RUR - налог 1045 RUR (данные из БД)</t>
  </si>
  <si>
    <t>Дивиденд по PHOR - ФосАгро ао 25шт. по 273 RUR - налог 887 RUR (данные из БД)</t>
  </si>
  <si>
    <t>Дивиденд по BSPB - БСП ао 300шт. по 16.61 RUR - налог 648 RUR (данные из БД)</t>
  </si>
  <si>
    <t>Дивиденд по SIBN - Газпрнефть 140шт. по 17.3 RUR - налог 315 RUR (данные из БД)</t>
  </si>
  <si>
    <t>Дивиденд по TATNP - Татнфт 3ап 4725шт. по 14.35 RUR - налог 8814 RUR (данные из БД)</t>
  </si>
  <si>
    <t>Купон по SIBN6P2 - Газпром Нефть 006Р-02R 3шт. по 6.16 CNY - налог 2.4 CNY, по курсу 11.4541 CNY/RUR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</si>
  <si>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</si>
  <si>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</si>
  <si>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</si>
  <si>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</si>
  <si>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</si>
  <si>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</si>
  <si>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Стоимость сейчас</t>
  </si>
  <si>
    <t>sell</t>
  </si>
  <si>
    <t>Полный доход</t>
  </si>
  <si>
    <t>SU26219RMFS4</t>
  </si>
  <si>
    <t>SU26205RMFS3</t>
  </si>
  <si>
    <t>SU26215RMFS2</t>
  </si>
  <si>
    <t>SU26210RMFS3</t>
  </si>
  <si>
    <t>SU26209RMFS5</t>
  </si>
  <si>
    <t>RU000A0JR2C1</t>
  </si>
  <si>
    <t>RU000A0JR282</t>
  </si>
  <si>
    <t>POLY</t>
  </si>
  <si>
    <t>GMKN</t>
  </si>
  <si>
    <t>TATN</t>
  </si>
  <si>
    <t>IRAO</t>
  </si>
  <si>
    <t>HYDR</t>
  </si>
  <si>
    <t>RASP</t>
  </si>
  <si>
    <t>LSRG</t>
  </si>
  <si>
    <t>UPRO</t>
  </si>
  <si>
    <t>BANE</t>
  </si>
  <si>
    <t>MGNT</t>
  </si>
  <si>
    <t>AFLT</t>
  </si>
  <si>
    <t>ALRS</t>
  </si>
  <si>
    <t>DSKY</t>
  </si>
  <si>
    <t>CHMF</t>
  </si>
  <si>
    <t>ELFV</t>
  </si>
  <si>
    <t>KRKNP</t>
  </si>
  <si>
    <t>VSMO</t>
  </si>
  <si>
    <t>NKNCP</t>
  </si>
  <si>
    <t>YNDX</t>
  </si>
  <si>
    <t>RU000A1013V9</t>
  </si>
  <si>
    <t>OGKB</t>
  </si>
  <si>
    <t>LQDT</t>
  </si>
  <si>
    <t>SNGS</t>
  </si>
  <si>
    <t>Вывод бумаги</t>
  </si>
  <si>
    <t>LKOH
ЛУКОЙЛ</t>
  </si>
  <si>
    <t>TRNFP
Транснф ап</t>
  </si>
  <si>
    <t>TATNP
Татнфт 3ап</t>
  </si>
  <si>
    <t>SNGSP
Сургнфгз-п</t>
  </si>
  <si>
    <t>MTSS
МТС-ао</t>
  </si>
  <si>
    <t>SBERP
Сбербанк-п</t>
  </si>
  <si>
    <t>GAZP
ГАЗПРОМ ао</t>
  </si>
  <si>
    <t>SBER
Сбербанк</t>
  </si>
  <si>
    <t>X5
КЦ ИКС 5</t>
  </si>
  <si>
    <t>VTBR
ВТБ ао</t>
  </si>
  <si>
    <t>FEES
Россети</t>
  </si>
  <si>
    <t>MAGN
ММК</t>
  </si>
  <si>
    <t>MOEX
МосБиржа</t>
  </si>
  <si>
    <t>PHOR
ФосАгро ао</t>
  </si>
  <si>
    <t>ROSN
Роснефть</t>
  </si>
  <si>
    <t>NLMK
НЛМК ао</t>
  </si>
  <si>
    <t>BSPB
БСП ао</t>
  </si>
  <si>
    <t>SIBN
Газпрнефть</t>
  </si>
  <si>
    <t>BANEP
Башнефт ап</t>
  </si>
  <si>
    <t>MVID
М.видео</t>
  </si>
  <si>
    <t>RU000A108157
Рентал ПРО</t>
  </si>
  <si>
    <t>SU26238RMFS4
ОФЗ 26238</t>
  </si>
  <si>
    <t>SU26248RMFS3
ОФЗ 26248</t>
  </si>
  <si>
    <t>SU26243RMFS4
ОФЗ 26243</t>
  </si>
  <si>
    <t>SU26233RMFS5
ОФЗ 26233</t>
  </si>
  <si>
    <t>SIBN6P2
Газпром Нефть 006Р-02R</t>
  </si>
  <si>
    <t>SU26240RMFS0
ОФЗ 26240</t>
  </si>
  <si>
    <t>SU26247RMFS5
ОФЗ 26247</t>
  </si>
  <si>
    <t>SU29010RMFS4
ОФЗ 29010</t>
  </si>
  <si>
    <t>SU46020RMFS2
ОФЗ 46020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</si>
  <si>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</si>
  <si>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</si>
  <si>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</si>
  <si>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</si>
  <si>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</si>
  <si>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</si>
  <si>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</si>
  <si>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commission</t>
  </si>
  <si>
    <t>Проведение расчетных операций с ценными бумагами</t>
  </si>
  <si>
    <t>input</t>
  </si>
  <si>
    <t>ОФЗ-ПД 26219 16/09/26</t>
  </si>
  <si>
    <t>ОФЗ-ПД 26205 14/04/21</t>
  </si>
  <si>
    <t>ОФЗ-ПД 26215 16/08/23</t>
  </si>
  <si>
    <t>ОФЗ-ПД 26209 20/07/22</t>
  </si>
  <si>
    <t>ОФЗ-ПД 26210 11/12/19</t>
  </si>
  <si>
    <t>Сбербанк России ПАО ао</t>
  </si>
  <si>
    <t>ПИФВТБ-Фонд Казн. УК ВТБ Капит</t>
  </si>
  <si>
    <t>"Газпром" (ПАО) ао</t>
  </si>
  <si>
    <t>НК ЛУКОЙЛ (ПАО) - ао</t>
  </si>
  <si>
    <t>ГДР X5 RetailGroup N.V.ORD SHS</t>
  </si>
  <si>
    <t>ПИФВТБ-Фонд Акций УК ВТБ Капит</t>
  </si>
  <si>
    <t>ПАО НК Роснефть</t>
  </si>
  <si>
    <t>Сургутнефтегаз ПАО ап</t>
  </si>
  <si>
    <t>Polymetal International plc</t>
  </si>
  <si>
    <t>ГМК "Нор.Никель" ПАО ао</t>
  </si>
  <si>
    <t>Газпром нефть ПАО ао</t>
  </si>
  <si>
    <t>ПАО "Татнефть" ао</t>
  </si>
  <si>
    <t>"Интер РАО" ПАО ао</t>
  </si>
  <si>
    <t>ПАО "РусГидро"</t>
  </si>
  <si>
    <t>Комиссия банка за внебиржевые Спецсделки РЕПО</t>
  </si>
  <si>
    <t>Разница между суммами по специальным сделкам РЕПО ?</t>
  </si>
  <si>
    <t>dohod</t>
  </si>
  <si>
    <t>Куп. дох. по обл. Минфин России 26210RMFS, 12-й купон. Размер куп. на 1 обл. 33.91 рублей. НДС не обл.</t>
  </si>
  <si>
    <t>Дивиденды по акциям ПАО ЛУКОЙЛ за 9 мес. 2018 г. НДС не обл. </t>
  </si>
  <si>
    <t>Дивиденды по акциям ПАО Газпром нефть за 9 мес. 2018 г. НДС не обл. </t>
  </si>
  <si>
    <t>Куп. дох. по обл. Минфин России 26209RMFS, 13 купон. Размер куп. на 1 обл. 37.9 рублей. НДС не обл. Налог не удержан</t>
  </si>
  <si>
    <t>Куп. дох. по обл. Минфин России 26215RMFS, 11 купон. Размер куп. на 1 обл. 34.9 рублей. НДС не обл. Налог не удержан</t>
  </si>
  <si>
    <t>Куп. дох. по обл. Минфин России 26219RMFS, 6 купон. Размер куп. на 1 обл. 38.64 рублей. НДС не обл. Налог не удержан</t>
  </si>
  <si>
    <t>Куп. дох. по обл. Минфин России 26205RMFS, 16 купон. Размер куп. на 1 обл. 37.9 рублей. НДС не обл. Налог не удержан</t>
  </si>
  <si>
    <t>Куп. дох. по обл. Минфин России 26210RMFS, 13 купон. Размер куп. на 1 обл. 33.91 руб. НДС не обл. Налог не удержан</t>
  </si>
  <si>
    <t>Дивиденды по акциям BNY Mellon за 24.05.2019. НДС не обл. Эмитентом удержаны налог 1.69 USD и комиссия 0.16 USD.</t>
  </si>
  <si>
    <t>Дивиденды по акциям ПАО Интер РАО за 2018 год. НДС не обл. Налог не удержан</t>
  </si>
  <si>
    <t>Дивиденды по акциям ПАО Сбербанк за 2018 год. НДС не обл. Налог не удержан</t>
  </si>
  <si>
    <t>Дивиденды по акциям ПАО НК Роснефть за 2018 год. НДС не обл. Налог не удержан</t>
  </si>
  <si>
    <t>Дивиденды по акциям ПАО ГМК Норильский никель за 2018 год. НДС не обл. Налог не удержан</t>
  </si>
  <si>
    <t>Дивиденды по акциям ПАО Газпром нефть за 2018 год. НДС не обл. Налог не удержан</t>
  </si>
  <si>
    <t>Дивиденды по акциям ПАО ЛУКОЙЛ за 2018 год. НДС не обл. Налог не удержан</t>
  </si>
  <si>
    <t>Дивиденды по акциям ПАО РусГидро за 2018 год. НДС не обл. Налог не удержан</t>
  </si>
  <si>
    <t>Куп. дох. по обл. Минфин России 26209RMFS, 14 купон. Размер куп. на 1 обл. 37.9 руб. НДС не обл. Налог не удержан</t>
  </si>
  <si>
    <t>Дивиденды по акциям ПАО Сургутнефтегаз за 2018 год. НДС не обл. Налог не удержан</t>
  </si>
  <si>
    <t>Дивиденды по акциям ПАО Газпром за 2018 год. НДС не обл. Налог не удержан</t>
  </si>
  <si>
    <t>Куп. дох. по обл. Минфин России 26215RMFS. Размер куп. на 1 обл. 34.9 руб. НДС не обл. Налог не удержан</t>
  </si>
  <si>
    <t>Куп. дох. по обл. Минфин России 26219RMFS. Размер куп. на 1 обл. 38.64 руб. НДС не обл. Налог не удержан</t>
  </si>
  <si>
    <t>Дивиденды по акциям ПАО ГМК Норильский никель 1 полугодие 2019 года. НДС не обл. Налог не удержан</t>
  </si>
  <si>
    <t>Куп. дох. по обл. Минфин России 26205RMFS. Размер куп. на 1 обл. 37.9 руб. НДС не обл. Налог не удержан</t>
  </si>
  <si>
    <t>Дивиденды по акциям ПАО НК Роснефть Дивиденды. НДС не обл. Налог не удержан</t>
  </si>
  <si>
    <t>Дивиденды по акциям ПАО Газпром нефть 1 полугодие 2019 года. НДС не обл. Налог не удержан</t>
  </si>
  <si>
    <t>output</t>
  </si>
  <si>
    <t>amort</t>
  </si>
  <si>
    <t>Ден.ср-ва от погаш. номин.ст-ти обл. Минфин России 26210RMFS. НДС не обл. Налог не удержан</t>
  </si>
  <si>
    <t>ПАО Распадская ао</t>
  </si>
  <si>
    <t>Группа ЛСР ПАО ао</t>
  </si>
  <si>
    <t>ПАО Московская Биржа</t>
  </si>
  <si>
    <t>"ФСК ЕЭС" ПАО ао</t>
  </si>
  <si>
    <t>ПАО "НЛМК" ао</t>
  </si>
  <si>
    <t>Юнипро ПАО ао</t>
  </si>
  <si>
    <t>Башнефть АНК ао</t>
  </si>
  <si>
    <t>Мобильные ТелеСистемы ПАО ао</t>
  </si>
  <si>
    <t>"Магнитогорск.мет.комб" ПАО ао</t>
  </si>
  <si>
    <t>"Магнит" ПАО ао</t>
  </si>
  <si>
    <t>Аэрофлот-росс.авиалин(ПАО)ао</t>
  </si>
  <si>
    <t>АЛРОСА ПАО ао</t>
  </si>
  <si>
    <t>ПАО Детский мир</t>
  </si>
  <si>
    <t>Северсталь (ПАО)ао</t>
  </si>
  <si>
    <t>EUR_RUB__TOM</t>
  </si>
  <si>
    <t>EURRUB_CNGD</t>
  </si>
  <si>
    <t>selt</t>
  </si>
  <si>
    <t>ФосАгро ПАО ао</t>
  </si>
  <si>
    <t>"Энел Россия" ПАО</t>
  </si>
  <si>
    <t>Транснефть ПАО акц.пр.</t>
  </si>
  <si>
    <t>Саратовский НПЗ ПАО ап</t>
  </si>
  <si>
    <t>Корп. ВСМПО-АВИСМА (ПАО) ао</t>
  </si>
  <si>
    <t>ао ПАО Банк ВТБ</t>
  </si>
  <si>
    <t>Дивиденды по акциям Polymetal International plc Дивиденды. НДС не обл. Налог не удерживается.</t>
  </si>
  <si>
    <t>Сбербанк России ПАО ап</t>
  </si>
  <si>
    <t>EURRUB_TOM</t>
  </si>
  <si>
    <t>nalog</t>
  </si>
  <si>
    <t>Уплата налога/Списание задолженности по налогу</t>
  </si>
  <si>
    <t>"Нижнекамскнефтехим" ПАО ап</t>
  </si>
  <si>
    <t>USD000UTSTOM</t>
  </si>
  <si>
    <t>USDRUB_CNGD</t>
  </si>
  <si>
    <t>Дивиденды по акциям ПАО Московская Биржа 2019 год. НДС не обл. Удержан налог в размере 103.00 руб. </t>
  </si>
  <si>
    <t>ПАО "Татнефть" ап 3 вып.</t>
  </si>
  <si>
    <t>Уплата/возврат налога за предыдущий год</t>
  </si>
  <si>
    <t>PLLC Yandex N.V. class A shs</t>
  </si>
  <si>
    <t>Ден.ср-ва от погаш. номин.ст-ти обл. Минфин России 26205RMFS. НДС не обл. Налог не удерживается.</t>
  </si>
  <si>
    <t>Разница между суммами по внеб. сделкам спец. вал. СВОП ?</t>
  </si>
  <si>
    <t>Комиссия банка за внебирж.сделки к/п иностранной валюты/спец.своп по клиенту</t>
  </si>
  <si>
    <t>paper_in</t>
  </si>
  <si>
    <t>ndfl</t>
  </si>
  <si>
    <t>ЗПИФ Фонд ПНК-Рентал</t>
  </si>
  <si>
    <t>"ФСК - Россети" ПАО</t>
  </si>
  <si>
    <t>Уплата/возврат налога за предыдущий год КБК207</t>
  </si>
  <si>
    <t>ОГК-2 ПАО ао</t>
  </si>
  <si>
    <t>paper_out</t>
  </si>
  <si>
    <t>Налог (дивиденды) RU0009033591/ Татнфт 3ао/ 405 шт.</t>
  </si>
  <si>
    <t>Выплата дивидендов RU0009033591/ Татнфт 3ао/ 405 шт.</t>
  </si>
  <si>
    <t>Налог (дивиденды) RU0009091573/ Транснф ап/ 6 шт.</t>
  </si>
  <si>
    <t>Выплата дивидендов RU0009091573/ Транснф ап/ 6 шт.</t>
  </si>
  <si>
    <t>"ЭЛ5-Энерго" ПАО</t>
  </si>
  <si>
    <t>Налог (дивиденды) RU0009024277/ ЛУКОЙЛ/ 101 шт.</t>
  </si>
  <si>
    <t>Выплата дивидендов RU0009024277/ ЛУКОЙЛ/ 101 шт.</t>
  </si>
  <si>
    <t>Налог (по итогу года)</t>
  </si>
  <si>
    <t>Налог (дивиденды) RU0009033591/ Татнфт 3ао/ 1565 шт.</t>
  </si>
  <si>
    <t>Выплата дивидендов RU0009033591/ Татнфт 3ао/ 1565 шт.</t>
  </si>
  <si>
    <t>Налог (дивиденды) RU0009024277/ ЛУКОЙЛ/ 105 шт.</t>
  </si>
  <si>
    <t>Выплата дивидендов RU0009024277/ ЛУКОЙЛ/ 105 шт.</t>
  </si>
  <si>
    <t>ЗПИФ Рентал ПРО</t>
  </si>
  <si>
    <t>Налог (дивиденды) RU0009033591/ Татнфт 3ао/ 1566 шт.</t>
  </si>
  <si>
    <t>Выплата дивидендов RU0009033591/ Татнфт 3ао/ 1566 шт.</t>
  </si>
  <si>
    <t>Налог (дивиденды) RU0009091573/ Транснф ап/ 1114 шт.</t>
  </si>
  <si>
    <t>Выплата дивидендов RU0009091573/ Транснф ап/ 1114 шт.</t>
  </si>
  <si>
    <t>Налог (дивиденды) RU0009033591/ Татнфт 3ао/ 1852 шт.</t>
  </si>
  <si>
    <t>Выплата дивидендов RU0009033591/ Татнфт 3ао/ 1852 шт.</t>
  </si>
  <si>
    <t>Налог (дивиденды) RU0009024277/ ЛУКОЙЛ/ 114 шт.</t>
  </si>
  <si>
    <t>Выплата дивидендов RU0009024277/ ЛУКОЙЛ/ 114 шт.</t>
  </si>
  <si>
    <t>БПИФ Ликвидность УК ВИМ</t>
  </si>
  <si>
    <t>Сургутнефтегаз ПАО акции об.</t>
  </si>
  <si>
    <t>Доход по паям ООО УК А класс капитал (Комбинированный ЗПИФ Рентал ПРО) 6069-СД, И133420.   НДС не обл. . Эмитентом удержан налог</t>
  </si>
  <si>
    <t>Дивиденды ПАО Татнефть им. В.Д. Шашина 2-03-00161-A, И133420 9 месяцев 2024. НДС не обл. Удержан налог в размере 1029.00 руб.</t>
  </si>
  <si>
    <t>Выплата дивидендов по TATN - Татнфт 3ао</t>
  </si>
  <si>
    <t>Удержание налога по дивидендам по TATN - Татнфт 3ао</t>
  </si>
  <si>
    <t>Удержание комиссии за операцию по TATNP - Татнфт 3ап</t>
  </si>
  <si>
    <t>Корпоративный центр ИКС 5</t>
  </si>
  <si>
    <t>Выплата дивидендов по LKOH - ЛУКОЙЛ</t>
  </si>
  <si>
    <t>Удержание налога по дивидендам по LKOH - ЛУКОЙЛ</t>
  </si>
  <si>
    <t>Удержание налога по дивидендам по TATNP - Татнфт 3ап</t>
  </si>
  <si>
    <t>Выплата дивидендов по TATNP - Татнфт 3ап</t>
  </si>
  <si>
    <t>Удержание комиссии за операцию по LKOH - ЛУКОЙЛ</t>
  </si>
  <si>
    <t>ПАО "Банк "Санкт-Петербург" ао</t>
  </si>
  <si>
    <t>ОФЗ-ПД 26248 16/05/40</t>
  </si>
  <si>
    <t>ОФЗ-ПД 26243 19/05/38</t>
  </si>
  <si>
    <t>ОФЗ-ПД 26240 30/07/2036</t>
  </si>
  <si>
    <t>ОФЗ-ПД 26233 18/07/2035</t>
  </si>
  <si>
    <t>ОФЗ-ПД 26247 11/05/39</t>
  </si>
  <si>
    <t>ОФЗ-ПД 26238 15/05/2041</t>
  </si>
  <si>
    <t>Выплата купонного дохода по облигациям Минфин России ISIN RU000A101F94, размер выплаты на 1 ц/б 30.42 RUB .</t>
  </si>
  <si>
    <t>ОФЗ-АД 46020 06/02/36</t>
  </si>
  <si>
    <t>ОФЗ-ПК 29010 06/12/34</t>
  </si>
  <si>
    <t>unknown</t>
  </si>
  <si>
    <t>Выплата купонного дохода по облигациям Минфин России ISIN RU000A0GN9A7, размер выплаты на 1 ц/б 34.41 RUB .</t>
  </si>
  <si>
    <t>Выплата купонного дохода по облигациям Минфин России ISIN RU000A103BR0, размер выплаты на 1 ц/б 34.9 RUB .</t>
  </si>
  <si>
    <t>Выплата купонного дохода по облигациям ПАО Газпром нефть ISIN RU000A10C6G5, размер выплаты на 1 ц/б 68.98 RUB .</t>
  </si>
  <si>
    <t>Выплата купонного дохода по облигациям ПАО Газпром нефть ISIN RU000A10C6G5, размер выплаты на 1 ц/б 72.25 RUB .</t>
  </si>
  <si>
    <t>USDRUB_TOM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</si>
  <si>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</si>
  <si>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</si>
  <si>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</si>
  <si>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</si>
  <si>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</si>
  <si>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</si>
  <si>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</si>
  <si>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</si>
  <si>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</si>
  <si>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</si>
  <si>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</si>
  <si>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Общий</t>
  </si>
  <si>
    <t>ИнтерРАОао</t>
  </si>
  <si>
    <t>ГМКНорНик</t>
  </si>
  <si>
    <t>РусГидро</t>
  </si>
  <si>
    <t>Магнит ао</t>
  </si>
  <si>
    <t>Solidcore</t>
  </si>
  <si>
    <t>ЛСР ао</t>
  </si>
  <si>
    <t>Распадская</t>
  </si>
  <si>
    <t>СаратНПЗ-п</t>
  </si>
  <si>
    <t>СевСт-ао</t>
  </si>
  <si>
    <t>Юнипро ао</t>
  </si>
  <si>
    <t>Башнефт ао</t>
  </si>
  <si>
    <t>ЭЛ5Энер ао</t>
  </si>
  <si>
    <t>НКНХ ап</t>
  </si>
  <si>
    <t>ДетскийМир</t>
  </si>
  <si>
    <t>АЛРОСА ао</t>
  </si>
  <si>
    <t>Татнфт 3ао</t>
  </si>
  <si>
    <t>ЗПИФ ПНК</t>
  </si>
  <si>
    <t>ОГК-2 ао</t>
  </si>
  <si>
    <t>Купон</t>
  </si>
  <si>
    <t>ОФЗ 26210</t>
  </si>
  <si>
    <t>ОФЗ 26209</t>
  </si>
  <si>
    <t>ОФЗ 26215</t>
  </si>
  <si>
    <t>ОФЗ 26219</t>
  </si>
  <si>
    <t>ОФЗ 26205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</si>
  <si>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</si>
  <si>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</si>
  <si>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</si>
  <si>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</si>
  <si>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</si>
  <si>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</si>
  <si>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</si>
  <si>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</si>
  <si>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</si>
  <si>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</si>
  <si>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</si>
  <si>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</si>
  <si>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</si>
  <si>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</si>
  <si>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</si>
  <si>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</si>
  <si>
    <t>ПИФКазна</t>
  </si>
  <si>
    <t>ПИФ Акции</t>
  </si>
  <si>
    <t>Аэрофлот</t>
  </si>
  <si>
    <t>ВСМПО-АВСМ</t>
  </si>
  <si>
    <t>Yandex clA</t>
  </si>
  <si>
    <t>LQDT ETF</t>
  </si>
  <si>
    <t>Сургнфгз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</si>
</sst>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  <numFmt numFmtId="177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11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CE7FF"/>
      </patternFill>
    </fill>
    <fill>
      <patternFill patternType="solid">
        <fgColor rgb="FFF2FFF9"/>
      </patternFill>
    </fill>
    <fill>
      <patternFill patternType="solid">
        <fgColor rgb="FFFFF0F8"/>
      </patternFill>
    </fill>
    <fill>
      <patternFill patternType="solid">
        <fgColor rgb="FFFFEDD3"/>
      </patternFill>
    </fill>
    <fill>
      <patternFill patternType="solid">
        <fgColor rgb="FFDED8D7"/>
      </patternFill>
    </fill>
    <fill>
      <patternFill patternType="solid">
        <fgColor rgb="FFE6FB71"/>
      </patternFill>
    </fill>
    <fill>
      <patternFill patternType="solid">
        <fgColor rgb="FFFFAA73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56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7" fontId="0" numFmtId="172"/>
    <xf applyAlignment="false" applyBorder="false" applyFont="true" applyProtection="false" borderId="1" fillId="7" fontId="0" numFmtId="164"/>
    <xf applyAlignment="false" applyBorder="false" applyFont="true" applyProtection="false" borderId="1" fillId="7" fontId="0" numFmtId="166"/>
    <xf applyAlignment="false" applyBorder="false" applyFont="true" applyProtection="false" borderId="1" fillId="7" fontId="0" numFmtId="165"/>
    <xf applyAlignment="false" applyBorder="false" applyFont="true" applyProtection="false" borderId="1" fillId="8" fontId="0" numFmtId="172"/>
    <xf applyAlignment="false" applyBorder="false" applyFont="true" applyProtection="false" borderId="1" fillId="8" fontId="0" numFmtId="164"/>
    <xf applyAlignment="false" applyBorder="false" applyFont="true" applyProtection="false" borderId="1" fillId="8" fontId="0" numFmtId="166"/>
    <xf applyAlignment="false" applyBorder="false" applyFont="true" applyProtection="false" borderId="1" fillId="8" fontId="0" numFmtId="165"/>
    <xf applyAlignment="false" applyBorder="false" applyFont="true" applyProtection="false" borderId="1" fillId="9" fontId="0" numFmtId="172"/>
    <xf applyAlignment="false" applyBorder="false" applyFont="true" applyProtection="false" borderId="1" fillId="9" fontId="0" numFmtId="164"/>
    <xf applyAlignment="false" applyBorder="false" applyFont="true" applyProtection="false" borderId="1" fillId="9" fontId="0" numFmtId="166"/>
    <xf applyAlignment="false" applyBorder="false" applyFont="true" applyProtection="false" borderId="1" fillId="9" fontId="0" numFmtId="165"/>
    <xf applyAlignment="false" applyBorder="false" applyFont="true" applyProtection="false" borderId="1" fillId="10" fontId="0" numFmtId="172"/>
    <xf applyAlignment="false" applyBorder="false" applyFont="true" applyProtection="false" borderId="1" fillId="10" fontId="0" numFmtId="164"/>
    <xf applyAlignment="false" applyBorder="false" applyFont="true" applyProtection="false" borderId="1" fillId="10" fontId="0" numFmtId="166"/>
    <xf applyAlignment="false" applyBorder="false" applyFont="true" applyProtection="false" borderId="1" fillId="10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  <xf applyAlignment="false" applyBorder="false" applyFont="true" applyProtection="false" borderId="1" fillId="0" fontId="0" numFmtId="177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worksheet" Target="worksheets/sheet10.xml"/><Relationship Id="rId12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3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506</v>
      </c>
      <c r="F2" s="6" t="n">
        <v>5508</v>
      </c>
      <c r="G2" s="18" t="n">
        <v>0</v>
      </c>
      <c r="H2" s="6" t="n">
        <v>0</v>
      </c>
      <c r="I2" s="17"/>
      <c r="J2" s="6" t="s">
        <f>=E2*F2*Портфель!$Q$13</f>
      </c>
      <c r="K2" s="9" t="n">
        <v>0.0923</v>
      </c>
      <c r="L2" s="6" t="n">
        <v>6093.25</v>
      </c>
      <c r="M2" s="18" t="n">
        <v>0.2138</v>
      </c>
      <c r="N2" s="17"/>
      <c r="O2" s="17" t="s">
        <v>20</v>
      </c>
      <c r="P2" s="18" t="n">
        <v>0.2138</v>
      </c>
      <c r="Q2" s="6" t="s">
        <f>=P2/$P$13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19</v>
      </c>
      <c r="E3" s="7" t="n">
        <v>2130</v>
      </c>
      <c r="F3" s="6" t="n">
        <v>1233</v>
      </c>
      <c r="G3" s="18" t="n">
        <v>0</v>
      </c>
      <c r="H3" s="6" t="n">
        <v>0</v>
      </c>
      <c r="I3" s="17"/>
      <c r="J3" s="6" t="s">
        <f>=E3*F3*Портфель!$Q$13</f>
      </c>
      <c r="K3" s="9" t="n">
        <v>0.1165</v>
      </c>
      <c r="L3" s="6" t="n">
        <v>1234.74</v>
      </c>
      <c r="M3" s="18" t="n">
        <v>27.015</v>
      </c>
      <c r="N3" s="17"/>
      <c r="O3" s="17" t="s">
        <v>23</v>
      </c>
      <c r="P3" s="18" t="n">
        <v>27.015</v>
      </c>
      <c r="Q3" s="6" t="s">
        <f>=P3/$P$13</f>
      </c>
    </row>
    <row collapsed="false" customFormat="false" customHeight="false" hidden="false" ht="12.1" outlineLevel="0" r="4">
      <c r="A4" s="17" t="s">
        <v>24</v>
      </c>
      <c r="B4" s="17" t="s">
        <v>17</v>
      </c>
      <c r="C4" s="17" t="s">
        <v>25</v>
      </c>
      <c r="D4" s="17" t="s">
        <v>19</v>
      </c>
      <c r="E4" s="7" t="n">
        <v>4725</v>
      </c>
      <c r="F4" s="6" t="n">
        <v>513.7</v>
      </c>
      <c r="G4" s="18" t="n">
        <v>0</v>
      </c>
      <c r="H4" s="6" t="n">
        <v>0</v>
      </c>
      <c r="I4" s="17"/>
      <c r="J4" s="6" t="s">
        <f>=E4*F4*Портфель!$Q$13</f>
      </c>
      <c r="K4" s="9" t="n">
        <v>0.0332</v>
      </c>
      <c r="L4" s="6" t="n">
        <v>623.63</v>
      </c>
      <c r="M4" s="18" t="n">
        <v>56.846566523605</v>
      </c>
      <c r="N4" s="17"/>
      <c r="O4" s="17" t="s">
        <v>26</v>
      </c>
      <c r="P4" s="18" t="n">
        <v>56.846566523605</v>
      </c>
      <c r="Q4" s="6" t="s">
        <f>=P4/$P$13</f>
      </c>
    </row>
    <row collapsed="false" customFormat="false" customHeight="false" hidden="false" ht="12.1" outlineLevel="0" r="5">
      <c r="A5" s="17" t="s">
        <v>27</v>
      </c>
      <c r="B5" s="17" t="s">
        <v>17</v>
      </c>
      <c r="C5" s="17" t="s">
        <v>28</v>
      </c>
      <c r="D5" s="17" t="s">
        <v>19</v>
      </c>
      <c r="E5" s="7" t="n">
        <v>59300</v>
      </c>
      <c r="F5" s="6" t="n">
        <v>38.12</v>
      </c>
      <c r="G5" s="18" t="n">
        <v>0</v>
      </c>
      <c r="H5" s="6" t="n">
        <v>0</v>
      </c>
      <c r="I5" s="17"/>
      <c r="J5" s="6" t="s">
        <f>=E5*F5*Портфель!$Q$13</f>
      </c>
      <c r="K5" s="9" t="n">
        <v>-0.0012</v>
      </c>
      <c r="L5" s="6" t="n">
        <v>53.82</v>
      </c>
      <c r="M5" s="18" t="n">
        <v>99.826</v>
      </c>
      <c r="N5" s="17"/>
      <c r="O5" s="17" t="s">
        <v>29</v>
      </c>
      <c r="P5" s="18" t="n">
        <v>99.826</v>
      </c>
      <c r="Q5" s="6" t="s">
        <f>=P5/$P$13</f>
      </c>
    </row>
    <row collapsed="false" customFormat="false" customHeight="false" hidden="false" ht="12.1" outlineLevel="0" r="6">
      <c r="A6" s="17" t="s">
        <v>30</v>
      </c>
      <c r="B6" s="17" t="s">
        <v>17</v>
      </c>
      <c r="C6" s="17" t="s">
        <v>31</v>
      </c>
      <c r="D6" s="17" t="s">
        <v>19</v>
      </c>
      <c r="E6" s="7" t="n">
        <v>5510</v>
      </c>
      <c r="F6" s="6" t="n">
        <v>204.6</v>
      </c>
      <c r="G6" s="18" t="n">
        <v>0</v>
      </c>
      <c r="H6" s="6" t="n">
        <v>0</v>
      </c>
      <c r="I6" s="17"/>
      <c r="J6" s="6" t="s">
        <f>=E6*F6*Портфель!$Q$13</f>
      </c>
      <c r="K6" s="9" t="n">
        <v>0.0351</v>
      </c>
      <c r="L6" s="6" t="n">
        <v>247.93</v>
      </c>
      <c r="M6" s="18" t="n">
        <v>11.1707</v>
      </c>
      <c r="N6" s="17"/>
      <c r="O6" s="17" t="s">
        <v>32</v>
      </c>
      <c r="P6" s="18" t="n">
        <v>11.1707</v>
      </c>
      <c r="Q6" s="6" t="s">
        <f>=P6/$P$13</f>
      </c>
    </row>
    <row collapsed="false" customFormat="false" customHeight="false" hidden="false" ht="12.1" outlineLevel="0" r="7">
      <c r="A7" s="17" t="s">
        <v>33</v>
      </c>
      <c r="B7" s="17" t="s">
        <v>17</v>
      </c>
      <c r="C7" s="17" t="s">
        <v>34</v>
      </c>
      <c r="D7" s="17" t="s">
        <v>19</v>
      </c>
      <c r="E7" s="7" t="n">
        <v>3820</v>
      </c>
      <c r="F7" s="6" t="n">
        <v>292.92</v>
      </c>
      <c r="G7" s="18" t="n">
        <v>0</v>
      </c>
      <c r="H7" s="6" t="n">
        <v>0</v>
      </c>
      <c r="I7" s="17"/>
      <c r="J7" s="6" t="s">
        <f>=E7*F7*Портфель!$Q$13</f>
      </c>
      <c r="K7" s="9" t="n">
        <v>0.2349</v>
      </c>
      <c r="L7" s="6" t="n">
        <v>235.22</v>
      </c>
      <c r="M7" s="18" t="n">
        <v>92.2466</v>
      </c>
      <c r="N7" s="17"/>
      <c r="O7" s="17" t="s">
        <v>35</v>
      </c>
      <c r="P7" s="18" t="n">
        <v>92.2466</v>
      </c>
      <c r="Q7" s="6" t="s">
        <f>=P7/$P$13</f>
      </c>
    </row>
    <row collapsed="false" customFormat="false" customHeight="false" hidden="false" ht="12.1" outlineLevel="0" r="8">
      <c r="A8" s="17" t="s">
        <v>36</v>
      </c>
      <c r="B8" s="17" t="s">
        <v>17</v>
      </c>
      <c r="C8" s="17" t="s">
        <v>37</v>
      </c>
      <c r="D8" s="17" t="s">
        <v>19</v>
      </c>
      <c r="E8" s="7" t="n">
        <v>7970</v>
      </c>
      <c r="F8" s="6" t="n">
        <v>117.25</v>
      </c>
      <c r="G8" s="18" t="n">
        <v>0</v>
      </c>
      <c r="H8" s="6" t="n">
        <v>0</v>
      </c>
      <c r="I8" s="17"/>
      <c r="J8" s="6" t="s">
        <f>=E8*F8*Портфель!$Q$13</f>
      </c>
      <c r="K8" s="9" t="n">
        <v>-0.1217</v>
      </c>
      <c r="L8" s="6" t="n">
        <v>154.04</v>
      </c>
      <c r="M8" s="18" t="n">
        <v>105.5223</v>
      </c>
      <c r="N8" s="17"/>
      <c r="O8" s="17" t="s">
        <v>38</v>
      </c>
      <c r="P8" s="18" t="n">
        <v>105.5223</v>
      </c>
      <c r="Q8" s="6" t="s">
        <f>=P8/$P$13</f>
      </c>
    </row>
    <row collapsed="false" customFormat="false" customHeight="false" hidden="false" ht="12.1" outlineLevel="0" r="9">
      <c r="A9" s="17" t="s">
        <v>39</v>
      </c>
      <c r="B9" s="17" t="s">
        <v>17</v>
      </c>
      <c r="C9" s="17" t="s">
        <v>40</v>
      </c>
      <c r="D9" s="17" t="s">
        <v>19</v>
      </c>
      <c r="E9" s="7" t="n">
        <v>3000</v>
      </c>
      <c r="F9" s="6" t="n">
        <v>296.12</v>
      </c>
      <c r="G9" s="18" t="n">
        <v>0</v>
      </c>
      <c r="H9" s="6" t="n">
        <v>0</v>
      </c>
      <c r="I9" s="17"/>
      <c r="J9" s="6" t="s">
        <f>=E9*F9*Портфель!$Q$13</f>
      </c>
      <c r="K9" s="9" t="n">
        <v>0.1708</v>
      </c>
      <c r="L9" s="6" t="n">
        <v>266.68</v>
      </c>
      <c r="M9" s="18" t="n">
        <v>10354.9</v>
      </c>
      <c r="N9" s="17"/>
      <c r="O9" s="17" t="s">
        <v>41</v>
      </c>
      <c r="P9" s="18" t="n">
        <v>10354.9</v>
      </c>
      <c r="Q9" s="6" t="s">
        <f>=P9/$P$13</f>
      </c>
    </row>
    <row collapsed="false" customFormat="false" customHeight="false" hidden="false" ht="12.1" outlineLevel="0" r="10">
      <c r="A10" s="17" t="s">
        <v>42</v>
      </c>
      <c r="B10" s="17" t="s">
        <v>17</v>
      </c>
      <c r="C10" s="17" t="s">
        <v>43</v>
      </c>
      <c r="D10" s="17" t="s">
        <v>19</v>
      </c>
      <c r="E10" s="7" t="n">
        <v>335</v>
      </c>
      <c r="F10" s="6" t="n">
        <v>2532</v>
      </c>
      <c r="G10" s="18" t="n">
        <v>0</v>
      </c>
      <c r="H10" s="6" t="n">
        <v>0</v>
      </c>
      <c r="I10" s="17"/>
      <c r="J10" s="6" t="s">
        <f>=E10*F10*Портфель!$Q$13</f>
      </c>
      <c r="K10" s="9" t="n">
        <v>0</v>
      </c>
      <c r="L10" s="6" t="n">
        <v>3158.59</v>
      </c>
      <c r="M10" s="18" t="n">
        <v>10.369</v>
      </c>
      <c r="N10" s="17"/>
      <c r="O10" s="17" t="s">
        <v>44</v>
      </c>
      <c r="P10" s="18" t="n">
        <v>10.369</v>
      </c>
      <c r="Q10" s="6" t="s">
        <f>=P10/$P$13</f>
      </c>
    </row>
    <row collapsed="false" customFormat="false" customHeight="false" hidden="false" ht="12.1" outlineLevel="0" r="11">
      <c r="A11" s="17" t="s">
        <v>45</v>
      </c>
      <c r="B11" s="17" t="s">
        <v>17</v>
      </c>
      <c r="C11" s="17" t="s">
        <v>46</v>
      </c>
      <c r="D11" s="17" t="s">
        <v>19</v>
      </c>
      <c r="E11" s="7" t="n">
        <v>9688</v>
      </c>
      <c r="F11" s="6" t="n">
        <v>68.82</v>
      </c>
      <c r="G11" s="18" t="n">
        <v>0</v>
      </c>
      <c r="H11" s="6" t="n">
        <v>0</v>
      </c>
      <c r="I11" s="17"/>
      <c r="J11" s="6" t="s">
        <f>=E11*F11*Портфель!$Q$13</f>
      </c>
      <c r="K11" s="9" t="n">
        <v>0</v>
      </c>
      <c r="L11" s="6" t="n">
        <v>81.35</v>
      </c>
      <c r="M11" s="18" t="n">
        <v>0.44</v>
      </c>
      <c r="N11" s="17"/>
      <c r="O11" s="17" t="s">
        <v>47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 t="s">
        <v>48</v>
      </c>
      <c r="B12" s="17" t="s">
        <v>17</v>
      </c>
      <c r="C12" s="17" t="s">
        <v>49</v>
      </c>
      <c r="D12" s="17" t="s">
        <v>19</v>
      </c>
      <c r="E12" s="7" t="n">
        <v>10500000</v>
      </c>
      <c r="F12" s="6" t="n">
        <v>0.0624</v>
      </c>
      <c r="G12" s="18" t="n">
        <v>0</v>
      </c>
      <c r="H12" s="6" t="n">
        <v>0</v>
      </c>
      <c r="I12" s="17"/>
      <c r="J12" s="6" t="s">
        <f>=E12*F12*Портфель!$Q$13</f>
      </c>
      <c r="K12" s="9" t="n">
        <v>0</v>
      </c>
      <c r="L12" s="6" t="n">
        <v>0.06</v>
      </c>
      <c r="M12" s="18" t="n">
        <v>0.147</v>
      </c>
      <c r="N12" s="17"/>
      <c r="O12" s="17" t="s">
        <v>50</v>
      </c>
      <c r="P12" s="18" t="n">
        <v>0.147</v>
      </c>
      <c r="Q12" s="6" t="s">
        <f>=P12/$P$13</f>
      </c>
    </row>
    <row collapsed="false" customFormat="false" customHeight="false" hidden="false" ht="12.1" outlineLevel="0" r="13">
      <c r="A13" s="17" t="s">
        <v>51</v>
      </c>
      <c r="B13" s="17" t="s">
        <v>17</v>
      </c>
      <c r="C13" s="17" t="s">
        <v>52</v>
      </c>
      <c r="D13" s="17" t="s">
        <v>19</v>
      </c>
      <c r="E13" s="7" t="n">
        <v>22980</v>
      </c>
      <c r="F13" s="6" t="n">
        <v>25.29</v>
      </c>
      <c r="G13" s="18" t="n">
        <v>0</v>
      </c>
      <c r="H13" s="6" t="n">
        <v>0</v>
      </c>
      <c r="I13" s="17"/>
      <c r="J13" s="6" t="s">
        <f>=E13*F13*Портфель!$Q$13</f>
      </c>
      <c r="K13" s="9" t="n">
        <v>0</v>
      </c>
      <c r="L13" s="6" t="n">
        <v>49.27</v>
      </c>
      <c r="M13" s="18" t="n">
        <v>1</v>
      </c>
      <c r="N13" s="17"/>
      <c r="O13" s="17" t="s">
        <v>19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 t="s">
        <v>53</v>
      </c>
      <c r="B14" s="17" t="s">
        <v>17</v>
      </c>
      <c r="C14" s="17" t="s">
        <v>54</v>
      </c>
      <c r="D14" s="17" t="s">
        <v>19</v>
      </c>
      <c r="E14" s="7" t="n">
        <v>2300</v>
      </c>
      <c r="F14" s="6" t="n">
        <v>163.35</v>
      </c>
      <c r="G14" s="18" t="n">
        <v>0</v>
      </c>
      <c r="H14" s="6" t="n">
        <v>0</v>
      </c>
      <c r="I14" s="17"/>
      <c r="J14" s="6" t="s">
        <f>=E14*F14*Портфель!$Q$13</f>
      </c>
      <c r="K14" s="9" t="n">
        <v>0.1728</v>
      </c>
      <c r="L14" s="6" t="n">
        <v>107.65</v>
      </c>
      <c r="M14" s="18" t="n">
        <v>153.09</v>
      </c>
      <c r="N14" s="17"/>
      <c r="O14" s="17" t="s">
        <v>55</v>
      </c>
      <c r="P14" s="18" t="n">
        <v>153.09</v>
      </c>
      <c r="Q14" s="6" t="s">
        <f>=P14/$P$13</f>
      </c>
    </row>
    <row collapsed="false" customFormat="false" customHeight="false" hidden="false" ht="12.1" outlineLevel="0" r="15">
      <c r="A15" s="17" t="s">
        <v>56</v>
      </c>
      <c r="B15" s="17" t="s">
        <v>17</v>
      </c>
      <c r="C15" s="17" t="s">
        <v>57</v>
      </c>
      <c r="D15" s="17" t="s">
        <v>19</v>
      </c>
      <c r="E15" s="7" t="n">
        <v>25</v>
      </c>
      <c r="F15" s="6" t="n">
        <v>6800</v>
      </c>
      <c r="G15" s="18" t="n">
        <v>0</v>
      </c>
      <c r="H15" s="6" t="n">
        <v>0</v>
      </c>
      <c r="I15" s="17"/>
      <c r="J15" s="6" t="s">
        <f>=E15*F15*Портфель!$Q$13</f>
      </c>
      <c r="K15" s="9" t="n">
        <v>0.3892</v>
      </c>
      <c r="L15" s="6" t="n">
        <v>6261.05</v>
      </c>
      <c r="M15" s="18" t="n">
        <v>1.848</v>
      </c>
      <c r="N15" s="17"/>
      <c r="O15" s="17" t="s">
        <v>58</v>
      </c>
      <c r="P15" s="18" t="n">
        <v>1.848</v>
      </c>
      <c r="Q15" s="6" t="s">
        <f>=P15/$P$13</f>
      </c>
    </row>
    <row collapsed="false" customFormat="false" customHeight="false" hidden="false" ht="12.1" outlineLevel="0" r="16">
      <c r="A16" s="17" t="s">
        <v>59</v>
      </c>
      <c r="B16" s="17" t="s">
        <v>17</v>
      </c>
      <c r="C16" s="17" t="s">
        <v>60</v>
      </c>
      <c r="D16" s="17" t="s">
        <v>19</v>
      </c>
      <c r="E16" s="7" t="n">
        <v>400</v>
      </c>
      <c r="F16" s="6" t="n">
        <v>387.5</v>
      </c>
      <c r="G16" s="18" t="n">
        <v>0</v>
      </c>
      <c r="H16" s="6" t="n">
        <v>0</v>
      </c>
      <c r="I16" s="17"/>
      <c r="J16" s="6" t="s">
        <f>=E16*F16*Портфель!$Q$13</f>
      </c>
      <c r="K16" s="9" t="n">
        <v>0.0996</v>
      </c>
      <c r="L16" s="6" t="n">
        <v>430.86</v>
      </c>
      <c r="M16" s="18" t="n">
        <v>2.11125</v>
      </c>
      <c r="N16" s="17"/>
      <c r="O16" s="17" t="s">
        <v>61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 t="s">
        <v>62</v>
      </c>
      <c r="B17" s="17" t="s">
        <v>17</v>
      </c>
      <c r="C17" s="17" t="s">
        <v>63</v>
      </c>
      <c r="D17" s="17" t="s">
        <v>19</v>
      </c>
      <c r="E17" s="7" t="n">
        <v>1320</v>
      </c>
      <c r="F17" s="6" t="n">
        <v>99.54</v>
      </c>
      <c r="G17" s="18" t="n">
        <v>0</v>
      </c>
      <c r="H17" s="6" t="n">
        <v>0</v>
      </c>
      <c r="I17" s="17"/>
      <c r="J17" s="6" t="s">
        <f>=E17*F17*Портфель!$Q$13</f>
      </c>
      <c r="K17" s="9" t="n">
        <v>-0.0804</v>
      </c>
      <c r="L17" s="6" t="n">
        <v>180.74</v>
      </c>
      <c r="M17" s="18" t="n">
        <v>79.4715</v>
      </c>
      <c r="N17" s="17"/>
      <c r="O17" s="17" t="s">
        <v>64</v>
      </c>
      <c r="P17" s="18" t="n">
        <v>79.4715</v>
      </c>
      <c r="Q17" s="6" t="s">
        <f>=P17/$P$13</f>
      </c>
    </row>
    <row collapsed="false" customFormat="false" customHeight="false" hidden="false" ht="12.1" outlineLevel="0" r="18">
      <c r="A18" s="17" t="s">
        <v>65</v>
      </c>
      <c r="B18" s="17" t="s">
        <v>17</v>
      </c>
      <c r="C18" s="17" t="s">
        <v>66</v>
      </c>
      <c r="D18" s="17" t="s">
        <v>19</v>
      </c>
      <c r="E18" s="7" t="n">
        <v>300</v>
      </c>
      <c r="F18" s="6" t="n">
        <v>332.34</v>
      </c>
      <c r="G18" s="18" t="n">
        <v>0</v>
      </c>
      <c r="H18" s="6" t="n">
        <v>0</v>
      </c>
      <c r="I18" s="17"/>
      <c r="J18" s="6" t="s">
        <f>=E18*F18*Портфель!$Q$13</f>
      </c>
      <c r="K18" s="9" t="n">
        <v>-0.2308</v>
      </c>
      <c r="L18" s="6" t="n">
        <v>375.73</v>
      </c>
      <c r="M18" s="18"/>
      <c r="N18" s="17"/>
      <c r="O18" s="17"/>
      <c r="P18" s="18"/>
      <c r="Q18" s="18"/>
    </row>
    <row collapsed="false" customFormat="false" customHeight="false" hidden="false" ht="12.1" outlineLevel="0" r="19">
      <c r="A19" s="17" t="s">
        <v>67</v>
      </c>
      <c r="B19" s="17" t="s">
        <v>17</v>
      </c>
      <c r="C19" s="17" t="s">
        <v>68</v>
      </c>
      <c r="D19" s="17" t="s">
        <v>19</v>
      </c>
      <c r="E19" s="7" t="n">
        <v>140</v>
      </c>
      <c r="F19" s="6" t="n">
        <v>471.55</v>
      </c>
      <c r="G19" s="18" t="n">
        <v>0</v>
      </c>
      <c r="H19" s="6" t="n">
        <v>0</v>
      </c>
      <c r="I19" s="17"/>
      <c r="J19" s="6" t="s">
        <f>=E19*F19*Портфель!$Q$13</f>
      </c>
      <c r="K19" s="9" t="n">
        <v>0.2237</v>
      </c>
      <c r="L19" s="6" t="n">
        <v>309.04</v>
      </c>
      <c r="M19" s="18"/>
      <c r="N19" s="17"/>
      <c r="O19" s="17"/>
      <c r="P19" s="18"/>
      <c r="Q19" s="18"/>
    </row>
    <row collapsed="false" customFormat="false" customHeight="false" hidden="false" ht="12.1" outlineLevel="0" r="20">
      <c r="A20" s="17" t="s">
        <v>69</v>
      </c>
      <c r="B20" s="17" t="s">
        <v>17</v>
      </c>
      <c r="C20" s="17" t="s">
        <v>70</v>
      </c>
      <c r="D20" s="17" t="s">
        <v>19</v>
      </c>
      <c r="E20" s="7" t="n">
        <v>1</v>
      </c>
      <c r="F20" s="6" t="n">
        <v>899</v>
      </c>
      <c r="G20" s="18" t="n">
        <v>0</v>
      </c>
      <c r="H20" s="6" t="n">
        <v>0</v>
      </c>
      <c r="I20" s="17"/>
      <c r="J20" s="6" t="s">
        <f>=E20*F20*Портфель!$Q$13</f>
      </c>
      <c r="K20" s="9" t="n">
        <v>0</v>
      </c>
      <c r="L20" s="6" t="n">
        <v>0</v>
      </c>
      <c r="M20" s="18"/>
      <c r="N20" s="17"/>
      <c r="O20" s="17"/>
      <c r="P20" s="18"/>
      <c r="Q20" s="18"/>
    </row>
    <row collapsed="false" customFormat="false" customHeight="false" hidden="false" ht="12.1" outlineLevel="0" r="21">
      <c r="A21" s="17" t="s">
        <v>71</v>
      </c>
      <c r="B21" s="17" t="s">
        <v>17</v>
      </c>
      <c r="C21" s="17" t="s">
        <v>72</v>
      </c>
      <c r="D21" s="17" t="s">
        <v>19</v>
      </c>
      <c r="E21" s="7" t="n">
        <v>2</v>
      </c>
      <c r="F21" s="6" t="n">
        <v>63.5</v>
      </c>
      <c r="G21" s="18" t="n">
        <v>0</v>
      </c>
      <c r="H21" s="6" t="n">
        <v>0</v>
      </c>
      <c r="I21" s="17"/>
      <c r="J21" s="6" t="s">
        <f>=E21*F21*Портфель!$Q$13</f>
      </c>
      <c r="K21" s="9" t="n">
        <v>0</v>
      </c>
      <c r="L21" s="6" t="n">
        <v>0</v>
      </c>
      <c r="M21" s="18"/>
      <c r="N21" s="17"/>
      <c r="O21" s="17"/>
      <c r="P21" s="18"/>
      <c r="Q21" s="18"/>
    </row>
    <row collapsed="false" customFormat="false" customHeight="false" hidden="false" ht="12.1" outlineLevel="0" r="22">
      <c r="A22" s="17"/>
      <c r="B22" s="17"/>
      <c r="C22" s="17"/>
      <c r="D22" s="17"/>
      <c r="E22" s="7"/>
      <c r="F22" s="6"/>
      <c r="G22" s="4"/>
      <c r="H22" s="4" t="s">
        <v>73</v>
      </c>
      <c r="I22" s="4"/>
      <c r="J22" s="5" t="s">
        <f>=SUM(J2:J21)</f>
      </c>
      <c r="K22" s="4"/>
      <c r="L22" s="4"/>
      <c r="M22" s="18"/>
      <c r="N22" s="17"/>
      <c r="O22" s="17"/>
      <c r="P22" s="18"/>
      <c r="Q22" s="18"/>
    </row>
    <row collapsed="false" customFormat="false" customHeight="false" hidden="false" ht="12.1" outlineLevel="0" r="23">
      <c r="A23" s="17" t="s">
        <v>74</v>
      </c>
      <c r="B23" s="17" t="s">
        <v>75</v>
      </c>
      <c r="C23" s="17" t="s">
        <v>76</v>
      </c>
      <c r="D23" s="17" t="s">
        <v>19</v>
      </c>
      <c r="E23" s="7" t="n">
        <v>793</v>
      </c>
      <c r="F23" s="6" t="n">
        <v>1009.8</v>
      </c>
      <c r="G23" s="18" t="n">
        <v>0</v>
      </c>
      <c r="H23" s="6" t="n">
        <v>0</v>
      </c>
      <c r="I23" s="17"/>
      <c r="J23" s="6" t="s">
        <f>=E23*F23*Портфель!$Q$13</f>
      </c>
      <c r="K23" s="9" t="n">
        <v>0.1487</v>
      </c>
      <c r="L23" s="6" t="n">
        <v>987.03</v>
      </c>
      <c r="M23" s="18"/>
      <c r="N23" s="17"/>
      <c r="O23" s="17"/>
      <c r="P23" s="18"/>
      <c r="Q23" s="18"/>
    </row>
    <row collapsed="false" customFormat="false" customHeight="false" hidden="false" ht="12.1" outlineLevel="0" r="24">
      <c r="A24" s="17"/>
      <c r="B24" s="17"/>
      <c r="C24" s="17"/>
      <c r="D24" s="17"/>
      <c r="E24" s="7"/>
      <c r="F24" s="6"/>
      <c r="G24" s="4"/>
      <c r="H24" s="4" t="s">
        <v>77</v>
      </c>
      <c r="I24" s="4"/>
      <c r="J24" s="5" t="s">
        <f>=SUM(J23:J23)</f>
      </c>
      <c r="K24" s="4"/>
      <c r="L24" s="4"/>
      <c r="M24" s="18"/>
      <c r="N24" s="17"/>
      <c r="O24" s="17"/>
      <c r="P24" s="18"/>
      <c r="Q24" s="18"/>
    </row>
    <row collapsed="false" customFormat="false" customHeight="false" hidden="false" ht="12.1" outlineLevel="0" r="25">
      <c r="A25" s="17" t="s">
        <v>78</v>
      </c>
      <c r="B25" s="17" t="s">
        <v>79</v>
      </c>
      <c r="C25" s="17" t="s">
        <v>80</v>
      </c>
      <c r="D25" s="17" t="s">
        <v>19</v>
      </c>
      <c r="E25" s="7" t="n">
        <v>286</v>
      </c>
      <c r="F25" s="6" t="n">
        <v>57.468</v>
      </c>
      <c r="G25" s="18" t="n">
        <v>1000</v>
      </c>
      <c r="H25" s="6" t="n">
        <v>28.98</v>
      </c>
      <c r="I25" s="17" t="s">
        <v>81</v>
      </c>
      <c r="J25" s="6" t="s">
        <f>=E25*((F25/100*G25)*Портфель!$Q$13 + H25*Портфель!$Q$13) </f>
      </c>
      <c r="K25" s="9" t="n">
        <v>0.0738</v>
      </c>
      <c r="L25" s="6" t="n">
        <v>591.36</v>
      </c>
      <c r="M25" s="18"/>
      <c r="N25" s="17"/>
      <c r="O25" s="17"/>
      <c r="P25" s="18"/>
      <c r="Q25" s="18"/>
    </row>
    <row collapsed="false" customFormat="false" customHeight="false" hidden="false" ht="12.1" outlineLevel="0" r="26">
      <c r="A26" s="17" t="s">
        <v>82</v>
      </c>
      <c r="B26" s="17" t="s">
        <v>79</v>
      </c>
      <c r="C26" s="17" t="s">
        <v>83</v>
      </c>
      <c r="D26" s="17" t="s">
        <v>19</v>
      </c>
      <c r="E26" s="7" t="n">
        <v>167</v>
      </c>
      <c r="F26" s="6" t="n">
        <v>88.17</v>
      </c>
      <c r="G26" s="18" t="n">
        <v>1000</v>
      </c>
      <c r="H26" s="6" t="n">
        <v>50.01</v>
      </c>
      <c r="I26" s="17" t="s">
        <v>84</v>
      </c>
      <c r="J26" s="6" t="s">
        <f>=E26*((F26/100*G26)*Портфель!$Q$13 + H26*Портфель!$Q$13) </f>
      </c>
      <c r="K26" s="9" t="n">
        <v>0.0779</v>
      </c>
      <c r="L26" s="6" t="n">
        <v>912.5</v>
      </c>
      <c r="M26" s="18"/>
      <c r="N26" s="17"/>
      <c r="O26" s="17"/>
      <c r="P26" s="18"/>
      <c r="Q26" s="18"/>
    </row>
    <row collapsed="false" customFormat="false" customHeight="false" hidden="false" ht="12.1" outlineLevel="0" r="27">
      <c r="A27" s="17" t="s">
        <v>85</v>
      </c>
      <c r="B27" s="17" t="s">
        <v>79</v>
      </c>
      <c r="C27" s="17" t="s">
        <v>86</v>
      </c>
      <c r="D27" s="17" t="s">
        <v>19</v>
      </c>
      <c r="E27" s="7" t="n">
        <v>94</v>
      </c>
      <c r="F27" s="6" t="n">
        <v>73.892</v>
      </c>
      <c r="G27" s="18" t="n">
        <v>1000</v>
      </c>
      <c r="H27" s="6" t="n">
        <v>40.01</v>
      </c>
      <c r="I27" s="17" t="s">
        <v>87</v>
      </c>
      <c r="J27" s="6" t="s">
        <f>=E27*((F27/100*G27)*Портфель!$Q$13 + H27*Портфель!$Q$13) </f>
      </c>
      <c r="K27" s="9" t="n">
        <v>0.0648</v>
      </c>
      <c r="L27" s="6" t="n">
        <v>764.83</v>
      </c>
      <c r="M27" s="18"/>
      <c r="N27" s="17"/>
      <c r="O27" s="17"/>
      <c r="P27" s="18"/>
      <c r="Q27" s="18"/>
    </row>
    <row collapsed="false" customFormat="false" customHeight="false" hidden="false" ht="12.1" outlineLevel="0" r="28">
      <c r="A28" s="17" t="s">
        <v>88</v>
      </c>
      <c r="B28" s="17" t="s">
        <v>79</v>
      </c>
      <c r="C28" s="17" t="s">
        <v>89</v>
      </c>
      <c r="D28" s="17" t="s">
        <v>19</v>
      </c>
      <c r="E28" s="7" t="n">
        <v>104</v>
      </c>
      <c r="F28" s="6" t="n">
        <v>57.649</v>
      </c>
      <c r="G28" s="18" t="n">
        <v>1000</v>
      </c>
      <c r="H28" s="6" t="n">
        <v>15.54</v>
      </c>
      <c r="I28" s="17" t="s">
        <v>90</v>
      </c>
      <c r="J28" s="6" t="s">
        <f>=E28*((F28/100*G28)*Портфель!$Q$13 + H28*Портфель!$Q$13) </f>
      </c>
      <c r="K28" s="9" t="n">
        <v>0.0338</v>
      </c>
      <c r="L28" s="6" t="n">
        <v>612.8</v>
      </c>
      <c r="M28" s="18"/>
      <c r="N28" s="17"/>
      <c r="O28" s="17"/>
      <c r="P28" s="18"/>
      <c r="Q28" s="18"/>
    </row>
    <row collapsed="false" customFormat="false" customHeight="false" hidden="false" ht="12.1" outlineLevel="0" r="29">
      <c r="A29" s="17" t="s">
        <v>91</v>
      </c>
      <c r="B29" s="17" t="s">
        <v>79</v>
      </c>
      <c r="C29" s="17" t="s">
        <v>92</v>
      </c>
      <c r="D29" s="17" t="s">
        <v>32</v>
      </c>
      <c r="E29" s="7" t="n">
        <v>3</v>
      </c>
      <c r="F29" s="6" t="n">
        <v>100.97</v>
      </c>
      <c r="G29" s="18" t="n">
        <v>1000</v>
      </c>
      <c r="H29" s="6" t="n">
        <v>18.32</v>
      </c>
      <c r="I29" s="17"/>
      <c r="J29" s="6" t="s">
        <f>=E29*((F29/100*G29)*Портфель!$Q$6 + H29*Портфель!$Q$13) </f>
      </c>
      <c r="K29" s="9" t="n">
        <v>0.0439</v>
      </c>
      <c r="L29" s="6" t="n">
        <v>11255.86</v>
      </c>
      <c r="M29" s="18"/>
      <c r="N29" s="17"/>
      <c r="O29" s="17"/>
      <c r="P29" s="18"/>
      <c r="Q29" s="18"/>
    </row>
    <row collapsed="false" customFormat="false" customHeight="false" hidden="false" ht="12.1" outlineLevel="0" r="30">
      <c r="A30" s="17" t="s">
        <v>93</v>
      </c>
      <c r="B30" s="17" t="s">
        <v>79</v>
      </c>
      <c r="C30" s="17" t="s">
        <v>94</v>
      </c>
      <c r="D30" s="17" t="s">
        <v>19</v>
      </c>
      <c r="E30" s="7" t="n">
        <v>50</v>
      </c>
      <c r="F30" s="6" t="n">
        <v>60.486</v>
      </c>
      <c r="G30" s="18" t="n">
        <v>1000</v>
      </c>
      <c r="H30" s="6" t="n">
        <v>15.15</v>
      </c>
      <c r="I30" s="17" t="s">
        <v>95</v>
      </c>
      <c r="J30" s="6" t="s">
        <f>=E30*((F30/100*G30)*Портфель!$Q$13 + H30*Портфель!$Q$13) </f>
      </c>
      <c r="K30" s="9" t="n">
        <v>-0.0514</v>
      </c>
      <c r="L30" s="6" t="n">
        <v>659.94</v>
      </c>
      <c r="M30" s="18"/>
      <c r="N30" s="17"/>
      <c r="O30" s="17"/>
      <c r="P30" s="18"/>
      <c r="Q30" s="18"/>
    </row>
    <row collapsed="false" customFormat="false" customHeight="false" hidden="false" ht="12.1" outlineLevel="0" r="31">
      <c r="A31" s="17" t="s">
        <v>96</v>
      </c>
      <c r="B31" s="17" t="s">
        <v>79</v>
      </c>
      <c r="C31" s="17" t="s">
        <v>97</v>
      </c>
      <c r="D31" s="17" t="s">
        <v>19</v>
      </c>
      <c r="E31" s="7" t="n">
        <v>25</v>
      </c>
      <c r="F31" s="6" t="n">
        <v>87.953</v>
      </c>
      <c r="G31" s="18" t="n">
        <v>1000</v>
      </c>
      <c r="H31" s="6" t="n">
        <v>52.35</v>
      </c>
      <c r="I31" s="17" t="s">
        <v>98</v>
      </c>
      <c r="J31" s="6" t="s">
        <f>=E31*((F31/100*G31)*Портфель!$Q$13 + H31*Портфель!$Q$13) </f>
      </c>
      <c r="K31" s="9" t="n">
        <v>0.1369</v>
      </c>
      <c r="L31" s="6" t="n">
        <v>897.38</v>
      </c>
      <c r="M31" s="18"/>
      <c r="N31" s="17"/>
      <c r="O31" s="17"/>
      <c r="P31" s="18"/>
      <c r="Q31" s="18"/>
    </row>
    <row collapsed="false" customFormat="false" customHeight="false" hidden="false" ht="12.1" outlineLevel="0" r="32">
      <c r="A32" s="17" t="s">
        <v>99</v>
      </c>
      <c r="B32" s="17" t="s">
        <v>79</v>
      </c>
      <c r="C32" s="17" t="s">
        <v>100</v>
      </c>
      <c r="D32" s="17" t="s">
        <v>19</v>
      </c>
      <c r="E32" s="7" t="n">
        <v>10</v>
      </c>
      <c r="F32" s="6" t="n">
        <v>107.14</v>
      </c>
      <c r="G32" s="18" t="n">
        <v>1000</v>
      </c>
      <c r="H32" s="6" t="n">
        <v>83.25</v>
      </c>
      <c r="I32" s="17" t="s">
        <v>101</v>
      </c>
      <c r="J32" s="6" t="s">
        <f>=E32*((F32/100*G32)*Портфель!$Q$13 + H32*Портфель!$Q$13) </f>
      </c>
      <c r="K32" s="9" t="n">
        <v>0.1126</v>
      </c>
      <c r="L32" s="6" t="n">
        <v>1123.27</v>
      </c>
      <c r="M32" s="18"/>
      <c r="N32" s="17"/>
      <c r="O32" s="17"/>
      <c r="P32" s="18"/>
      <c r="Q32" s="18"/>
    </row>
    <row collapsed="false" customFormat="false" customHeight="false" hidden="false" ht="12.1" outlineLevel="0" r="33">
      <c r="A33" s="17" t="s">
        <v>102</v>
      </c>
      <c r="B33" s="17" t="s">
        <v>79</v>
      </c>
      <c r="C33" s="17" t="s">
        <v>103</v>
      </c>
      <c r="D33" s="17" t="s">
        <v>19</v>
      </c>
      <c r="E33" s="7" t="n">
        <v>4</v>
      </c>
      <c r="F33" s="6" t="n">
        <v>64.089</v>
      </c>
      <c r="G33" s="18" t="n">
        <v>1000</v>
      </c>
      <c r="H33" s="6" t="n">
        <v>14.94</v>
      </c>
      <c r="I33" s="17" t="s">
        <v>104</v>
      </c>
      <c r="J33" s="6" t="s">
        <f>=E33*((F33/100*G33)*Портфель!$Q$13 + H33*Портфель!$Q$13) </f>
      </c>
      <c r="K33" s="9" t="n">
        <v>-0.1185</v>
      </c>
      <c r="L33" s="6" t="n">
        <v>706.81</v>
      </c>
      <c r="M33" s="18"/>
      <c r="N33" s="17"/>
      <c r="O33" s="17"/>
      <c r="P33" s="18"/>
      <c r="Q33" s="18"/>
    </row>
    <row collapsed="false" customFormat="false" customHeight="false" hidden="false" ht="12.1" outlineLevel="0" r="34">
      <c r="A34" s="17"/>
      <c r="B34" s="17"/>
      <c r="C34" s="17"/>
      <c r="D34" s="17"/>
      <c r="E34" s="7"/>
      <c r="F34" s="6"/>
      <c r="G34" s="4"/>
      <c r="H34" s="4" t="s">
        <v>105</v>
      </c>
      <c r="I34" s="4"/>
      <c r="J34" s="5" t="s">
        <f>=SUM(J25:J33)</f>
      </c>
      <c r="K34" s="4"/>
      <c r="L34" s="4"/>
      <c r="M34" s="18"/>
      <c r="N34" s="17"/>
      <c r="O34" s="17"/>
      <c r="P34" s="18"/>
      <c r="Q34" s="18"/>
    </row>
    <row collapsed="false" customFormat="false" customHeight="false" hidden="false" ht="12.1" outlineLevel="0" r="35">
      <c r="A35" s="17" t="s">
        <v>19</v>
      </c>
      <c r="B35" s="17" t="s">
        <v>3</v>
      </c>
      <c r="C35" s="17" t="s">
        <v>106</v>
      </c>
      <c r="D35" s="17" t="s">
        <v>19</v>
      </c>
      <c r="E35" s="7" t="n">
        <v>545.67</v>
      </c>
      <c r="F35" s="6" t="n">
        <v>1</v>
      </c>
      <c r="G35" s="18" t="n">
        <v>0</v>
      </c>
      <c r="H35" s="6" t="n">
        <v>0</v>
      </c>
      <c r="I35" s="17"/>
      <c r="J35" s="6" t="s">
        <f>=E35*F35</f>
      </c>
      <c r="K35" s="18"/>
      <c r="L35" s="6"/>
      <c r="M35" s="18"/>
      <c r="N35" s="17"/>
      <c r="O35" s="17"/>
      <c r="P35" s="18"/>
      <c r="Q35" s="18"/>
    </row>
    <row collapsed="false" customFormat="false" customHeight="false" hidden="false" ht="12.1" outlineLevel="0" r="36">
      <c r="A36" s="17"/>
      <c r="B36" s="17"/>
      <c r="C36" s="17"/>
      <c r="D36" s="17"/>
      <c r="E36" s="7"/>
      <c r="F36" s="6"/>
      <c r="G36" s="4"/>
      <c r="H36" s="4" t="s">
        <v>107</v>
      </c>
      <c r="I36" s="4"/>
      <c r="J36" s="5" t="s">
        <f>=SUM(J35:J35)</f>
      </c>
      <c r="K36" s="4"/>
      <c r="L36" s="4"/>
      <c r="M36" s="18"/>
      <c r="N36" s="17"/>
      <c r="O36" s="17"/>
      <c r="P36" s="18"/>
      <c r="Q36" s="18"/>
    </row>
    <row collapsed="false" customFormat="false" customHeight="false" hidden="false" ht="12.1" outlineLevel="0" r="37">
      <c r="A37" s="17"/>
      <c r="B37" s="17"/>
      <c r="C37" s="17"/>
      <c r="D37" s="17"/>
      <c r="E37" s="7"/>
      <c r="F37" s="6"/>
      <c r="G37" s="4"/>
      <c r="H37" s="4" t="s">
        <v>108</v>
      </c>
      <c r="I37" s="4"/>
      <c r="J37" s="5" t="s">
        <f>=J22+J24+J34+J36</f>
      </c>
      <c r="K37" s="18"/>
      <c r="L37" s="6"/>
      <c r="M37" s="18"/>
      <c r="N37" s="17"/>
      <c r="O37" s="17"/>
      <c r="P37" s="18"/>
      <c r="Q37" s="18"/>
    </row>
  </sheetData>
  <mergeCells>
    <mergeCell ref="H22:I22"/>
    <mergeCell ref="H24:I24"/>
    <mergeCell ref="H34:I34"/>
    <mergeCell ref="H36:I36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86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51" t="s">
        <v>0</v>
      </c>
      <c r="B1" s="51" t="s">
        <v>2</v>
      </c>
      <c r="C1" s="51" t="s">
        <v>738</v>
      </c>
      <c r="D1" s="51" t="s">
        <v>739</v>
      </c>
      <c r="E1" s="51" t="s">
        <v>698</v>
      </c>
      <c r="F1" s="51" t="s">
        <v>740</v>
      </c>
      <c r="G1" s="51" t="s">
        <v>695</v>
      </c>
      <c r="H1" s="51" t="s">
        <v>741</v>
      </c>
      <c r="I1" s="51" t="s">
        <v>742</v>
      </c>
      <c r="J1" s="51" t="s">
        <v>743</v>
      </c>
      <c r="K1" s="51" t="s">
        <v>744</v>
      </c>
    </row>
    <row collapsed="false" customFormat="false" customHeight="false" hidden="false" ht="12.1" outlineLevel="0" r="2">
      <c r="A2" s="17" t="s">
        <v>477</v>
      </c>
      <c r="B2" s="17" t="s">
        <v>727</v>
      </c>
      <c r="C2" s="54" t="n">
        <v>43441</v>
      </c>
      <c r="D2" s="55" t="n">
        <v>43447</v>
      </c>
      <c r="E2" s="18" t="n">
        <v>977.0627</v>
      </c>
      <c r="F2" s="18" t="n">
        <v>976.28</v>
      </c>
      <c r="G2" s="18" t="n">
        <v>2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477</v>
      </c>
      <c r="B3" s="17" t="s">
        <v>727</v>
      </c>
      <c r="C3" s="54" t="n">
        <v>43441</v>
      </c>
      <c r="D3" s="55" t="n">
        <v>44585</v>
      </c>
      <c r="E3" s="18" t="n">
        <v>977.0627</v>
      </c>
      <c r="F3" s="18" t="n">
        <v>957.06</v>
      </c>
      <c r="G3" s="18" t="n">
        <v>1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477</v>
      </c>
      <c r="B4" s="17" t="s">
        <v>727</v>
      </c>
      <c r="C4" s="54" t="n">
        <v>43441</v>
      </c>
      <c r="D4" s="55" t="n">
        <v>44585</v>
      </c>
      <c r="E4" s="18" t="n">
        <v>977.0627</v>
      </c>
      <c r="F4" s="18" t="n">
        <v>957.062</v>
      </c>
      <c r="G4" s="18" t="n">
        <v>12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7" t="s">
        <v>477</v>
      </c>
      <c r="B5" s="17" t="s">
        <v>727</v>
      </c>
      <c r="C5" s="54" t="n">
        <v>43441</v>
      </c>
      <c r="D5" s="55" t="n">
        <v>44585</v>
      </c>
      <c r="E5" s="18" t="n">
        <v>977.0031</v>
      </c>
      <c r="F5" s="18" t="n">
        <v>957.062</v>
      </c>
      <c r="G5" s="18" t="n">
        <v>13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7" t="s">
        <v>477</v>
      </c>
      <c r="B6" s="17" t="s">
        <v>727</v>
      </c>
      <c r="C6" s="54" t="n">
        <v>43441</v>
      </c>
      <c r="D6" s="55" t="n">
        <v>44585</v>
      </c>
      <c r="E6" s="18" t="n">
        <v>976.9938</v>
      </c>
      <c r="F6" s="18" t="n">
        <v>957.062</v>
      </c>
      <c r="G6" s="18" t="n">
        <v>8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7" t="s">
        <v>477</v>
      </c>
      <c r="B7" s="17" t="s">
        <v>727</v>
      </c>
      <c r="C7" s="54" t="n">
        <v>43446</v>
      </c>
      <c r="D7" s="55" t="n">
        <v>44585</v>
      </c>
      <c r="E7" s="18" t="n">
        <v>978.79</v>
      </c>
      <c r="F7" s="18" t="n">
        <v>957.062</v>
      </c>
      <c r="G7" s="18" t="n">
        <v>1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  <row collapsed="false" customFormat="false" customHeight="false" hidden="false" ht="12.1" outlineLevel="0" r="8">
      <c r="A8" s="17" t="s">
        <v>477</v>
      </c>
      <c r="B8" s="17" t="s">
        <v>727</v>
      </c>
      <c r="C8" s="54" t="n">
        <v>43446</v>
      </c>
      <c r="D8" s="55" t="n">
        <v>44585</v>
      </c>
      <c r="E8" s="18" t="n">
        <v>978.8</v>
      </c>
      <c r="F8" s="18" t="n">
        <v>957.062</v>
      </c>
      <c r="G8" s="18" t="n">
        <v>1</v>
      </c>
      <c r="H8" s="6" t="s">
        <f>=(F8-E8)*G8</f>
      </c>
      <c r="I8" s="9" t="s">
        <f>=(F8-E8)/E8</f>
      </c>
      <c r="J8" s="7" t="s">
        <f>=MAX(1,DATEDIF(C8,D8,"d")-1)</f>
      </c>
      <c r="K8" s="9" t="s">
        <f>=I8*365/J8</f>
      </c>
    </row>
    <row collapsed="false" customFormat="false" customHeight="false" hidden="false" ht="12.1" outlineLevel="0" r="9">
      <c r="A9" s="17" t="s">
        <v>478</v>
      </c>
      <c r="B9" s="17" t="s">
        <v>728</v>
      </c>
      <c r="C9" s="54" t="n">
        <v>43441</v>
      </c>
      <c r="D9" s="55" t="n">
        <v>43446</v>
      </c>
      <c r="E9" s="18" t="n">
        <v>1005.7597</v>
      </c>
      <c r="F9" s="18" t="n">
        <v>1003.9</v>
      </c>
      <c r="G9" s="18" t="n">
        <v>1</v>
      </c>
      <c r="H9" s="6" t="s">
        <f>=(F9-E9)*G9</f>
      </c>
      <c r="I9" s="9" t="s">
        <f>=(F9-E9)/E9</f>
      </c>
      <c r="J9" s="7" t="s">
        <f>=MAX(1,DATEDIF(C9,D9,"d")-1)</f>
      </c>
      <c r="K9" s="9" t="s">
        <f>=I9*365/J9</f>
      </c>
    </row>
    <row collapsed="false" customFormat="false" customHeight="false" hidden="false" ht="12.1" outlineLevel="0" r="10">
      <c r="A10" s="17" t="s">
        <v>478</v>
      </c>
      <c r="B10" s="17" t="s">
        <v>728</v>
      </c>
      <c r="C10" s="54" t="n">
        <v>43441</v>
      </c>
      <c r="D10" s="55" t="n">
        <v>43446</v>
      </c>
      <c r="E10" s="18" t="n">
        <v>1005.7597</v>
      </c>
      <c r="F10" s="18" t="n">
        <v>1003.91</v>
      </c>
      <c r="G10" s="18" t="n">
        <v>1</v>
      </c>
      <c r="H10" s="6" t="s">
        <f>=(F10-E10)*G10</f>
      </c>
      <c r="I10" s="9" t="s">
        <f>=(F10-E10)/E10</f>
      </c>
      <c r="J10" s="7" t="s">
        <f>=MAX(1,DATEDIF(C10,D10,"d")-1)</f>
      </c>
      <c r="K10" s="9" t="s">
        <f>=I10*365/J10</f>
      </c>
    </row>
    <row collapsed="false" customFormat="false" customHeight="false" hidden="false" ht="12.1" outlineLevel="0" r="11">
      <c r="A11" s="17" t="s">
        <v>479</v>
      </c>
      <c r="B11" s="17" t="s">
        <v>726</v>
      </c>
      <c r="C11" s="54" t="n">
        <v>43441</v>
      </c>
      <c r="D11" s="55" t="n">
        <v>43446</v>
      </c>
      <c r="E11" s="18" t="n">
        <v>975.5697</v>
      </c>
      <c r="F11" s="18" t="n">
        <v>974.71</v>
      </c>
      <c r="G11" s="18" t="n">
        <v>1</v>
      </c>
      <c r="H11" s="6" t="s">
        <f>=(F11-E11)*G11</f>
      </c>
      <c r="I11" s="9" t="s">
        <f>=(F11-E11)/E11</f>
      </c>
      <c r="J11" s="7" t="s">
        <f>=MAX(1,DATEDIF(C11,D11,"d")-1)</f>
      </c>
      <c r="K11" s="9" t="s">
        <f>=I11*365/J11</f>
      </c>
    </row>
    <row collapsed="false" customFormat="false" customHeight="false" hidden="false" ht="12.1" outlineLevel="0" r="12">
      <c r="A12" s="17" t="s">
        <v>479</v>
      </c>
      <c r="B12" s="17" t="s">
        <v>726</v>
      </c>
      <c r="C12" s="54" t="n">
        <v>43441</v>
      </c>
      <c r="D12" s="55" t="n">
        <v>43446</v>
      </c>
      <c r="E12" s="18" t="n">
        <v>975.5697</v>
      </c>
      <c r="F12" s="18" t="n">
        <v>974.71</v>
      </c>
      <c r="G12" s="18" t="n">
        <v>1</v>
      </c>
      <c r="H12" s="6" t="s">
        <f>=(F12-E12)*G12</f>
      </c>
      <c r="I12" s="9" t="s">
        <f>=(F12-E12)/E12</f>
      </c>
      <c r="J12" s="7" t="s">
        <f>=MAX(1,DATEDIF(C12,D12,"d")-1)</f>
      </c>
      <c r="K12" s="9" t="s">
        <f>=I12*365/J12</f>
      </c>
    </row>
    <row collapsed="false" customFormat="false" customHeight="false" hidden="false" ht="12.1" outlineLevel="0" r="13">
      <c r="A13" s="17" t="s">
        <v>479</v>
      </c>
      <c r="B13" s="17" t="s">
        <v>726</v>
      </c>
      <c r="C13" s="54" t="n">
        <v>43441</v>
      </c>
      <c r="D13" s="55" t="n">
        <v>44585</v>
      </c>
      <c r="E13" s="18" t="n">
        <v>975.5697</v>
      </c>
      <c r="F13" s="18" t="n">
        <v>991.2671</v>
      </c>
      <c r="G13" s="18" t="n">
        <v>7</v>
      </c>
      <c r="H13" s="6" t="s">
        <f>=(F13-E13)*G13</f>
      </c>
      <c r="I13" s="9" t="s">
        <f>=(F13-E13)/E13</f>
      </c>
      <c r="J13" s="7" t="s">
        <f>=MAX(1,DATEDIF(C13,D13,"d")-1)</f>
      </c>
      <c r="K13" s="9" t="s">
        <f>=I13*365/J13</f>
      </c>
    </row>
    <row collapsed="false" customFormat="false" customHeight="false" hidden="false" ht="12.1" outlineLevel="0" r="14">
      <c r="A14" s="17" t="s">
        <v>479</v>
      </c>
      <c r="B14" s="17" t="s">
        <v>726</v>
      </c>
      <c r="C14" s="54" t="n">
        <v>43441</v>
      </c>
      <c r="D14" s="55" t="n">
        <v>44585</v>
      </c>
      <c r="E14" s="18" t="n">
        <v>975.5697</v>
      </c>
      <c r="F14" s="18" t="n">
        <v>991.26</v>
      </c>
      <c r="G14" s="18" t="n">
        <v>1</v>
      </c>
      <c r="H14" s="6" t="s">
        <f>=(F14-E14)*G14</f>
      </c>
      <c r="I14" s="9" t="s">
        <f>=(F14-E14)/E14</f>
      </c>
      <c r="J14" s="7" t="s">
        <f>=MAX(1,DATEDIF(C14,D14,"d")-1)</f>
      </c>
      <c r="K14" s="9" t="s">
        <f>=I14*365/J14</f>
      </c>
    </row>
    <row collapsed="false" customFormat="false" customHeight="false" hidden="false" ht="12.1" outlineLevel="0" r="15">
      <c r="A15" s="17" t="s">
        <v>479</v>
      </c>
      <c r="B15" s="17" t="s">
        <v>726</v>
      </c>
      <c r="C15" s="54" t="n">
        <v>43441</v>
      </c>
      <c r="D15" s="55" t="n">
        <v>44585</v>
      </c>
      <c r="E15" s="18" t="n">
        <v>975.5697</v>
      </c>
      <c r="F15" s="18" t="n">
        <v>991.268</v>
      </c>
      <c r="G15" s="18" t="n">
        <v>24</v>
      </c>
      <c r="H15" s="6" t="s">
        <f>=(F15-E15)*G15</f>
      </c>
      <c r="I15" s="9" t="s">
        <f>=(F15-E15)/E15</f>
      </c>
      <c r="J15" s="7" t="s">
        <f>=MAX(1,DATEDIF(C15,D15,"d")-1)</f>
      </c>
      <c r="K15" s="9" t="s">
        <f>=I15*365/J15</f>
      </c>
    </row>
    <row collapsed="false" customFormat="false" customHeight="false" hidden="false" ht="12.1" outlineLevel="0" r="16">
      <c r="A16" s="17" t="s">
        <v>479</v>
      </c>
      <c r="B16" s="17" t="s">
        <v>726</v>
      </c>
      <c r="C16" s="54" t="n">
        <v>43447</v>
      </c>
      <c r="D16" s="55" t="n">
        <v>44585</v>
      </c>
      <c r="E16" s="18" t="n">
        <v>977.34</v>
      </c>
      <c r="F16" s="18" t="n">
        <v>991.268</v>
      </c>
      <c r="G16" s="18" t="n">
        <v>1</v>
      </c>
      <c r="H16" s="6" t="s">
        <f>=(F16-E16)*G16</f>
      </c>
      <c r="I16" s="9" t="s">
        <f>=(F16-E16)/E16</f>
      </c>
      <c r="J16" s="7" t="s">
        <f>=MAX(1,DATEDIF(C16,D16,"d")-1)</f>
      </c>
      <c r="K16" s="9" t="s">
        <f>=I16*365/J16</f>
      </c>
    </row>
    <row collapsed="false" customFormat="false" customHeight="false" hidden="false" ht="12.1" outlineLevel="0" r="17">
      <c r="A17" s="17" t="s">
        <v>39</v>
      </c>
      <c r="B17" s="17" t="s">
        <v>40</v>
      </c>
      <c r="C17" s="54" t="n">
        <v>43441</v>
      </c>
      <c r="D17" s="55" t="n">
        <v>43857</v>
      </c>
      <c r="E17" s="18" t="n">
        <v>194.0796</v>
      </c>
      <c r="F17" s="18" t="n">
        <v>260.2665</v>
      </c>
      <c r="G17" s="18" t="n">
        <v>160</v>
      </c>
      <c r="H17" s="6" t="s">
        <f>=(F17-E17)*G17</f>
      </c>
      <c r="I17" s="9" t="s">
        <f>=(F17-E17)/E17</f>
      </c>
      <c r="J17" s="7" t="s">
        <f>=MAX(1,DATEDIF(C17,D17,"d")-1)</f>
      </c>
      <c r="K17" s="9" t="s">
        <f>=I17*365/J17</f>
      </c>
    </row>
    <row collapsed="false" customFormat="false" customHeight="false" hidden="false" ht="12.1" outlineLevel="0" r="18">
      <c r="A18" s="17" t="s">
        <v>39</v>
      </c>
      <c r="B18" s="17" t="s">
        <v>40</v>
      </c>
      <c r="C18" s="54" t="n">
        <v>43446</v>
      </c>
      <c r="D18" s="55" t="n">
        <v>43857</v>
      </c>
      <c r="E18" s="18" t="n">
        <v>192.358</v>
      </c>
      <c r="F18" s="18" t="n">
        <v>260.2665</v>
      </c>
      <c r="G18" s="18" t="n">
        <v>10</v>
      </c>
      <c r="H18" s="6" t="s">
        <f>=(F18-E18)*G18</f>
      </c>
      <c r="I18" s="9" t="s">
        <f>=(F18-E18)/E18</f>
      </c>
      <c r="J18" s="7" t="s">
        <f>=MAX(1,DATEDIF(C18,D18,"d")-1)</f>
      </c>
      <c r="K18" s="9" t="s">
        <f>=I18*365/J18</f>
      </c>
    </row>
    <row collapsed="false" customFormat="false" customHeight="false" hidden="false" ht="12.1" outlineLevel="0" r="19">
      <c r="A19" s="17" t="s">
        <v>39</v>
      </c>
      <c r="B19" s="17" t="s">
        <v>40</v>
      </c>
      <c r="C19" s="54" t="n">
        <v>43446</v>
      </c>
      <c r="D19" s="55" t="n">
        <v>43857</v>
      </c>
      <c r="E19" s="18" t="n">
        <v>192.548</v>
      </c>
      <c r="F19" s="18" t="n">
        <v>260.2665</v>
      </c>
      <c r="G19" s="18" t="n">
        <v>10</v>
      </c>
      <c r="H19" s="6" t="s">
        <f>=(F19-E19)*G19</f>
      </c>
      <c r="I19" s="9" t="s">
        <f>=(F19-E19)/E19</f>
      </c>
      <c r="J19" s="7" t="s">
        <f>=MAX(1,DATEDIF(C19,D19,"d")-1)</f>
      </c>
      <c r="K19" s="9" t="s">
        <f>=I19*365/J19</f>
      </c>
    </row>
    <row collapsed="false" customFormat="false" customHeight="false" hidden="false" ht="12.1" outlineLevel="0" r="20">
      <c r="A20" s="17" t="s">
        <v>39</v>
      </c>
      <c r="B20" s="17" t="s">
        <v>40</v>
      </c>
      <c r="C20" s="54" t="n">
        <v>43815</v>
      </c>
      <c r="D20" s="55" t="n">
        <v>43857</v>
      </c>
      <c r="E20" s="18" t="n">
        <v>240.8535</v>
      </c>
      <c r="F20" s="18" t="n">
        <v>260.2665</v>
      </c>
      <c r="G20" s="18" t="n">
        <v>20</v>
      </c>
      <c r="H20" s="6" t="s">
        <f>=(F20-E20)*G20</f>
      </c>
      <c r="I20" s="9" t="s">
        <f>=(F20-E20)/E20</f>
      </c>
      <c r="J20" s="7" t="s">
        <f>=MAX(1,DATEDIF(C20,D20,"d")-1)</f>
      </c>
      <c r="K20" s="9" t="s">
        <f>=I20*365/J20</f>
      </c>
    </row>
    <row collapsed="false" customFormat="false" customHeight="false" hidden="false" ht="12.1" outlineLevel="0" r="21">
      <c r="A21" s="17" t="s">
        <v>39</v>
      </c>
      <c r="B21" s="17" t="s">
        <v>40</v>
      </c>
      <c r="C21" s="54" t="n">
        <v>43860</v>
      </c>
      <c r="D21" s="55" t="n">
        <v>44825</v>
      </c>
      <c r="E21" s="18" t="n">
        <v>257.032</v>
      </c>
      <c r="F21" s="18" t="n">
        <v>120.05</v>
      </c>
      <c r="G21" s="18" t="n">
        <v>20</v>
      </c>
      <c r="H21" s="6" t="s">
        <f>=(F21-E21)*G21</f>
      </c>
      <c r="I21" s="9" t="s">
        <f>=(F21-E21)/E21</f>
      </c>
      <c r="J21" s="7" t="s">
        <f>=MAX(1,DATEDIF(C21,D21,"d")-1)</f>
      </c>
      <c r="K21" s="9" t="s">
        <f>=I21*365/J21</f>
      </c>
    </row>
    <row collapsed="false" customFormat="false" customHeight="false" hidden="false" ht="12.1" outlineLevel="0" r="22">
      <c r="A22" s="17" t="s">
        <v>480</v>
      </c>
      <c r="B22" s="17" t="s">
        <v>724</v>
      </c>
      <c r="C22" s="54" t="n">
        <v>43441</v>
      </c>
      <c r="D22" s="55" t="n">
        <v>43447</v>
      </c>
      <c r="E22" s="18" t="n">
        <v>1026.5494</v>
      </c>
      <c r="F22" s="18" t="n">
        <v>992.17</v>
      </c>
      <c r="G22" s="18" t="n">
        <v>1</v>
      </c>
      <c r="H22" s="6" t="s">
        <f>=(F22-E22)*G22</f>
      </c>
      <c r="I22" s="9" t="s">
        <f>=(F22-E22)/E22</f>
      </c>
      <c r="J22" s="7" t="s">
        <f>=MAX(1,DATEDIF(C22,D22,"d")-1)</f>
      </c>
      <c r="K22" s="9" t="s">
        <f>=I22*365/J22</f>
      </c>
    </row>
    <row collapsed="false" customFormat="false" customHeight="false" hidden="false" ht="12.1" outlineLevel="0" r="23">
      <c r="A23" s="17" t="s">
        <v>481</v>
      </c>
      <c r="B23" s="17" t="s">
        <v>725</v>
      </c>
      <c r="C23" s="54" t="n">
        <v>43441</v>
      </c>
      <c r="D23" s="55" t="n">
        <v>44585</v>
      </c>
      <c r="E23" s="18" t="n">
        <v>1014.81</v>
      </c>
      <c r="F23" s="18" t="n">
        <v>991.4444</v>
      </c>
      <c r="G23" s="18" t="n">
        <v>2</v>
      </c>
      <c r="H23" s="6" t="s">
        <f>=(F23-E23)*G23</f>
      </c>
      <c r="I23" s="9" t="s">
        <f>=(F23-E23)/E23</f>
      </c>
      <c r="J23" s="7" t="s">
        <f>=MAX(1,DATEDIF(C23,D23,"d")-1)</f>
      </c>
      <c r="K23" s="9" t="s">
        <f>=I23*365/J23</f>
      </c>
    </row>
    <row collapsed="false" customFormat="false" customHeight="false" hidden="false" ht="12.1" outlineLevel="0" r="24">
      <c r="A24" s="17" t="s">
        <v>481</v>
      </c>
      <c r="B24" s="17" t="s">
        <v>725</v>
      </c>
      <c r="C24" s="54" t="n">
        <v>43441</v>
      </c>
      <c r="D24" s="55" t="n">
        <v>44585</v>
      </c>
      <c r="E24" s="18" t="n">
        <v>1015.326</v>
      </c>
      <c r="F24" s="18" t="n">
        <v>991.4444</v>
      </c>
      <c r="G24" s="18" t="n">
        <v>30</v>
      </c>
      <c r="H24" s="6" t="s">
        <f>=(F24-E24)*G24</f>
      </c>
      <c r="I24" s="9" t="s">
        <f>=(F24-E24)/E24</f>
      </c>
      <c r="J24" s="7" t="s">
        <f>=MAX(1,DATEDIF(C24,D24,"d")-1)</f>
      </c>
      <c r="K24" s="9" t="s">
        <f>=I24*365/J24</f>
      </c>
    </row>
    <row collapsed="false" customFormat="false" customHeight="false" hidden="false" ht="12.1" outlineLevel="0" r="25">
      <c r="A25" s="17" t="s">
        <v>482</v>
      </c>
      <c r="B25" s="17" t="s">
        <v>745</v>
      </c>
      <c r="C25" s="54" t="n">
        <v>43441</v>
      </c>
      <c r="D25" s="55" t="n">
        <v>44036</v>
      </c>
      <c r="E25" s="18" t="n">
        <v>60.3309</v>
      </c>
      <c r="F25" s="18" t="n">
        <v>71.0929</v>
      </c>
      <c r="G25" s="18" t="n">
        <v>500</v>
      </c>
      <c r="H25" s="6" t="s">
        <f>=(F25-E25)*G25</f>
      </c>
      <c r="I25" s="9" t="s">
        <f>=(F25-E25)/E25</f>
      </c>
      <c r="J25" s="7" t="s">
        <f>=MAX(1,DATEDIF(C25,D25,"d")-1)</f>
      </c>
      <c r="K25" s="9" t="s">
        <f>=I25*365/J25</f>
      </c>
    </row>
    <row collapsed="false" customFormat="false" customHeight="false" hidden="false" ht="12.1" outlineLevel="0" r="26">
      <c r="A26" s="17" t="s">
        <v>36</v>
      </c>
      <c r="B26" s="17" t="s">
        <v>37</v>
      </c>
      <c r="C26" s="54" t="n">
        <v>43441</v>
      </c>
      <c r="D26" s="55" t="n">
        <v>43447</v>
      </c>
      <c r="E26" s="18" t="n">
        <v>161.5428</v>
      </c>
      <c r="F26" s="18" t="n">
        <v>154.6403</v>
      </c>
      <c r="G26" s="18" t="n">
        <v>30</v>
      </c>
      <c r="H26" s="6" t="s">
        <f>=(F26-E26)*G26</f>
      </c>
      <c r="I26" s="9" t="s">
        <f>=(F26-E26)/E26</f>
      </c>
      <c r="J26" s="7" t="s">
        <f>=MAX(1,DATEDIF(C26,D26,"d")-1)</f>
      </c>
      <c r="K26" s="9" t="s">
        <f>=I26*365/J26</f>
      </c>
    </row>
    <row collapsed="false" customFormat="false" customHeight="false" hidden="false" ht="12.1" outlineLevel="0" r="27">
      <c r="A27" s="17" t="s">
        <v>36</v>
      </c>
      <c r="B27" s="17" t="s">
        <v>37</v>
      </c>
      <c r="C27" s="54" t="n">
        <v>43441</v>
      </c>
      <c r="D27" s="55" t="n">
        <v>43853</v>
      </c>
      <c r="E27" s="18" t="n">
        <v>161.5428</v>
      </c>
      <c r="F27" s="18" t="n">
        <v>244.5445</v>
      </c>
      <c r="G27" s="18" t="n">
        <v>160</v>
      </c>
      <c r="H27" s="6" t="s">
        <f>=(F27-E27)*G27</f>
      </c>
      <c r="I27" s="9" t="s">
        <f>=(F27-E27)/E27</f>
      </c>
      <c r="J27" s="7" t="s">
        <f>=MAX(1,DATEDIF(C27,D27,"d")-1)</f>
      </c>
      <c r="K27" s="9" t="s">
        <f>=I27*365/J27</f>
      </c>
    </row>
    <row collapsed="false" customFormat="false" customHeight="false" hidden="false" ht="12.1" outlineLevel="0" r="28">
      <c r="A28" s="17" t="s">
        <v>36</v>
      </c>
      <c r="B28" s="17" t="s">
        <v>37</v>
      </c>
      <c r="C28" s="54" t="n">
        <v>43446</v>
      </c>
      <c r="D28" s="55" t="n">
        <v>43853</v>
      </c>
      <c r="E28" s="18" t="n">
        <v>154.9797</v>
      </c>
      <c r="F28" s="18" t="n">
        <v>244.5445</v>
      </c>
      <c r="G28" s="18" t="n">
        <v>30</v>
      </c>
      <c r="H28" s="6" t="s">
        <f>=(F28-E28)*G28</f>
      </c>
      <c r="I28" s="9" t="s">
        <f>=(F28-E28)/E28</f>
      </c>
      <c r="J28" s="7" t="s">
        <f>=MAX(1,DATEDIF(C28,D28,"d")-1)</f>
      </c>
      <c r="K28" s="9" t="s">
        <f>=I28*365/J28</f>
      </c>
    </row>
    <row collapsed="false" customFormat="false" customHeight="false" hidden="false" ht="12.1" outlineLevel="0" r="29">
      <c r="A29" s="17" t="s">
        <v>36</v>
      </c>
      <c r="B29" s="17" t="s">
        <v>37</v>
      </c>
      <c r="C29" s="54" t="n">
        <v>43446</v>
      </c>
      <c r="D29" s="55" t="n">
        <v>43853</v>
      </c>
      <c r="E29" s="18" t="n">
        <v>154.9697</v>
      </c>
      <c r="F29" s="18" t="n">
        <v>244.5445</v>
      </c>
      <c r="G29" s="18" t="n">
        <v>30</v>
      </c>
      <c r="H29" s="6" t="s">
        <f>=(F29-E29)*G29</f>
      </c>
      <c r="I29" s="9" t="s">
        <f>=(F29-E29)/E29</f>
      </c>
      <c r="J29" s="7" t="s">
        <f>=MAX(1,DATEDIF(C29,D29,"d")-1)</f>
      </c>
      <c r="K29" s="9" t="s">
        <f>=I29*365/J29</f>
      </c>
    </row>
    <row collapsed="false" customFormat="false" customHeight="false" hidden="false" ht="12.1" outlineLevel="0" r="30">
      <c r="A30" s="17" t="s">
        <v>36</v>
      </c>
      <c r="B30" s="17" t="s">
        <v>37</v>
      </c>
      <c r="C30" s="54" t="n">
        <v>43833</v>
      </c>
      <c r="D30" s="55" t="n">
        <v>43853</v>
      </c>
      <c r="E30" s="18" t="n">
        <v>259.5932</v>
      </c>
      <c r="F30" s="18" t="n">
        <v>244.5445</v>
      </c>
      <c r="G30" s="18" t="n">
        <v>50</v>
      </c>
      <c r="H30" s="6" t="s">
        <f>=(F30-E30)*G30</f>
      </c>
      <c r="I30" s="9" t="s">
        <f>=(F30-E30)/E30</f>
      </c>
      <c r="J30" s="7" t="s">
        <f>=MAX(1,DATEDIF(C30,D30,"d")-1)</f>
      </c>
      <c r="K30" s="9" t="s">
        <f>=I30*365/J30</f>
      </c>
    </row>
    <row collapsed="false" customFormat="false" customHeight="false" hidden="false" ht="12.1" outlineLevel="0" r="31">
      <c r="A31" s="17" t="s">
        <v>36</v>
      </c>
      <c r="B31" s="17" t="s">
        <v>37</v>
      </c>
      <c r="C31" s="54" t="n">
        <v>43833</v>
      </c>
      <c r="D31" s="55" t="n">
        <v>43853</v>
      </c>
      <c r="E31" s="18" t="n">
        <v>259.5931</v>
      </c>
      <c r="F31" s="18" t="n">
        <v>244.5445</v>
      </c>
      <c r="G31" s="18" t="n">
        <v>150</v>
      </c>
      <c r="H31" s="6" t="s">
        <f>=(F31-E31)*G31</f>
      </c>
      <c r="I31" s="9" t="s">
        <f>=(F31-E31)/E31</f>
      </c>
      <c r="J31" s="7" t="s">
        <f>=MAX(1,DATEDIF(C31,D31,"d")-1)</f>
      </c>
      <c r="K31" s="9" t="s">
        <f>=I31*365/J31</f>
      </c>
    </row>
    <row collapsed="false" customFormat="false" customHeight="false" hidden="false" ht="12.1" outlineLevel="0" r="32">
      <c r="A32" s="17" t="s">
        <v>36</v>
      </c>
      <c r="B32" s="17" t="s">
        <v>37</v>
      </c>
      <c r="C32" s="54" t="n">
        <v>43860</v>
      </c>
      <c r="D32" s="55" t="n">
        <v>45176</v>
      </c>
      <c r="E32" s="18" t="n">
        <v>230.118</v>
      </c>
      <c r="F32" s="18" t="n">
        <v>179.5642</v>
      </c>
      <c r="G32" s="18" t="n">
        <v>420</v>
      </c>
      <c r="H32" s="6" t="s">
        <f>=(F32-E32)*G32</f>
      </c>
      <c r="I32" s="9" t="s">
        <f>=(F32-E32)/E32</f>
      </c>
      <c r="J32" s="7" t="s">
        <f>=MAX(1,DATEDIF(C32,D32,"d")-1)</f>
      </c>
      <c r="K32" s="9" t="s">
        <f>=I32*365/J32</f>
      </c>
    </row>
    <row collapsed="false" customFormat="false" customHeight="false" hidden="false" ht="12.1" outlineLevel="0" r="33">
      <c r="A33" s="17" t="s">
        <v>36</v>
      </c>
      <c r="B33" s="17" t="s">
        <v>37</v>
      </c>
      <c r="C33" s="54" t="n">
        <v>43906</v>
      </c>
      <c r="D33" s="55" t="n">
        <v>45176</v>
      </c>
      <c r="E33" s="18" t="n">
        <v>162.0831</v>
      </c>
      <c r="F33" s="18" t="n">
        <v>179.5642</v>
      </c>
      <c r="G33" s="18" t="n">
        <v>300</v>
      </c>
      <c r="H33" s="6" t="s">
        <f>=(F33-E33)*G33</f>
      </c>
      <c r="I33" s="9" t="s">
        <f>=(F33-E33)/E33</f>
      </c>
      <c r="J33" s="7" t="s">
        <f>=MAX(1,DATEDIF(C33,D33,"d")-1)</f>
      </c>
      <c r="K33" s="9" t="s">
        <f>=I33*365/J33</f>
      </c>
    </row>
    <row collapsed="false" customFormat="false" customHeight="false" hidden="false" ht="12.1" outlineLevel="0" r="34">
      <c r="A34" s="17" t="s">
        <v>36</v>
      </c>
      <c r="B34" s="17" t="s">
        <v>37</v>
      </c>
      <c r="C34" s="54" t="n">
        <v>44042</v>
      </c>
      <c r="D34" s="55" t="n">
        <v>45176</v>
      </c>
      <c r="E34" s="18" t="n">
        <v>183.8603</v>
      </c>
      <c r="F34" s="18" t="n">
        <v>179.5642</v>
      </c>
      <c r="G34" s="18" t="n">
        <v>100</v>
      </c>
      <c r="H34" s="6" t="s">
        <f>=(F34-E34)*G34</f>
      </c>
      <c r="I34" s="9" t="s">
        <f>=(F34-E34)/E34</f>
      </c>
      <c r="J34" s="7" t="s">
        <f>=MAX(1,DATEDIF(C34,D34,"d")-1)</f>
      </c>
      <c r="K34" s="9" t="s">
        <f>=I34*365/J34</f>
      </c>
    </row>
    <row collapsed="false" customFormat="false" customHeight="false" hidden="false" ht="12.1" outlineLevel="0" r="35">
      <c r="A35" s="17" t="s">
        <v>36</v>
      </c>
      <c r="B35" s="17" t="s">
        <v>37</v>
      </c>
      <c r="C35" s="54" t="n">
        <v>44042</v>
      </c>
      <c r="D35" s="55" t="n">
        <v>45176</v>
      </c>
      <c r="E35" s="18" t="n">
        <v>183.32</v>
      </c>
      <c r="F35" s="18" t="n">
        <v>179.5642</v>
      </c>
      <c r="G35" s="18" t="n">
        <v>50</v>
      </c>
      <c r="H35" s="6" t="s">
        <f>=(F35-E35)*G35</f>
      </c>
      <c r="I35" s="9" t="s">
        <f>=(F35-E35)/E35</f>
      </c>
      <c r="J35" s="7" t="s">
        <f>=MAX(1,DATEDIF(C35,D35,"d")-1)</f>
      </c>
      <c r="K35" s="9" t="s">
        <f>=I35*365/J35</f>
      </c>
    </row>
    <row collapsed="false" customFormat="false" customHeight="false" hidden="false" ht="12.1" outlineLevel="0" r="36">
      <c r="A36" s="17" t="s">
        <v>36</v>
      </c>
      <c r="B36" s="17" t="s">
        <v>37</v>
      </c>
      <c r="C36" s="54" t="n">
        <v>44407</v>
      </c>
      <c r="D36" s="55" t="n">
        <v>45176</v>
      </c>
      <c r="E36" s="18" t="n">
        <v>284.8707</v>
      </c>
      <c r="F36" s="18" t="n">
        <v>179.5642</v>
      </c>
      <c r="G36" s="18" t="n">
        <v>30</v>
      </c>
      <c r="H36" s="6" t="s">
        <f>=(F36-E36)*G36</f>
      </c>
      <c r="I36" s="9" t="s">
        <f>=(F36-E36)/E36</f>
      </c>
      <c r="J36" s="7" t="s">
        <f>=MAX(1,DATEDIF(C36,D36,"d")-1)</f>
      </c>
      <c r="K36" s="9" t="s">
        <f>=I36*365/J36</f>
      </c>
    </row>
    <row collapsed="false" customFormat="false" customHeight="false" hidden="false" ht="12.1" outlineLevel="0" r="37">
      <c r="A37" s="17" t="s">
        <v>36</v>
      </c>
      <c r="B37" s="17" t="s">
        <v>37</v>
      </c>
      <c r="C37" s="54" t="n">
        <v>44503</v>
      </c>
      <c r="D37" s="55" t="n">
        <v>45176</v>
      </c>
      <c r="E37" s="18" t="n">
        <v>350.175</v>
      </c>
      <c r="F37" s="18" t="n">
        <v>179.5642</v>
      </c>
      <c r="G37" s="18" t="n">
        <v>60</v>
      </c>
      <c r="H37" s="6" t="s">
        <f>=(F37-E37)*G37</f>
      </c>
      <c r="I37" s="9" t="s">
        <f>=(F37-E37)/E37</f>
      </c>
      <c r="J37" s="7" t="s">
        <f>=MAX(1,DATEDIF(C37,D37,"d")-1)</f>
      </c>
      <c r="K37" s="9" t="s">
        <f>=I37*365/J37</f>
      </c>
    </row>
    <row collapsed="false" customFormat="false" customHeight="false" hidden="false" ht="12.1" outlineLevel="0" r="38">
      <c r="A38" s="17" t="s">
        <v>36</v>
      </c>
      <c r="B38" s="17" t="s">
        <v>37</v>
      </c>
      <c r="C38" s="54" t="n">
        <v>44503</v>
      </c>
      <c r="D38" s="55" t="n">
        <v>45176</v>
      </c>
      <c r="E38" s="18" t="n">
        <v>350.1753</v>
      </c>
      <c r="F38" s="18" t="n">
        <v>179.5642</v>
      </c>
      <c r="G38" s="18" t="n">
        <v>40</v>
      </c>
      <c r="H38" s="6" t="s">
        <f>=(F38-E38)*G38</f>
      </c>
      <c r="I38" s="9" t="s">
        <f>=(F38-E38)/E38</f>
      </c>
      <c r="J38" s="7" t="s">
        <f>=MAX(1,DATEDIF(C38,D38,"d")-1)</f>
      </c>
      <c r="K38" s="9" t="s">
        <f>=I38*365/J38</f>
      </c>
    </row>
    <row collapsed="false" customFormat="false" customHeight="false" hidden="false" ht="12.1" outlineLevel="0" r="39">
      <c r="A39" s="17" t="s">
        <v>36</v>
      </c>
      <c r="B39" s="17" t="s">
        <v>37</v>
      </c>
      <c r="C39" s="54" t="n">
        <v>44515</v>
      </c>
      <c r="D39" s="55" t="n">
        <v>45176</v>
      </c>
      <c r="E39" s="18" t="n">
        <v>339.0694</v>
      </c>
      <c r="F39" s="18" t="n">
        <v>179.5642</v>
      </c>
      <c r="G39" s="18" t="n">
        <v>90</v>
      </c>
      <c r="H39" s="6" t="s">
        <f>=(F39-E39)*G39</f>
      </c>
      <c r="I39" s="9" t="s">
        <f>=(F39-E39)/E39</f>
      </c>
      <c r="J39" s="7" t="s">
        <f>=MAX(1,DATEDIF(C39,D39,"d")-1)</f>
      </c>
      <c r="K39" s="9" t="s">
        <f>=I39*365/J39</f>
      </c>
    </row>
    <row collapsed="false" customFormat="false" customHeight="false" hidden="false" ht="12.1" outlineLevel="0" r="40">
      <c r="A40" s="17" t="s">
        <v>36</v>
      </c>
      <c r="B40" s="17" t="s">
        <v>37</v>
      </c>
      <c r="C40" s="54" t="n">
        <v>44523</v>
      </c>
      <c r="D40" s="55" t="n">
        <v>45176</v>
      </c>
      <c r="E40" s="18" t="n">
        <v>337.3687</v>
      </c>
      <c r="F40" s="18" t="n">
        <v>179.5642</v>
      </c>
      <c r="G40" s="18" t="n">
        <v>30</v>
      </c>
      <c r="H40" s="6" t="s">
        <f>=(F40-E40)*G40</f>
      </c>
      <c r="I40" s="9" t="s">
        <f>=(F40-E40)/E40</f>
      </c>
      <c r="J40" s="7" t="s">
        <f>=MAX(1,DATEDIF(C40,D40,"d")-1)</f>
      </c>
      <c r="K40" s="9" t="s">
        <f>=I40*365/J40</f>
      </c>
    </row>
    <row collapsed="false" customFormat="false" customHeight="false" hidden="false" ht="12.1" outlineLevel="0" r="41">
      <c r="A41" s="17" t="s">
        <v>36</v>
      </c>
      <c r="B41" s="17" t="s">
        <v>37</v>
      </c>
      <c r="C41" s="54" t="n">
        <v>44544</v>
      </c>
      <c r="D41" s="55" t="n">
        <v>45176</v>
      </c>
      <c r="E41" s="18" t="n">
        <v>318.7594</v>
      </c>
      <c r="F41" s="18" t="n">
        <v>179.5642</v>
      </c>
      <c r="G41" s="18" t="n">
        <v>50</v>
      </c>
      <c r="H41" s="6" t="s">
        <f>=(F41-E41)*G41</f>
      </c>
      <c r="I41" s="9" t="s">
        <f>=(F41-E41)/E41</f>
      </c>
      <c r="J41" s="7" t="s">
        <f>=MAX(1,DATEDIF(C41,D41,"d")-1)</f>
      </c>
      <c r="K41" s="9" t="s">
        <f>=I41*365/J41</f>
      </c>
    </row>
    <row collapsed="false" customFormat="false" customHeight="false" hidden="false" ht="12.1" outlineLevel="0" r="42">
      <c r="A42" s="17" t="s">
        <v>36</v>
      </c>
      <c r="B42" s="17" t="s">
        <v>37</v>
      </c>
      <c r="C42" s="54" t="n">
        <v>44574</v>
      </c>
      <c r="D42" s="55" t="n">
        <v>45176</v>
      </c>
      <c r="E42" s="18" t="n">
        <v>338.1554</v>
      </c>
      <c r="F42" s="18" t="n">
        <v>179.5642</v>
      </c>
      <c r="G42" s="18" t="n">
        <v>50</v>
      </c>
      <c r="H42" s="6" t="s">
        <f>=(F42-E42)*G42</f>
      </c>
      <c r="I42" s="9" t="s">
        <f>=(F42-E42)/E42</f>
      </c>
      <c r="J42" s="7" t="s">
        <f>=MAX(1,DATEDIF(C42,D42,"d")-1)</f>
      </c>
      <c r="K42" s="9" t="s">
        <f>=I42*365/J42</f>
      </c>
    </row>
    <row collapsed="false" customFormat="false" customHeight="false" hidden="false" ht="12.1" outlineLevel="0" r="43">
      <c r="A43" s="17" t="s">
        <v>36</v>
      </c>
      <c r="B43" s="17" t="s">
        <v>37</v>
      </c>
      <c r="C43" s="54" t="n">
        <v>44585</v>
      </c>
      <c r="D43" s="55" t="n">
        <v>45176</v>
      </c>
      <c r="E43" s="18" t="n">
        <v>294.1352</v>
      </c>
      <c r="F43" s="18" t="n">
        <v>179.5642</v>
      </c>
      <c r="G43" s="18" t="n">
        <v>100</v>
      </c>
      <c r="H43" s="6" t="s">
        <f>=(F43-E43)*G43</f>
      </c>
      <c r="I43" s="9" t="s">
        <f>=(F43-E43)/E43</f>
      </c>
      <c r="J43" s="7" t="s">
        <f>=MAX(1,DATEDIF(C43,D43,"d")-1)</f>
      </c>
      <c r="K43" s="9" t="s">
        <f>=I43*365/J43</f>
      </c>
    </row>
    <row collapsed="false" customFormat="false" customHeight="false" hidden="false" ht="12.1" outlineLevel="0" r="44">
      <c r="A44" s="17" t="s">
        <v>36</v>
      </c>
      <c r="B44" s="17" t="s">
        <v>37</v>
      </c>
      <c r="C44" s="54" t="n">
        <v>44586</v>
      </c>
      <c r="D44" s="55" t="n">
        <v>45176</v>
      </c>
      <c r="E44" s="18" t="n">
        <v>302.139</v>
      </c>
      <c r="F44" s="18" t="n">
        <v>179.5642</v>
      </c>
      <c r="G44" s="18" t="n">
        <v>30</v>
      </c>
      <c r="H44" s="6" t="s">
        <f>=(F44-E44)*G44</f>
      </c>
      <c r="I44" s="9" t="s">
        <f>=(F44-E44)/E44</f>
      </c>
      <c r="J44" s="7" t="s">
        <f>=MAX(1,DATEDIF(C44,D44,"d")-1)</f>
      </c>
      <c r="K44" s="9" t="s">
        <f>=I44*365/J44</f>
      </c>
    </row>
    <row collapsed="false" customFormat="false" customHeight="false" hidden="false" ht="12.1" outlineLevel="0" r="45">
      <c r="A45" s="17" t="s">
        <v>36</v>
      </c>
      <c r="B45" s="17" t="s">
        <v>37</v>
      </c>
      <c r="C45" s="54" t="n">
        <v>44652</v>
      </c>
      <c r="D45" s="55" t="n">
        <v>45176</v>
      </c>
      <c r="E45" s="18" t="n">
        <v>253.61</v>
      </c>
      <c r="F45" s="18" t="n">
        <v>179.5642</v>
      </c>
      <c r="G45" s="18" t="n">
        <v>10</v>
      </c>
      <c r="H45" s="6" t="s">
        <f>=(F45-E45)*G45</f>
      </c>
      <c r="I45" s="9" t="s">
        <f>=(F45-E45)/E45</f>
      </c>
      <c r="J45" s="7" t="s">
        <f>=MAX(1,DATEDIF(C45,D45,"d")-1)</f>
      </c>
      <c r="K45" s="9" t="s">
        <f>=I45*365/J45</f>
      </c>
    </row>
    <row collapsed="false" customFormat="false" customHeight="false" hidden="false" ht="12.1" outlineLevel="0" r="46">
      <c r="A46" s="17" t="s">
        <v>36</v>
      </c>
      <c r="B46" s="17" t="s">
        <v>37</v>
      </c>
      <c r="C46" s="54" t="n">
        <v>44704</v>
      </c>
      <c r="D46" s="55" t="n">
        <v>45176</v>
      </c>
      <c r="E46" s="18" t="n">
        <v>263.655</v>
      </c>
      <c r="F46" s="18" t="n">
        <v>179.5642</v>
      </c>
      <c r="G46" s="18" t="n">
        <v>40</v>
      </c>
      <c r="H46" s="6" t="s">
        <f>=(F46-E46)*G46</f>
      </c>
      <c r="I46" s="9" t="s">
        <f>=(F46-E46)/E46</f>
      </c>
      <c r="J46" s="7" t="s">
        <f>=MAX(1,DATEDIF(C46,D46,"d")-1)</f>
      </c>
      <c r="K46" s="9" t="s">
        <f>=I46*365/J46</f>
      </c>
    </row>
    <row collapsed="false" customFormat="false" customHeight="false" hidden="false" ht="12.1" outlineLevel="0" r="47">
      <c r="A47" s="17" t="s">
        <v>36</v>
      </c>
      <c r="B47" s="17" t="s">
        <v>37</v>
      </c>
      <c r="C47" s="54" t="n">
        <v>44715</v>
      </c>
      <c r="D47" s="55" t="n">
        <v>45176</v>
      </c>
      <c r="E47" s="18" t="n">
        <v>296.5363</v>
      </c>
      <c r="F47" s="18" t="n">
        <v>179.5642</v>
      </c>
      <c r="G47" s="18" t="n">
        <v>300</v>
      </c>
      <c r="H47" s="6" t="s">
        <f>=(F47-E47)*G47</f>
      </c>
      <c r="I47" s="9" t="s">
        <f>=(F47-E47)/E47</f>
      </c>
      <c r="J47" s="7" t="s">
        <f>=MAX(1,DATEDIF(C47,D47,"d")-1)</f>
      </c>
      <c r="K47" s="9" t="s">
        <f>=I47*365/J47</f>
      </c>
    </row>
    <row collapsed="false" customFormat="false" customHeight="false" hidden="false" ht="12.1" outlineLevel="0" r="48">
      <c r="A48" s="17" t="s">
        <v>36</v>
      </c>
      <c r="B48" s="17" t="s">
        <v>37</v>
      </c>
      <c r="C48" s="54" t="n">
        <v>44733</v>
      </c>
      <c r="D48" s="55" t="n">
        <v>45176</v>
      </c>
      <c r="E48" s="18" t="n">
        <v>303.3495</v>
      </c>
      <c r="F48" s="18" t="n">
        <v>179.5642</v>
      </c>
      <c r="G48" s="18" t="n">
        <v>100</v>
      </c>
      <c r="H48" s="6" t="s">
        <f>=(F48-E48)*G48</f>
      </c>
      <c r="I48" s="9" t="s">
        <f>=(F48-E48)/E48</f>
      </c>
      <c r="J48" s="7" t="s">
        <f>=MAX(1,DATEDIF(C48,D48,"d")-1)</f>
      </c>
      <c r="K48" s="9" t="s">
        <f>=I48*365/J48</f>
      </c>
    </row>
    <row collapsed="false" customFormat="false" customHeight="false" hidden="false" ht="12.1" outlineLevel="0" r="49">
      <c r="A49" s="17" t="s">
        <v>36</v>
      </c>
      <c r="B49" s="17" t="s">
        <v>37</v>
      </c>
      <c r="C49" s="54" t="n">
        <v>44734</v>
      </c>
      <c r="D49" s="55" t="n">
        <v>45176</v>
      </c>
      <c r="E49" s="18" t="n">
        <v>297.937</v>
      </c>
      <c r="F49" s="18" t="n">
        <v>179.5642</v>
      </c>
      <c r="G49" s="18" t="n">
        <v>10</v>
      </c>
      <c r="H49" s="6" t="s">
        <f>=(F49-E49)*G49</f>
      </c>
      <c r="I49" s="9" t="s">
        <f>=(F49-E49)/E49</f>
      </c>
      <c r="J49" s="7" t="s">
        <f>=MAX(1,DATEDIF(C49,D49,"d")-1)</f>
      </c>
      <c r="K49" s="9" t="s">
        <f>=I49*365/J49</f>
      </c>
    </row>
    <row collapsed="false" customFormat="false" customHeight="false" hidden="false" ht="12.1" outlineLevel="0" r="50">
      <c r="A50" s="17" t="s">
        <v>36</v>
      </c>
      <c r="B50" s="17" t="s">
        <v>37</v>
      </c>
      <c r="C50" s="54" t="n">
        <v>44734</v>
      </c>
      <c r="D50" s="55" t="n">
        <v>45176</v>
      </c>
      <c r="E50" s="18" t="n">
        <v>297.967</v>
      </c>
      <c r="F50" s="18" t="n">
        <v>179.5642</v>
      </c>
      <c r="G50" s="18" t="n">
        <v>60</v>
      </c>
      <c r="H50" s="6" t="s">
        <f>=(F50-E50)*G50</f>
      </c>
      <c r="I50" s="9" t="s">
        <f>=(F50-E50)/E50</f>
      </c>
      <c r="J50" s="7" t="s">
        <f>=MAX(1,DATEDIF(C50,D50,"d")-1)</f>
      </c>
      <c r="K50" s="9" t="s">
        <f>=I50*365/J50</f>
      </c>
    </row>
    <row collapsed="false" customFormat="false" customHeight="false" hidden="false" ht="12.1" outlineLevel="0" r="51">
      <c r="A51" s="17" t="s">
        <v>36</v>
      </c>
      <c r="B51" s="17" t="s">
        <v>37</v>
      </c>
      <c r="C51" s="54" t="n">
        <v>44734</v>
      </c>
      <c r="D51" s="55" t="n">
        <v>45176</v>
      </c>
      <c r="E51" s="18" t="n">
        <v>297.967</v>
      </c>
      <c r="F51" s="18" t="n">
        <v>179.608</v>
      </c>
      <c r="G51" s="18" t="n">
        <v>10</v>
      </c>
      <c r="H51" s="6" t="s">
        <f>=(F51-E51)*G51</f>
      </c>
      <c r="I51" s="9" t="s">
        <f>=(F51-E51)/E51</f>
      </c>
      <c r="J51" s="7" t="s">
        <f>=MAX(1,DATEDIF(C51,D51,"d")-1)</f>
      </c>
      <c r="K51" s="9" t="s">
        <f>=I51*365/J51</f>
      </c>
    </row>
    <row collapsed="false" customFormat="false" customHeight="false" hidden="false" ht="12.1" outlineLevel="0" r="52">
      <c r="A52" s="17" t="s">
        <v>36</v>
      </c>
      <c r="B52" s="17" t="s">
        <v>37</v>
      </c>
      <c r="C52" s="54" t="n">
        <v>44734</v>
      </c>
      <c r="D52" s="55" t="n">
        <v>45176</v>
      </c>
      <c r="E52" s="18" t="n">
        <v>297.967</v>
      </c>
      <c r="F52" s="18" t="n">
        <v>179.608</v>
      </c>
      <c r="G52" s="18" t="n">
        <v>10</v>
      </c>
      <c r="H52" s="6" t="s">
        <f>=(F52-E52)*G52</f>
      </c>
      <c r="I52" s="9" t="s">
        <f>=(F52-E52)/E52</f>
      </c>
      <c r="J52" s="7" t="s">
        <f>=MAX(1,DATEDIF(C52,D52,"d")-1)</f>
      </c>
      <c r="K52" s="9" t="s">
        <f>=I52*365/J52</f>
      </c>
    </row>
    <row collapsed="false" customFormat="false" customHeight="false" hidden="false" ht="12.1" outlineLevel="0" r="53">
      <c r="A53" s="17" t="s">
        <v>36</v>
      </c>
      <c r="B53" s="17" t="s">
        <v>37</v>
      </c>
      <c r="C53" s="54" t="n">
        <v>44734</v>
      </c>
      <c r="D53" s="55" t="n">
        <v>45176</v>
      </c>
      <c r="E53" s="18" t="n">
        <v>297.967</v>
      </c>
      <c r="F53" s="18" t="n">
        <v>179.6081</v>
      </c>
      <c r="G53" s="18" t="n">
        <v>10</v>
      </c>
      <c r="H53" s="6" t="s">
        <f>=(F53-E53)*G53</f>
      </c>
      <c r="I53" s="9" t="s">
        <f>=(F53-E53)/E53</f>
      </c>
      <c r="J53" s="7" t="s">
        <f>=MAX(1,DATEDIF(C53,D53,"d")-1)</f>
      </c>
      <c r="K53" s="9" t="s">
        <f>=I53*365/J53</f>
      </c>
    </row>
    <row collapsed="false" customFormat="false" customHeight="false" hidden="false" ht="12.1" outlineLevel="0" r="54">
      <c r="A54" s="17" t="s">
        <v>36</v>
      </c>
      <c r="B54" s="17" t="s">
        <v>37</v>
      </c>
      <c r="C54" s="54" t="n">
        <v>44736</v>
      </c>
      <c r="D54" s="55" t="n">
        <v>45176</v>
      </c>
      <c r="E54" s="18" t="n">
        <v>296.9365</v>
      </c>
      <c r="F54" s="18" t="n">
        <v>179.6081</v>
      </c>
      <c r="G54" s="18" t="n">
        <v>110</v>
      </c>
      <c r="H54" s="6" t="s">
        <f>=(F54-E54)*G54</f>
      </c>
      <c r="I54" s="9" t="s">
        <f>=(F54-E54)/E54</f>
      </c>
      <c r="J54" s="7" t="s">
        <f>=MAX(1,DATEDIF(C54,D54,"d")-1)</f>
      </c>
      <c r="K54" s="9" t="s">
        <f>=I54*365/J54</f>
      </c>
    </row>
    <row collapsed="false" customFormat="false" customHeight="false" hidden="false" ht="12.1" outlineLevel="0" r="55">
      <c r="A55" s="17" t="s">
        <v>36</v>
      </c>
      <c r="B55" s="17" t="s">
        <v>37</v>
      </c>
      <c r="C55" s="54" t="n">
        <v>44741</v>
      </c>
      <c r="D55" s="55" t="n">
        <v>45176</v>
      </c>
      <c r="E55" s="18" t="n">
        <v>296.3363</v>
      </c>
      <c r="F55" s="18" t="n">
        <v>179.6081</v>
      </c>
      <c r="G55" s="18" t="n">
        <v>120</v>
      </c>
      <c r="H55" s="6" t="s">
        <f>=(F55-E55)*G55</f>
      </c>
      <c r="I55" s="9" t="s">
        <f>=(F55-E55)/E55</f>
      </c>
      <c r="J55" s="7" t="s">
        <f>=MAX(1,DATEDIF(C55,D55,"d")-1)</f>
      </c>
      <c r="K55" s="9" t="s">
        <f>=I55*365/J55</f>
      </c>
    </row>
    <row collapsed="false" customFormat="false" customHeight="false" hidden="false" ht="12.1" outlineLevel="0" r="56">
      <c r="A56" s="17" t="s">
        <v>36</v>
      </c>
      <c r="B56" s="17" t="s">
        <v>37</v>
      </c>
      <c r="C56" s="54" t="n">
        <v>44742</v>
      </c>
      <c r="D56" s="55" t="n">
        <v>45176</v>
      </c>
      <c r="E56" s="18" t="n">
        <v>265.1218</v>
      </c>
      <c r="F56" s="18" t="n">
        <v>179.6081</v>
      </c>
      <c r="G56" s="18" t="n">
        <v>60</v>
      </c>
      <c r="H56" s="6" t="s">
        <f>=(F56-E56)*G56</f>
      </c>
      <c r="I56" s="9" t="s">
        <f>=(F56-E56)/E56</f>
      </c>
      <c r="J56" s="7" t="s">
        <f>=MAX(1,DATEDIF(C56,D56,"d")-1)</f>
      </c>
      <c r="K56" s="9" t="s">
        <f>=I56*365/J56</f>
      </c>
    </row>
    <row collapsed="false" customFormat="false" customHeight="false" hidden="false" ht="12.1" outlineLevel="0" r="57">
      <c r="A57" s="17" t="s">
        <v>36</v>
      </c>
      <c r="B57" s="17" t="s">
        <v>37</v>
      </c>
      <c r="C57" s="54" t="n">
        <v>44819</v>
      </c>
      <c r="D57" s="55" t="n">
        <v>45176</v>
      </c>
      <c r="E57" s="18" t="n">
        <v>243.8218</v>
      </c>
      <c r="F57" s="18" t="n">
        <v>179.6081</v>
      </c>
      <c r="G57" s="18" t="n">
        <v>60</v>
      </c>
      <c r="H57" s="6" t="s">
        <f>=(F57-E57)*G57</f>
      </c>
      <c r="I57" s="9" t="s">
        <f>=(F57-E57)/E57</f>
      </c>
      <c r="J57" s="7" t="s">
        <f>=MAX(1,DATEDIF(C57,D57,"d")-1)</f>
      </c>
      <c r="K57" s="9" t="s">
        <f>=I57*365/J57</f>
      </c>
    </row>
    <row collapsed="false" customFormat="false" customHeight="false" hidden="false" ht="12.1" outlineLevel="0" r="58">
      <c r="A58" s="17" t="s">
        <v>36</v>
      </c>
      <c r="B58" s="17" t="s">
        <v>37</v>
      </c>
      <c r="C58" s="54" t="n">
        <v>44824</v>
      </c>
      <c r="D58" s="55" t="n">
        <v>45176</v>
      </c>
      <c r="E58" s="18" t="n">
        <v>230.6152</v>
      </c>
      <c r="F58" s="18" t="n">
        <v>179.6081</v>
      </c>
      <c r="G58" s="18" t="n">
        <v>50</v>
      </c>
      <c r="H58" s="6" t="s">
        <f>=(F58-E58)*G58</f>
      </c>
      <c r="I58" s="9" t="s">
        <f>=(F58-E58)/E58</f>
      </c>
      <c r="J58" s="7" t="s">
        <f>=MAX(1,DATEDIF(C58,D58,"d")-1)</f>
      </c>
      <c r="K58" s="9" t="s">
        <f>=I58*365/J58</f>
      </c>
    </row>
    <row collapsed="false" customFormat="false" customHeight="false" hidden="false" ht="12.1" outlineLevel="0" r="59">
      <c r="A59" s="17" t="s">
        <v>36</v>
      </c>
      <c r="B59" s="17" t="s">
        <v>37</v>
      </c>
      <c r="C59" s="54" t="n">
        <v>44824</v>
      </c>
      <c r="D59" s="55" t="n">
        <v>45176</v>
      </c>
      <c r="E59" s="18" t="n">
        <v>221.4008</v>
      </c>
      <c r="F59" s="18" t="n">
        <v>179.6081</v>
      </c>
      <c r="G59" s="18" t="n">
        <v>40</v>
      </c>
      <c r="H59" s="6" t="s">
        <f>=(F59-E59)*G59</f>
      </c>
      <c r="I59" s="9" t="s">
        <f>=(F59-E59)/E59</f>
      </c>
      <c r="J59" s="7" t="s">
        <f>=MAX(1,DATEDIF(C59,D59,"d")-1)</f>
      </c>
      <c r="K59" s="9" t="s">
        <f>=I59*365/J59</f>
      </c>
    </row>
    <row collapsed="false" customFormat="false" customHeight="false" hidden="false" ht="12.1" outlineLevel="0" r="60">
      <c r="A60" s="17" t="s">
        <v>36</v>
      </c>
      <c r="B60" s="17" t="s">
        <v>37</v>
      </c>
      <c r="C60" s="54" t="n">
        <v>44824</v>
      </c>
      <c r="D60" s="55" t="n">
        <v>45176</v>
      </c>
      <c r="E60" s="18" t="n">
        <v>221.3805</v>
      </c>
      <c r="F60" s="18" t="n">
        <v>179.6081</v>
      </c>
      <c r="G60" s="18" t="n">
        <v>20</v>
      </c>
      <c r="H60" s="6" t="s">
        <f>=(F60-E60)*G60</f>
      </c>
      <c r="I60" s="9" t="s">
        <f>=(F60-E60)/E60</f>
      </c>
      <c r="J60" s="7" t="s">
        <f>=MAX(1,DATEDIF(C60,D60,"d")-1)</f>
      </c>
      <c r="K60" s="9" t="s">
        <f>=I60*365/J60</f>
      </c>
    </row>
    <row collapsed="false" customFormat="false" customHeight="false" hidden="false" ht="12.1" outlineLevel="0" r="61">
      <c r="A61" s="17" t="s">
        <v>36</v>
      </c>
      <c r="B61" s="17" t="s">
        <v>37</v>
      </c>
      <c r="C61" s="54" t="n">
        <v>44868</v>
      </c>
      <c r="D61" s="55" t="n">
        <v>45176</v>
      </c>
      <c r="E61" s="18" t="n">
        <v>169.1376</v>
      </c>
      <c r="F61" s="18" t="n">
        <v>179.6081</v>
      </c>
      <c r="G61" s="18" t="n">
        <v>150</v>
      </c>
      <c r="H61" s="6" t="s">
        <f>=(F61-E61)*G61</f>
      </c>
      <c r="I61" s="9" t="s">
        <f>=(F61-E61)/E61</f>
      </c>
      <c r="J61" s="7" t="s">
        <f>=MAX(1,DATEDIF(C61,D61,"d")-1)</f>
      </c>
      <c r="K61" s="9" t="s">
        <f>=I61*365/J61</f>
      </c>
    </row>
    <row collapsed="false" customFormat="false" customHeight="false" hidden="false" ht="12.1" outlineLevel="0" r="62">
      <c r="A62" s="17" t="s">
        <v>36</v>
      </c>
      <c r="B62" s="17" t="s">
        <v>37</v>
      </c>
      <c r="C62" s="54" t="n">
        <v>44965</v>
      </c>
      <c r="D62" s="55" t="n">
        <v>45176</v>
      </c>
      <c r="E62" s="18" t="n">
        <v>158.263</v>
      </c>
      <c r="F62" s="18" t="n">
        <v>179.6081</v>
      </c>
      <c r="G62" s="18" t="n">
        <v>10</v>
      </c>
      <c r="H62" s="6" t="s">
        <f>=(F62-E62)*G62</f>
      </c>
      <c r="I62" s="9" t="s">
        <f>=(F62-E62)/E62</f>
      </c>
      <c r="J62" s="7" t="s">
        <f>=MAX(1,DATEDIF(C62,D62,"d")-1)</f>
      </c>
      <c r="K62" s="9" t="s">
        <f>=I62*365/J62</f>
      </c>
    </row>
    <row collapsed="false" customFormat="false" customHeight="false" hidden="false" ht="12.1" outlineLevel="0" r="63">
      <c r="A63" s="17" t="s">
        <v>36</v>
      </c>
      <c r="B63" s="17" t="s">
        <v>37</v>
      </c>
      <c r="C63" s="54" t="n">
        <v>44966</v>
      </c>
      <c r="D63" s="55" t="n">
        <v>45176</v>
      </c>
      <c r="E63" s="18" t="n">
        <v>159.3638</v>
      </c>
      <c r="F63" s="18" t="n">
        <v>179.6081</v>
      </c>
      <c r="G63" s="18" t="n">
        <v>50</v>
      </c>
      <c r="H63" s="6" t="s">
        <f>=(F63-E63)*G63</f>
      </c>
      <c r="I63" s="9" t="s">
        <f>=(F63-E63)/E63</f>
      </c>
      <c r="J63" s="7" t="s">
        <f>=MAX(1,DATEDIF(C63,D63,"d")-1)</f>
      </c>
      <c r="K63" s="9" t="s">
        <f>=I63*365/J63</f>
      </c>
    </row>
    <row collapsed="false" customFormat="false" customHeight="false" hidden="false" ht="12.1" outlineLevel="0" r="64">
      <c r="A64" s="17" t="s">
        <v>36</v>
      </c>
      <c r="B64" s="17" t="s">
        <v>37</v>
      </c>
      <c r="C64" s="54" t="n">
        <v>45058</v>
      </c>
      <c r="D64" s="55" t="n">
        <v>45176</v>
      </c>
      <c r="E64" s="18" t="n">
        <v>174.3019</v>
      </c>
      <c r="F64" s="18" t="n">
        <v>179.6081</v>
      </c>
      <c r="G64" s="18" t="n">
        <v>30</v>
      </c>
      <c r="H64" s="6" t="s">
        <f>=(F64-E64)*G64</f>
      </c>
      <c r="I64" s="9" t="s">
        <f>=(F64-E64)/E64</f>
      </c>
      <c r="J64" s="7" t="s">
        <f>=MAX(1,DATEDIF(C64,D64,"d")-1)</f>
      </c>
      <c r="K64" s="9" t="s">
        <f>=I64*365/J64</f>
      </c>
    </row>
    <row collapsed="false" customFormat="false" customHeight="false" hidden="false" ht="12.1" outlineLevel="0" r="65">
      <c r="A65" s="17" t="s">
        <v>36</v>
      </c>
      <c r="B65" s="17" t="s">
        <v>37</v>
      </c>
      <c r="C65" s="54" t="n">
        <v>45058</v>
      </c>
      <c r="D65" s="55" t="n">
        <v>45176</v>
      </c>
      <c r="E65" s="18" t="n">
        <v>174.3019</v>
      </c>
      <c r="F65" s="18" t="n">
        <v>179.6082</v>
      </c>
      <c r="G65" s="18" t="n">
        <v>50</v>
      </c>
      <c r="H65" s="6" t="s">
        <f>=(F65-E65)*G65</f>
      </c>
      <c r="I65" s="9" t="s">
        <f>=(F65-E65)/E65</f>
      </c>
      <c r="J65" s="7" t="s">
        <f>=MAX(1,DATEDIF(C65,D65,"d")-1)</f>
      </c>
      <c r="K65" s="9" t="s">
        <f>=I65*365/J65</f>
      </c>
    </row>
    <row collapsed="false" customFormat="false" customHeight="false" hidden="false" ht="12.1" outlineLevel="0" r="66">
      <c r="A66" s="17" t="s">
        <v>36</v>
      </c>
      <c r="B66" s="17" t="s">
        <v>37</v>
      </c>
      <c r="C66" s="54" t="n">
        <v>45058</v>
      </c>
      <c r="D66" s="55" t="n">
        <v>45176</v>
      </c>
      <c r="E66" s="18" t="n">
        <v>174.3019</v>
      </c>
      <c r="F66" s="18" t="n">
        <v>179.608</v>
      </c>
      <c r="G66" s="18" t="n">
        <v>10</v>
      </c>
      <c r="H66" s="6" t="s">
        <f>=(F66-E66)*G66</f>
      </c>
      <c r="I66" s="9" t="s">
        <f>=(F66-E66)/E66</f>
      </c>
      <c r="J66" s="7" t="s">
        <f>=MAX(1,DATEDIF(C66,D66,"d")-1)</f>
      </c>
      <c r="K66" s="9" t="s">
        <f>=I66*365/J66</f>
      </c>
    </row>
    <row collapsed="false" customFormat="false" customHeight="false" hidden="false" ht="12.1" outlineLevel="0" r="67">
      <c r="A67" s="17" t="s">
        <v>36</v>
      </c>
      <c r="B67" s="17" t="s">
        <v>37</v>
      </c>
      <c r="C67" s="54" t="n">
        <v>45058</v>
      </c>
      <c r="D67" s="55" t="n">
        <v>45176</v>
      </c>
      <c r="E67" s="18" t="n">
        <v>174.3019</v>
      </c>
      <c r="F67" s="18" t="n">
        <v>179.608</v>
      </c>
      <c r="G67" s="18" t="n">
        <v>10</v>
      </c>
      <c r="H67" s="6" t="s">
        <f>=(F67-E67)*G67</f>
      </c>
      <c r="I67" s="9" t="s">
        <f>=(F67-E67)/E67</f>
      </c>
      <c r="J67" s="7" t="s">
        <f>=MAX(1,DATEDIF(C67,D67,"d")-1)</f>
      </c>
      <c r="K67" s="9" t="s">
        <f>=I67*365/J67</f>
      </c>
    </row>
    <row collapsed="false" customFormat="false" customHeight="false" hidden="false" ht="12.1" outlineLevel="0" r="68">
      <c r="A68" s="17" t="s">
        <v>36</v>
      </c>
      <c r="B68" s="17" t="s">
        <v>37</v>
      </c>
      <c r="C68" s="54" t="n">
        <v>45058</v>
      </c>
      <c r="D68" s="55" t="n">
        <v>45176</v>
      </c>
      <c r="E68" s="18" t="n">
        <v>174.3019</v>
      </c>
      <c r="F68" s="18" t="n">
        <v>179.6081</v>
      </c>
      <c r="G68" s="18" t="n">
        <v>50</v>
      </c>
      <c r="H68" s="6" t="s">
        <f>=(F68-E68)*G68</f>
      </c>
      <c r="I68" s="9" t="s">
        <f>=(F68-E68)/E68</f>
      </c>
      <c r="J68" s="7" t="s">
        <f>=MAX(1,DATEDIF(C68,D68,"d")-1)</f>
      </c>
      <c r="K68" s="9" t="s">
        <f>=I68*365/J68</f>
      </c>
    </row>
    <row collapsed="false" customFormat="false" customHeight="false" hidden="false" ht="12.1" outlineLevel="0" r="69">
      <c r="A69" s="17" t="s">
        <v>36</v>
      </c>
      <c r="B69" s="17" t="s">
        <v>37</v>
      </c>
      <c r="C69" s="54" t="n">
        <v>45058</v>
      </c>
      <c r="D69" s="55" t="n">
        <v>45176</v>
      </c>
      <c r="E69" s="18" t="n">
        <v>173.099</v>
      </c>
      <c r="F69" s="18" t="n">
        <v>179.6081</v>
      </c>
      <c r="G69" s="18" t="n">
        <v>10</v>
      </c>
      <c r="H69" s="6" t="s">
        <f>=(F69-E69)*G69</f>
      </c>
      <c r="I69" s="9" t="s">
        <f>=(F69-E69)/E69</f>
      </c>
      <c r="J69" s="7" t="s">
        <f>=MAX(1,DATEDIF(C69,D69,"d")-1)</f>
      </c>
      <c r="K69" s="9" t="s">
        <f>=I69*365/J69</f>
      </c>
    </row>
    <row collapsed="false" customFormat="false" customHeight="false" hidden="false" ht="12.1" outlineLevel="0" r="70">
      <c r="A70" s="17" t="s">
        <v>36</v>
      </c>
      <c r="B70" s="17" t="s">
        <v>37</v>
      </c>
      <c r="C70" s="54" t="n">
        <v>45058</v>
      </c>
      <c r="D70" s="55" t="n">
        <v>45176</v>
      </c>
      <c r="E70" s="18" t="n">
        <v>173.0991</v>
      </c>
      <c r="F70" s="18" t="n">
        <v>179.6081</v>
      </c>
      <c r="G70" s="18" t="n">
        <v>70</v>
      </c>
      <c r="H70" s="6" t="s">
        <f>=(F70-E70)*G70</f>
      </c>
      <c r="I70" s="9" t="s">
        <f>=(F70-E70)/E70</f>
      </c>
      <c r="J70" s="7" t="s">
        <f>=MAX(1,DATEDIF(C70,D70,"d")-1)</f>
      </c>
      <c r="K70" s="9" t="s">
        <f>=I70*365/J70</f>
      </c>
    </row>
    <row collapsed="false" customFormat="false" customHeight="false" hidden="false" ht="12.1" outlineLevel="0" r="71">
      <c r="A71" s="17" t="s">
        <v>36</v>
      </c>
      <c r="B71" s="17" t="s">
        <v>37</v>
      </c>
      <c r="C71" s="54" t="n">
        <v>45058</v>
      </c>
      <c r="D71" s="55" t="n">
        <v>45176</v>
      </c>
      <c r="E71" s="18" t="n">
        <v>173.0992</v>
      </c>
      <c r="F71" s="18" t="n">
        <v>179.6081</v>
      </c>
      <c r="G71" s="18" t="n">
        <v>60</v>
      </c>
      <c r="H71" s="6" t="s">
        <f>=(F71-E71)*G71</f>
      </c>
      <c r="I71" s="9" t="s">
        <f>=(F71-E71)/E71</f>
      </c>
      <c r="J71" s="7" t="s">
        <f>=MAX(1,DATEDIF(C71,D71,"d")-1)</f>
      </c>
      <c r="K71" s="9" t="s">
        <f>=I71*365/J71</f>
      </c>
    </row>
    <row collapsed="false" customFormat="false" customHeight="false" hidden="false" ht="12.1" outlineLevel="0" r="72">
      <c r="A72" s="17" t="s">
        <v>36</v>
      </c>
      <c r="B72" s="17" t="s">
        <v>37</v>
      </c>
      <c r="C72" s="54" t="n">
        <v>45068</v>
      </c>
      <c r="D72" s="55" t="n">
        <v>45176</v>
      </c>
      <c r="E72" s="18" t="n">
        <v>174.6599</v>
      </c>
      <c r="F72" s="18" t="n">
        <v>179.6081</v>
      </c>
      <c r="G72" s="18" t="n">
        <v>200</v>
      </c>
      <c r="H72" s="6" t="s">
        <f>=(F72-E72)*G72</f>
      </c>
      <c r="I72" s="9" t="s">
        <f>=(F72-E72)/E72</f>
      </c>
      <c r="J72" s="7" t="s">
        <f>=MAX(1,DATEDIF(C72,D72,"d")-1)</f>
      </c>
      <c r="K72" s="9" t="s">
        <f>=I72*365/J72</f>
      </c>
    </row>
    <row collapsed="false" customFormat="false" customHeight="false" hidden="false" ht="12.1" outlineLevel="0" r="73">
      <c r="A73" s="17" t="s">
        <v>36</v>
      </c>
      <c r="B73" s="17" t="s">
        <v>37</v>
      </c>
      <c r="C73" s="54" t="n">
        <v>45068</v>
      </c>
      <c r="D73" s="55" t="n">
        <v>45176</v>
      </c>
      <c r="E73" s="18" t="n">
        <v>172.3489</v>
      </c>
      <c r="F73" s="18" t="n">
        <v>179.6081</v>
      </c>
      <c r="G73" s="18" t="n">
        <v>140</v>
      </c>
      <c r="H73" s="6" t="s">
        <f>=(F73-E73)*G73</f>
      </c>
      <c r="I73" s="9" t="s">
        <f>=(F73-E73)/E73</f>
      </c>
      <c r="J73" s="7" t="s">
        <f>=MAX(1,DATEDIF(C73,D73,"d")-1)</f>
      </c>
      <c r="K73" s="9" t="s">
        <f>=I73*365/J73</f>
      </c>
    </row>
    <row collapsed="false" customFormat="false" customHeight="false" hidden="false" ht="12.1" outlineLevel="0" r="74">
      <c r="A74" s="17" t="s">
        <v>36</v>
      </c>
      <c r="B74" s="17" t="s">
        <v>37</v>
      </c>
      <c r="C74" s="54" t="n">
        <v>45188</v>
      </c>
      <c r="D74" s="55" t="n">
        <v>45338</v>
      </c>
      <c r="E74" s="18" t="n">
        <v>169.968</v>
      </c>
      <c r="F74" s="18" t="n">
        <v>161.5353</v>
      </c>
      <c r="G74" s="18" t="n">
        <v>10</v>
      </c>
      <c r="H74" s="6" t="s">
        <f>=(F74-E74)*G74</f>
      </c>
      <c r="I74" s="9" t="s">
        <f>=(F74-E74)/E74</f>
      </c>
      <c r="J74" s="7" t="s">
        <f>=MAX(1,DATEDIF(C74,D74,"d")-1)</f>
      </c>
      <c r="K74" s="9" t="s">
        <f>=I74*365/J74</f>
      </c>
    </row>
    <row collapsed="false" customFormat="false" customHeight="false" hidden="false" ht="12.1" outlineLevel="0" r="75">
      <c r="A75" s="17" t="s">
        <v>36</v>
      </c>
      <c r="B75" s="17" t="s">
        <v>37</v>
      </c>
      <c r="C75" s="54" t="n">
        <v>45264</v>
      </c>
      <c r="D75" s="55" t="n">
        <v>45338</v>
      </c>
      <c r="E75" s="18" t="n">
        <v>161.345</v>
      </c>
      <c r="F75" s="18" t="n">
        <v>161.5353</v>
      </c>
      <c r="G75" s="18" t="n">
        <v>10</v>
      </c>
      <c r="H75" s="6" t="s">
        <f>=(F75-E75)*G75</f>
      </c>
      <c r="I75" s="9" t="s">
        <f>=(F75-E75)/E75</f>
      </c>
      <c r="J75" s="7" t="s">
        <f>=MAX(1,DATEDIF(C75,D75,"d")-1)</f>
      </c>
      <c r="K75" s="9" t="s">
        <f>=I75*365/J75</f>
      </c>
    </row>
    <row collapsed="false" customFormat="false" customHeight="false" hidden="false" ht="12.1" outlineLevel="0" r="76">
      <c r="A76" s="17" t="s">
        <v>36</v>
      </c>
      <c r="B76" s="17" t="s">
        <v>37</v>
      </c>
      <c r="C76" s="54" t="n">
        <v>45266</v>
      </c>
      <c r="D76" s="55" t="n">
        <v>45338</v>
      </c>
      <c r="E76" s="18" t="n">
        <v>158.8635</v>
      </c>
      <c r="F76" s="18" t="n">
        <v>161.5353</v>
      </c>
      <c r="G76" s="18" t="n">
        <v>20</v>
      </c>
      <c r="H76" s="6" t="s">
        <f>=(F76-E76)*G76</f>
      </c>
      <c r="I76" s="9" t="s">
        <f>=(F76-E76)/E76</f>
      </c>
      <c r="J76" s="7" t="s">
        <f>=MAX(1,DATEDIF(C76,D76,"d")-1)</f>
      </c>
      <c r="K76" s="9" t="s">
        <f>=I76*365/J76</f>
      </c>
    </row>
    <row collapsed="false" customFormat="false" customHeight="false" hidden="false" ht="12.1" outlineLevel="0" r="77">
      <c r="A77" s="17" t="s">
        <v>16</v>
      </c>
      <c r="B77" s="17" t="s">
        <v>18</v>
      </c>
      <c r="C77" s="54" t="n">
        <v>43441</v>
      </c>
      <c r="D77" s="55" t="n">
        <v>43446</v>
      </c>
      <c r="E77" s="18" t="n">
        <v>5172.6533</v>
      </c>
      <c r="F77" s="18" t="n">
        <v>5214.83</v>
      </c>
      <c r="G77" s="18" t="n">
        <v>1</v>
      </c>
      <c r="H77" s="6" t="s">
        <f>=(F77-E77)*G77</f>
      </c>
      <c r="I77" s="9" t="s">
        <f>=(F77-E77)/E77</f>
      </c>
      <c r="J77" s="7" t="s">
        <f>=MAX(1,DATEDIF(C77,D77,"d")-1)</f>
      </c>
      <c r="K77" s="9" t="s">
        <f>=I77*365/J77</f>
      </c>
    </row>
    <row collapsed="false" customFormat="false" customHeight="false" hidden="false" ht="12.1" outlineLevel="0" r="78">
      <c r="A78" s="17" t="s">
        <v>16</v>
      </c>
      <c r="B78" s="17" t="s">
        <v>18</v>
      </c>
      <c r="C78" s="54" t="n">
        <v>43441</v>
      </c>
      <c r="D78" s="55" t="n">
        <v>43446</v>
      </c>
      <c r="E78" s="18" t="n">
        <v>5172.6533</v>
      </c>
      <c r="F78" s="18" t="n">
        <v>5223.32</v>
      </c>
      <c r="G78" s="18" t="n">
        <v>1</v>
      </c>
      <c r="H78" s="6" t="s">
        <f>=(F78-E78)*G78</f>
      </c>
      <c r="I78" s="9" t="s">
        <f>=(F78-E78)/E78</f>
      </c>
      <c r="J78" s="7" t="s">
        <f>=MAX(1,DATEDIF(C78,D78,"d")-1)</f>
      </c>
      <c r="K78" s="9" t="s">
        <f>=I78*365/J78</f>
      </c>
    </row>
    <row collapsed="false" customFormat="false" customHeight="false" hidden="false" ht="12.1" outlineLevel="0" r="79">
      <c r="A79" s="17" t="s">
        <v>16</v>
      </c>
      <c r="B79" s="17" t="s">
        <v>18</v>
      </c>
      <c r="C79" s="54" t="n">
        <v>43441</v>
      </c>
      <c r="D79" s="55" t="n">
        <v>43857</v>
      </c>
      <c r="E79" s="18" t="n">
        <v>5172.6533</v>
      </c>
      <c r="F79" s="18" t="n">
        <v>6446.692</v>
      </c>
      <c r="G79" s="18" t="n">
        <v>4</v>
      </c>
      <c r="H79" s="6" t="s">
        <f>=(F79-E79)*G79</f>
      </c>
      <c r="I79" s="9" t="s">
        <f>=(F79-E79)/E79</f>
      </c>
      <c r="J79" s="7" t="s">
        <f>=MAX(1,DATEDIF(C79,D79,"d")-1)</f>
      </c>
      <c r="K79" s="9" t="s">
        <f>=I79*365/J79</f>
      </c>
    </row>
    <row collapsed="false" customFormat="false" customHeight="false" hidden="false" ht="12.1" outlineLevel="0" r="80">
      <c r="A80" s="17" t="s">
        <v>16</v>
      </c>
      <c r="B80" s="17" t="s">
        <v>18</v>
      </c>
      <c r="C80" s="54" t="n">
        <v>43447</v>
      </c>
      <c r="D80" s="55" t="n">
        <v>43857</v>
      </c>
      <c r="E80" s="18" t="n">
        <v>5116.63</v>
      </c>
      <c r="F80" s="18" t="n">
        <v>6446.692</v>
      </c>
      <c r="G80" s="18" t="n">
        <v>1</v>
      </c>
      <c r="H80" s="6" t="s">
        <f>=(F80-E80)*G80</f>
      </c>
      <c r="I80" s="9" t="s">
        <f>=(F80-E80)/E80</f>
      </c>
      <c r="J80" s="7" t="s">
        <f>=MAX(1,DATEDIF(C80,D80,"d")-1)</f>
      </c>
      <c r="K80" s="9" t="s">
        <f>=I80*365/J80</f>
      </c>
    </row>
    <row collapsed="false" customFormat="false" customHeight="false" hidden="false" ht="12.1" outlineLevel="0" r="81">
      <c r="A81" s="17" t="s">
        <v>16</v>
      </c>
      <c r="B81" s="17" t="s">
        <v>18</v>
      </c>
      <c r="C81" s="54" t="n">
        <v>43902</v>
      </c>
      <c r="D81" s="55" t="n">
        <v>44825</v>
      </c>
      <c r="E81" s="18" t="n">
        <v>4552.33</v>
      </c>
      <c r="F81" s="18" t="n">
        <v>3958.02</v>
      </c>
      <c r="G81" s="18" t="n">
        <v>1</v>
      </c>
      <c r="H81" s="6" t="s">
        <f>=(F81-E81)*G81</f>
      </c>
      <c r="I81" s="9" t="s">
        <f>=(F81-E81)/E81</f>
      </c>
      <c r="J81" s="7" t="s">
        <f>=MAX(1,DATEDIF(C81,D81,"d")-1)</f>
      </c>
      <c r="K81" s="9" t="s">
        <f>=I81*365/J81</f>
      </c>
    </row>
    <row collapsed="false" customFormat="false" customHeight="false" hidden="false" ht="12.1" outlineLevel="0" r="82">
      <c r="A82" s="17" t="s">
        <v>42</v>
      </c>
      <c r="B82" s="17" t="s">
        <v>43</v>
      </c>
      <c r="C82" s="54" t="n">
        <v>43441</v>
      </c>
      <c r="D82" s="55" t="n">
        <v>44281</v>
      </c>
      <c r="E82" s="18" t="n">
        <v>1622.8313</v>
      </c>
      <c r="F82" s="18" t="n">
        <v>2396.5617</v>
      </c>
      <c r="G82" s="18" t="n">
        <v>6</v>
      </c>
      <c r="H82" s="6" t="s">
        <f>=(F82-E82)*G82</f>
      </c>
      <c r="I82" s="9" t="s">
        <f>=(F82-E82)/E82</f>
      </c>
      <c r="J82" s="7" t="s">
        <f>=MAX(1,DATEDIF(C82,D82,"d")-1)</f>
      </c>
      <c r="K82" s="9" t="s">
        <f>=I82*365/J82</f>
      </c>
    </row>
    <row collapsed="false" customFormat="false" customHeight="false" hidden="false" ht="12.1" outlineLevel="0" r="83">
      <c r="A83" s="17" t="s">
        <v>42</v>
      </c>
      <c r="B83" s="17" t="s">
        <v>43</v>
      </c>
      <c r="C83" s="54" t="n">
        <v>43441</v>
      </c>
      <c r="D83" s="55" t="n">
        <v>44281</v>
      </c>
      <c r="E83" s="18" t="n">
        <v>1622.8313</v>
      </c>
      <c r="F83" s="18" t="n">
        <v>2395.56</v>
      </c>
      <c r="G83" s="18" t="n">
        <v>2</v>
      </c>
      <c r="H83" s="6" t="s">
        <f>=(F83-E83)*G83</f>
      </c>
      <c r="I83" s="9" t="s">
        <f>=(F83-E83)/E83</f>
      </c>
      <c r="J83" s="7" t="s">
        <f>=MAX(1,DATEDIF(C83,D83,"d")-1)</f>
      </c>
      <c r="K83" s="9" t="s">
        <f>=I83*365/J83</f>
      </c>
    </row>
    <row collapsed="false" customFormat="false" customHeight="false" hidden="false" ht="12.1" outlineLevel="0" r="84">
      <c r="A84" s="17" t="s">
        <v>483</v>
      </c>
      <c r="B84" s="17" t="s">
        <v>746</v>
      </c>
      <c r="C84" s="54" t="n">
        <v>43441</v>
      </c>
      <c r="D84" s="55" t="n">
        <v>43447</v>
      </c>
      <c r="E84" s="18" t="n">
        <v>27.8143</v>
      </c>
      <c r="F84" s="18" t="n">
        <v>27.2859</v>
      </c>
      <c r="G84" s="18" t="n">
        <v>100</v>
      </c>
      <c r="H84" s="6" t="s">
        <f>=(F84-E84)*G84</f>
      </c>
      <c r="I84" s="9" t="s">
        <f>=(F84-E84)/E84</f>
      </c>
      <c r="J84" s="7" t="s">
        <f>=MAX(1,DATEDIF(C84,D84,"d")-1)</f>
      </c>
      <c r="K84" s="9" t="s">
        <f>=I84*365/J84</f>
      </c>
    </row>
    <row collapsed="false" customFormat="false" customHeight="false" hidden="false" ht="12.1" outlineLevel="0" r="85">
      <c r="A85" s="17" t="s">
        <v>483</v>
      </c>
      <c r="B85" s="17" t="s">
        <v>746</v>
      </c>
      <c r="C85" s="54" t="n">
        <v>43441</v>
      </c>
      <c r="D85" s="55" t="n">
        <v>44036</v>
      </c>
      <c r="E85" s="18" t="n">
        <v>27.8143</v>
      </c>
      <c r="F85" s="18" t="n">
        <v>35.4965</v>
      </c>
      <c r="G85" s="18" t="n">
        <v>500</v>
      </c>
      <c r="H85" s="6" t="s">
        <f>=(F85-E85)*G85</f>
      </c>
      <c r="I85" s="9" t="s">
        <f>=(F85-E85)/E85</f>
      </c>
      <c r="J85" s="7" t="s">
        <f>=MAX(1,DATEDIF(C85,D85,"d")-1)</f>
      </c>
      <c r="K85" s="9" t="s">
        <f>=I85*365/J85</f>
      </c>
    </row>
    <row collapsed="false" customFormat="false" customHeight="false" hidden="false" ht="12.1" outlineLevel="0" r="86">
      <c r="A86" s="17" t="s">
        <v>483</v>
      </c>
      <c r="B86" s="17" t="s">
        <v>746</v>
      </c>
      <c r="C86" s="54" t="n">
        <v>43446</v>
      </c>
      <c r="D86" s="55" t="n">
        <v>44036</v>
      </c>
      <c r="E86" s="18" t="n">
        <v>27.7643</v>
      </c>
      <c r="F86" s="18" t="n">
        <v>35.4965</v>
      </c>
      <c r="G86" s="18" t="n">
        <v>100</v>
      </c>
      <c r="H86" s="6" t="s">
        <f>=(F86-E86)*G86</f>
      </c>
      <c r="I86" s="9" t="s">
        <f>=(F86-E86)/E86</f>
      </c>
      <c r="J86" s="7" t="s">
        <f>=MAX(1,DATEDIF(C86,D86,"d")-1)</f>
      </c>
      <c r="K86" s="9" t="s">
        <f>=I86*365/J86</f>
      </c>
    </row>
    <row collapsed="false" customFormat="false" customHeight="false" hidden="false" ht="12.1" outlineLevel="0" r="87">
      <c r="A87" s="17" t="s">
        <v>483</v>
      </c>
      <c r="B87" s="17" t="s">
        <v>746</v>
      </c>
      <c r="C87" s="54" t="n">
        <v>43446</v>
      </c>
      <c r="D87" s="55" t="n">
        <v>44036</v>
      </c>
      <c r="E87" s="18" t="n">
        <v>27.7643</v>
      </c>
      <c r="F87" s="18" t="n">
        <v>35.4965</v>
      </c>
      <c r="G87" s="18" t="n">
        <v>100</v>
      </c>
      <c r="H87" s="6" t="s">
        <f>=(F87-E87)*G87</f>
      </c>
      <c r="I87" s="9" t="s">
        <f>=(F87-E87)/E87</f>
      </c>
      <c r="J87" s="7" t="s">
        <f>=MAX(1,DATEDIF(C87,D87,"d")-1)</f>
      </c>
      <c r="K87" s="9" t="s">
        <f>=I87*365/J87</f>
      </c>
    </row>
    <row collapsed="false" customFormat="false" customHeight="false" hidden="false" ht="12.1" outlineLevel="0" r="88">
      <c r="A88" s="17" t="s">
        <v>59</v>
      </c>
      <c r="B88" s="17" t="s">
        <v>60</v>
      </c>
      <c r="C88" s="54" t="n">
        <v>43441</v>
      </c>
      <c r="D88" s="55" t="n">
        <v>43446</v>
      </c>
      <c r="E88" s="18" t="n">
        <v>431.72</v>
      </c>
      <c r="F88" s="18" t="n">
        <v>422.284</v>
      </c>
      <c r="G88" s="18" t="n">
        <v>10</v>
      </c>
      <c r="H88" s="6" t="s">
        <f>=(F88-E88)*G88</f>
      </c>
      <c r="I88" s="9" t="s">
        <f>=(F88-E88)/E88</f>
      </c>
      <c r="J88" s="7" t="s">
        <f>=MAX(1,DATEDIF(C88,D88,"d")-1)</f>
      </c>
      <c r="K88" s="9" t="s">
        <f>=I88*365/J88</f>
      </c>
    </row>
    <row collapsed="false" customFormat="false" customHeight="false" hidden="false" ht="12.1" outlineLevel="0" r="89">
      <c r="A89" s="17" t="s">
        <v>59</v>
      </c>
      <c r="B89" s="17" t="s">
        <v>60</v>
      </c>
      <c r="C89" s="54" t="n">
        <v>43441</v>
      </c>
      <c r="D89" s="55" t="n">
        <v>43446</v>
      </c>
      <c r="E89" s="18" t="n">
        <v>431.7215</v>
      </c>
      <c r="F89" s="18" t="n">
        <v>422.333</v>
      </c>
      <c r="G89" s="18" t="n">
        <v>10</v>
      </c>
      <c r="H89" s="6" t="s">
        <f>=(F89-E89)*G89</f>
      </c>
      <c r="I89" s="9" t="s">
        <f>=(F89-E89)/E89</f>
      </c>
      <c r="J89" s="7" t="s">
        <f>=MAX(1,DATEDIF(C89,D89,"d")-1)</f>
      </c>
      <c r="K89" s="9" t="s">
        <f>=I89*365/J89</f>
      </c>
    </row>
    <row collapsed="false" customFormat="false" customHeight="false" hidden="false" ht="12.1" outlineLevel="0" r="90">
      <c r="A90" s="17" t="s">
        <v>59</v>
      </c>
      <c r="B90" s="17" t="s">
        <v>60</v>
      </c>
      <c r="C90" s="54" t="n">
        <v>43441</v>
      </c>
      <c r="D90" s="55" t="n">
        <v>43446</v>
      </c>
      <c r="E90" s="18" t="n">
        <v>431.7215</v>
      </c>
      <c r="F90" s="18" t="n">
        <v>422.683</v>
      </c>
      <c r="G90" s="18" t="n">
        <v>10</v>
      </c>
      <c r="H90" s="6" t="s">
        <f>=(F90-E90)*G90</f>
      </c>
      <c r="I90" s="9" t="s">
        <f>=(F90-E90)/E90</f>
      </c>
      <c r="J90" s="7" t="s">
        <f>=MAX(1,DATEDIF(C90,D90,"d")-1)</f>
      </c>
      <c r="K90" s="9" t="s">
        <f>=I90*365/J90</f>
      </c>
    </row>
    <row collapsed="false" customFormat="false" customHeight="false" hidden="false" ht="12.1" outlineLevel="0" r="91">
      <c r="A91" s="17" t="s">
        <v>59</v>
      </c>
      <c r="B91" s="17" t="s">
        <v>60</v>
      </c>
      <c r="C91" s="54" t="n">
        <v>43446</v>
      </c>
      <c r="D91" s="55" t="n">
        <v>43447</v>
      </c>
      <c r="E91" s="18" t="n">
        <v>422.683</v>
      </c>
      <c r="F91" s="18" t="n">
        <v>421.6665</v>
      </c>
      <c r="G91" s="18" t="n">
        <v>10</v>
      </c>
      <c r="H91" s="6" t="s">
        <f>=(F91-E91)*G91</f>
      </c>
      <c r="I91" s="9" t="s">
        <f>=(F91-E91)/E91</f>
      </c>
      <c r="J91" s="7" t="s">
        <f>=MAX(1,DATEDIF(C91,D91,"d")-1)</f>
      </c>
      <c r="K91" s="9" t="s">
        <f>=I91*365/J91</f>
      </c>
    </row>
    <row collapsed="false" customFormat="false" customHeight="false" hidden="false" ht="12.1" outlineLevel="0" r="92">
      <c r="A92" s="17" t="s">
        <v>59</v>
      </c>
      <c r="B92" s="17" t="s">
        <v>60</v>
      </c>
      <c r="C92" s="54" t="n">
        <v>43447</v>
      </c>
      <c r="D92" s="55" t="n">
        <v>44281</v>
      </c>
      <c r="E92" s="18" t="n">
        <v>421.6665</v>
      </c>
      <c r="F92" s="18" t="n">
        <v>581.8507</v>
      </c>
      <c r="G92" s="18" t="n">
        <v>10</v>
      </c>
      <c r="H92" s="6" t="s">
        <f>=(F92-E92)*G92</f>
      </c>
      <c r="I92" s="9" t="s">
        <f>=(F92-E92)/E92</f>
      </c>
      <c r="J92" s="7" t="s">
        <f>=MAX(1,DATEDIF(C92,D92,"d")-1)</f>
      </c>
      <c r="K92" s="9" t="s">
        <f>=I92*365/J92</f>
      </c>
    </row>
    <row collapsed="false" customFormat="false" customHeight="false" hidden="false" ht="12.1" outlineLevel="0" r="93">
      <c r="A93" s="17" t="s">
        <v>59</v>
      </c>
      <c r="B93" s="17" t="s">
        <v>60</v>
      </c>
      <c r="C93" s="54" t="n">
        <v>43901</v>
      </c>
      <c r="D93" s="55" t="n">
        <v>44281</v>
      </c>
      <c r="E93" s="18" t="n">
        <v>318.2632</v>
      </c>
      <c r="F93" s="18" t="n">
        <v>581.8507</v>
      </c>
      <c r="G93" s="18" t="n">
        <v>50</v>
      </c>
      <c r="H93" s="6" t="s">
        <f>=(F93-E93)*G93</f>
      </c>
      <c r="I93" s="9" t="s">
        <f>=(F93-E93)/E93</f>
      </c>
      <c r="J93" s="7" t="s">
        <f>=MAX(1,DATEDIF(C93,D93,"d")-1)</f>
      </c>
      <c r="K93" s="9" t="s">
        <f>=I93*365/J93</f>
      </c>
    </row>
    <row collapsed="false" customFormat="false" customHeight="false" hidden="false" ht="12.1" outlineLevel="0" r="94">
      <c r="A94" s="17" t="s">
        <v>27</v>
      </c>
      <c r="B94" s="17" t="s">
        <v>28</v>
      </c>
      <c r="C94" s="54" t="n">
        <v>43441</v>
      </c>
      <c r="D94" s="55" t="n">
        <v>43447</v>
      </c>
      <c r="E94" s="18" t="n">
        <v>38.99</v>
      </c>
      <c r="F94" s="18" t="n">
        <v>37.9155</v>
      </c>
      <c r="G94" s="18" t="n">
        <v>100</v>
      </c>
      <c r="H94" s="6" t="s">
        <f>=(F94-E94)*G94</f>
      </c>
      <c r="I94" s="9" t="s">
        <f>=(F94-E94)/E94</f>
      </c>
      <c r="J94" s="7" t="s">
        <f>=MAX(1,DATEDIF(C94,D94,"d")-1)</f>
      </c>
      <c r="K94" s="9" t="s">
        <f>=I94*365/J94</f>
      </c>
    </row>
    <row collapsed="false" customFormat="false" customHeight="false" hidden="false" ht="12.1" outlineLevel="0" r="95">
      <c r="A95" s="17" t="s">
        <v>484</v>
      </c>
      <c r="B95" s="17" t="s">
        <v>709</v>
      </c>
      <c r="C95" s="54" t="n">
        <v>43441</v>
      </c>
      <c r="D95" s="55" t="n">
        <v>43446</v>
      </c>
      <c r="E95" s="18" t="n">
        <v>677.3474</v>
      </c>
      <c r="F95" s="18" t="n">
        <v>684.3494</v>
      </c>
      <c r="G95" s="18" t="n">
        <v>17</v>
      </c>
      <c r="H95" s="6" t="s">
        <f>=(F95-E95)*G95</f>
      </c>
      <c r="I95" s="9" t="s">
        <f>=(F95-E95)/E95</f>
      </c>
      <c r="J95" s="7" t="s">
        <f>=MAX(1,DATEDIF(C95,D95,"d")-1)</f>
      </c>
      <c r="K95" s="9" t="s">
        <f>=I95*365/J95</f>
      </c>
    </row>
    <row collapsed="false" customFormat="false" customHeight="false" hidden="false" ht="12.1" outlineLevel="0" r="96">
      <c r="A96" s="17" t="s">
        <v>484</v>
      </c>
      <c r="B96" s="17" t="s">
        <v>709</v>
      </c>
      <c r="C96" s="54" t="n">
        <v>43441</v>
      </c>
      <c r="D96" s="55" t="n">
        <v>43446</v>
      </c>
      <c r="E96" s="18" t="n">
        <v>677.3474</v>
      </c>
      <c r="F96" s="18" t="n">
        <v>684.545</v>
      </c>
      <c r="G96" s="18" t="n">
        <v>2</v>
      </c>
      <c r="H96" s="6" t="s">
        <f>=(F96-E96)*G96</f>
      </c>
      <c r="I96" s="9" t="s">
        <f>=(F96-E96)/E96</f>
      </c>
      <c r="J96" s="7" t="s">
        <f>=MAX(1,DATEDIF(C96,D96,"d")-1)</f>
      </c>
      <c r="K96" s="9" t="s">
        <f>=I96*365/J96</f>
      </c>
    </row>
    <row collapsed="false" customFormat="false" customHeight="false" hidden="false" ht="12.1" outlineLevel="0" r="97">
      <c r="A97" s="17" t="s">
        <v>484</v>
      </c>
      <c r="B97" s="17" t="s">
        <v>709</v>
      </c>
      <c r="C97" s="54" t="n">
        <v>43866</v>
      </c>
      <c r="D97" s="55" t="n">
        <v>45253</v>
      </c>
      <c r="E97" s="18" t="n">
        <v>989.5073</v>
      </c>
      <c r="F97" s="18" t="n">
        <v>495</v>
      </c>
      <c r="G97" s="18" t="n">
        <v>30</v>
      </c>
      <c r="H97" s="6" t="s">
        <f>=(F97-E97)*G97</f>
      </c>
      <c r="I97" s="9" t="s">
        <f>=(F97-E97)/E97</f>
      </c>
      <c r="J97" s="7" t="s">
        <f>=MAX(1,DATEDIF(C97,D97,"d")-1)</f>
      </c>
      <c r="K97" s="9" t="s">
        <f>=I97*365/J97</f>
      </c>
    </row>
    <row collapsed="false" customFormat="false" customHeight="false" hidden="false" ht="12.1" outlineLevel="0" r="98">
      <c r="A98" s="17" t="s">
        <v>484</v>
      </c>
      <c r="B98" s="17" t="s">
        <v>709</v>
      </c>
      <c r="C98" s="54" t="n">
        <v>44456</v>
      </c>
      <c r="D98" s="55" t="n">
        <v>45253</v>
      </c>
      <c r="E98" s="18" t="n">
        <v>1329.2675</v>
      </c>
      <c r="F98" s="18" t="n">
        <v>495</v>
      </c>
      <c r="G98" s="18" t="n">
        <v>4</v>
      </c>
      <c r="H98" s="6" t="s">
        <f>=(F98-E98)*G98</f>
      </c>
      <c r="I98" s="9" t="s">
        <f>=(F98-E98)/E98</f>
      </c>
      <c r="J98" s="7" t="s">
        <f>=MAX(1,DATEDIF(C98,D98,"d")-1)</f>
      </c>
      <c r="K98" s="9" t="s">
        <f>=I98*365/J98</f>
      </c>
    </row>
    <row collapsed="false" customFormat="false" customHeight="false" hidden="false" ht="12.1" outlineLevel="0" r="99">
      <c r="A99" s="17" t="s">
        <v>484</v>
      </c>
      <c r="B99" s="17" t="s">
        <v>709</v>
      </c>
      <c r="C99" s="54" t="n">
        <v>44456</v>
      </c>
      <c r="D99" s="55" t="n">
        <v>45253</v>
      </c>
      <c r="E99" s="18" t="n">
        <v>1329.2641</v>
      </c>
      <c r="F99" s="18" t="n">
        <v>495</v>
      </c>
      <c r="G99" s="18" t="n">
        <v>17</v>
      </c>
      <c r="H99" s="6" t="s">
        <f>=(F99-E99)*G99</f>
      </c>
      <c r="I99" s="9" t="s">
        <f>=(F99-E99)/E99</f>
      </c>
      <c r="J99" s="7" t="s">
        <f>=MAX(1,DATEDIF(C99,D99,"d")-1)</f>
      </c>
      <c r="K99" s="9" t="s">
        <f>=I99*365/J99</f>
      </c>
    </row>
    <row collapsed="false" customFormat="false" customHeight="false" hidden="false" ht="12.1" outlineLevel="0" r="100">
      <c r="A100" s="17" t="s">
        <v>484</v>
      </c>
      <c r="B100" s="17" t="s">
        <v>709</v>
      </c>
      <c r="C100" s="54" t="n">
        <v>44456</v>
      </c>
      <c r="D100" s="55" t="n">
        <v>45253</v>
      </c>
      <c r="E100" s="18" t="n">
        <v>1329.2644</v>
      </c>
      <c r="F100" s="18" t="n">
        <v>495</v>
      </c>
      <c r="G100" s="18" t="n">
        <v>9</v>
      </c>
      <c r="H100" s="6" t="s">
        <f>=(F100-E100)*G100</f>
      </c>
      <c r="I100" s="9" t="s">
        <f>=(F100-E100)/E100</f>
      </c>
      <c r="J100" s="7" t="s">
        <f>=MAX(1,DATEDIF(C100,D100,"d")-1)</f>
      </c>
      <c r="K100" s="9" t="s">
        <f>=I100*365/J100</f>
      </c>
    </row>
    <row collapsed="false" customFormat="false" customHeight="false" hidden="false" ht="12.1" outlineLevel="0" r="101">
      <c r="A101" s="17" t="s">
        <v>484</v>
      </c>
      <c r="B101" s="17" t="s">
        <v>709</v>
      </c>
      <c r="C101" s="54" t="n">
        <v>44459</v>
      </c>
      <c r="D101" s="55" t="n">
        <v>45253</v>
      </c>
      <c r="E101" s="18" t="n">
        <v>1327.4633</v>
      </c>
      <c r="F101" s="18" t="n">
        <v>495</v>
      </c>
      <c r="G101" s="18" t="n">
        <v>30</v>
      </c>
      <c r="H101" s="6" t="s">
        <f>=(F101-E101)*G101</f>
      </c>
      <c r="I101" s="9" t="s">
        <f>=(F101-E101)/E101</f>
      </c>
      <c r="J101" s="7" t="s">
        <f>=MAX(1,DATEDIF(C101,D101,"d")-1)</f>
      </c>
      <c r="K101" s="9" t="s">
        <f>=I101*365/J101</f>
      </c>
    </row>
    <row collapsed="false" customFormat="false" customHeight="false" hidden="false" ht="12.1" outlineLevel="0" r="102">
      <c r="A102" s="17" t="s">
        <v>484</v>
      </c>
      <c r="B102" s="17" t="s">
        <v>709</v>
      </c>
      <c r="C102" s="54" t="n">
        <v>44468</v>
      </c>
      <c r="D102" s="55" t="n">
        <v>45253</v>
      </c>
      <c r="E102" s="18" t="n">
        <v>1209.203</v>
      </c>
      <c r="F102" s="18" t="n">
        <v>495</v>
      </c>
      <c r="G102" s="18" t="n">
        <v>10</v>
      </c>
      <c r="H102" s="6" t="s">
        <f>=(F102-E102)*G102</f>
      </c>
      <c r="I102" s="9" t="s">
        <f>=(F102-E102)/E102</f>
      </c>
      <c r="J102" s="7" t="s">
        <f>=MAX(1,DATEDIF(C102,D102,"d")-1)</f>
      </c>
      <c r="K102" s="9" t="s">
        <f>=I102*365/J102</f>
      </c>
    </row>
    <row collapsed="false" customFormat="false" customHeight="false" hidden="false" ht="12.1" outlineLevel="0" r="103">
      <c r="A103" s="17" t="s">
        <v>484</v>
      </c>
      <c r="B103" s="17" t="s">
        <v>709</v>
      </c>
      <c r="C103" s="54" t="n">
        <v>44589</v>
      </c>
      <c r="D103" s="55" t="n">
        <v>45253</v>
      </c>
      <c r="E103" s="18" t="n">
        <v>1095.5038</v>
      </c>
      <c r="F103" s="18" t="n">
        <v>495</v>
      </c>
      <c r="G103" s="18" t="n">
        <v>21</v>
      </c>
      <c r="H103" s="6" t="s">
        <f>=(F103-E103)*G103</f>
      </c>
      <c r="I103" s="9" t="s">
        <f>=(F103-E103)/E103</f>
      </c>
      <c r="J103" s="7" t="s">
        <f>=MAX(1,DATEDIF(C103,D103,"d")-1)</f>
      </c>
      <c r="K103" s="9" t="s">
        <f>=I103*365/J103</f>
      </c>
    </row>
    <row collapsed="false" customFormat="false" customHeight="false" hidden="false" ht="12.1" outlineLevel="0" r="104">
      <c r="A104" s="17" t="s">
        <v>485</v>
      </c>
      <c r="B104" s="17" t="s">
        <v>706</v>
      </c>
      <c r="C104" s="54" t="n">
        <v>43441</v>
      </c>
      <c r="D104" s="55" t="n">
        <v>43857</v>
      </c>
      <c r="E104" s="18" t="n">
        <v>12747.53</v>
      </c>
      <c r="F104" s="18" t="n">
        <v>20893.28</v>
      </c>
      <c r="G104" s="18" t="n">
        <v>1</v>
      </c>
      <c r="H104" s="6" t="s">
        <f>=(F104-E104)*G104</f>
      </c>
      <c r="I104" s="9" t="s">
        <f>=(F104-E104)/E104</f>
      </c>
      <c r="J104" s="7" t="s">
        <f>=MAX(1,DATEDIF(C104,D104,"d")-1)</f>
      </c>
      <c r="K104" s="9" t="s">
        <f>=I104*365/J104</f>
      </c>
    </row>
    <row collapsed="false" customFormat="false" customHeight="false" hidden="false" ht="12.1" outlineLevel="0" r="105">
      <c r="A105" s="17" t="s">
        <v>485</v>
      </c>
      <c r="B105" s="17" t="s">
        <v>706</v>
      </c>
      <c r="C105" s="54" t="n">
        <v>43901</v>
      </c>
      <c r="D105" s="55" t="n">
        <v>43914</v>
      </c>
      <c r="E105" s="18" t="n">
        <v>20210.36</v>
      </c>
      <c r="F105" s="18" t="n">
        <v>18590.46</v>
      </c>
      <c r="G105" s="18" t="n">
        <v>1</v>
      </c>
      <c r="H105" s="6" t="s">
        <f>=(F105-E105)*G105</f>
      </c>
      <c r="I105" s="9" t="s">
        <f>=(F105-E105)/E105</f>
      </c>
      <c r="J105" s="7" t="s">
        <f>=MAX(1,DATEDIF(C105,D105,"d")-1)</f>
      </c>
      <c r="K105" s="9" t="s">
        <f>=I105*365/J105</f>
      </c>
    </row>
    <row collapsed="false" customFormat="false" customHeight="false" hidden="false" ht="12.1" outlineLevel="0" r="106">
      <c r="A106" s="17" t="s">
        <v>485</v>
      </c>
      <c r="B106" s="17" t="s">
        <v>706</v>
      </c>
      <c r="C106" s="54" t="n">
        <v>43902</v>
      </c>
      <c r="D106" s="55" t="n">
        <v>44246</v>
      </c>
      <c r="E106" s="18" t="n">
        <v>18509.49</v>
      </c>
      <c r="F106" s="18" t="n">
        <v>27983.2</v>
      </c>
      <c r="G106" s="18" t="n">
        <v>1</v>
      </c>
      <c r="H106" s="6" t="s">
        <f>=(F106-E106)*G106</f>
      </c>
      <c r="I106" s="9" t="s">
        <f>=(F106-E106)/E106</f>
      </c>
      <c r="J106" s="7" t="s">
        <f>=MAX(1,DATEDIF(C106,D106,"d")-1)</f>
      </c>
      <c r="K106" s="9" t="s">
        <f>=I106*365/J106</f>
      </c>
    </row>
    <row collapsed="false" customFormat="false" customHeight="false" hidden="false" ht="12.1" outlineLevel="0" r="107">
      <c r="A107" s="17" t="s">
        <v>485</v>
      </c>
      <c r="B107" s="17" t="s">
        <v>706</v>
      </c>
      <c r="C107" s="54" t="n">
        <v>43906</v>
      </c>
      <c r="D107" s="55" t="n">
        <v>44246</v>
      </c>
      <c r="E107" s="18" t="n">
        <v>16808.62</v>
      </c>
      <c r="F107" s="18" t="n">
        <v>27983.2</v>
      </c>
      <c r="G107" s="18" t="n">
        <v>1</v>
      </c>
      <c r="H107" s="6" t="s">
        <f>=(F107-E107)*G107</f>
      </c>
      <c r="I107" s="9" t="s">
        <f>=(F107-E107)/E107</f>
      </c>
      <c r="J107" s="7" t="s">
        <f>=MAX(1,DATEDIF(C107,D107,"d")-1)</f>
      </c>
      <c r="K107" s="9" t="s">
        <f>=I107*365/J107</f>
      </c>
    </row>
    <row collapsed="false" customFormat="false" customHeight="false" hidden="false" ht="12.1" outlineLevel="0" r="108">
      <c r="A108" s="17" t="s">
        <v>485</v>
      </c>
      <c r="B108" s="17" t="s">
        <v>706</v>
      </c>
      <c r="C108" s="54" t="n">
        <v>44246</v>
      </c>
      <c r="D108" s="55" t="n">
        <v>44249</v>
      </c>
      <c r="E108" s="18" t="n">
        <v>28037.17</v>
      </c>
      <c r="F108" s="18" t="n">
        <v>26055.62</v>
      </c>
      <c r="G108" s="18" t="n">
        <v>2</v>
      </c>
      <c r="H108" s="6" t="s">
        <f>=(F108-E108)*G108</f>
      </c>
      <c r="I108" s="9" t="s">
        <f>=(F108-E108)/E108</f>
      </c>
      <c r="J108" s="7" t="s">
        <f>=MAX(1,DATEDIF(C108,D108,"d")-1)</f>
      </c>
      <c r="K108" s="9" t="s">
        <f>=I108*365/J108</f>
      </c>
    </row>
    <row collapsed="false" customFormat="false" customHeight="false" hidden="false" ht="12.1" outlineLevel="0" r="109">
      <c r="A109" s="17" t="s">
        <v>485</v>
      </c>
      <c r="B109" s="17" t="s">
        <v>706</v>
      </c>
      <c r="C109" s="54" t="n">
        <v>44251</v>
      </c>
      <c r="D109" s="55" t="n">
        <v>44251</v>
      </c>
      <c r="E109" s="18" t="n">
        <v>25590.6367</v>
      </c>
      <c r="F109" s="18" t="n">
        <v>25135.07</v>
      </c>
      <c r="G109" s="18" t="n">
        <v>3</v>
      </c>
      <c r="H109" s="6" t="s">
        <f>=(F109-E109)*G109</f>
      </c>
      <c r="I109" s="9" t="s">
        <f>=(F109-E109)/E109</f>
      </c>
      <c r="J109" s="7" t="s">
        <f>=MAX(1,DATEDIF(C109,D109,"d")-1)</f>
      </c>
      <c r="K109" s="9" t="s">
        <f>=I109*365/J109</f>
      </c>
    </row>
    <row collapsed="false" customFormat="false" customHeight="false" hidden="false" ht="12.1" outlineLevel="0" r="110">
      <c r="A110" s="17" t="s">
        <v>485</v>
      </c>
      <c r="B110" s="17" t="s">
        <v>706</v>
      </c>
      <c r="C110" s="54" t="n">
        <v>44252</v>
      </c>
      <c r="D110" s="55" t="n">
        <v>44252</v>
      </c>
      <c r="E110" s="18" t="n">
        <v>25014.98</v>
      </c>
      <c r="F110" s="18" t="n">
        <v>23410.04</v>
      </c>
      <c r="G110" s="18" t="n">
        <v>1</v>
      </c>
      <c r="H110" s="6" t="s">
        <f>=(F110-E110)*G110</f>
      </c>
      <c r="I110" s="9" t="s">
        <f>=(F110-E110)/E110</f>
      </c>
      <c r="J110" s="7" t="s">
        <f>=MAX(1,DATEDIF(C110,D110,"d")-1)</f>
      </c>
      <c r="K110" s="9" t="s">
        <f>=I110*365/J110</f>
      </c>
    </row>
    <row collapsed="false" customFormat="false" customHeight="false" hidden="false" ht="12.1" outlineLevel="0" r="111">
      <c r="A111" s="17" t="s">
        <v>485</v>
      </c>
      <c r="B111" s="17" t="s">
        <v>706</v>
      </c>
      <c r="C111" s="54" t="n">
        <v>44252</v>
      </c>
      <c r="D111" s="55" t="n">
        <v>44252</v>
      </c>
      <c r="E111" s="18" t="n">
        <v>25014.98</v>
      </c>
      <c r="F111" s="18" t="n">
        <v>23410.04</v>
      </c>
      <c r="G111" s="18" t="n">
        <v>1</v>
      </c>
      <c r="H111" s="6" t="s">
        <f>=(F111-E111)*G111</f>
      </c>
      <c r="I111" s="9" t="s">
        <f>=(F111-E111)/E111</f>
      </c>
      <c r="J111" s="7" t="s">
        <f>=MAX(1,DATEDIF(C111,D111,"d")-1)</f>
      </c>
      <c r="K111" s="9" t="s">
        <f>=I111*365/J111</f>
      </c>
    </row>
    <row collapsed="false" customFormat="false" customHeight="false" hidden="false" ht="12.1" outlineLevel="0" r="112">
      <c r="A112" s="17" t="s">
        <v>485</v>
      </c>
      <c r="B112" s="17" t="s">
        <v>706</v>
      </c>
      <c r="C112" s="54" t="n">
        <v>44252</v>
      </c>
      <c r="D112" s="55" t="n">
        <v>44253</v>
      </c>
      <c r="E112" s="18" t="n">
        <v>23313.98</v>
      </c>
      <c r="F112" s="18" t="n">
        <v>22886.26</v>
      </c>
      <c r="G112" s="18" t="n">
        <v>2</v>
      </c>
      <c r="H112" s="6" t="s">
        <f>=(F112-E112)*G112</f>
      </c>
      <c r="I112" s="9" t="s">
        <f>=(F112-E112)/E112</f>
      </c>
      <c r="J112" s="7" t="s">
        <f>=MAX(1,DATEDIF(C112,D112,"d")-1)</f>
      </c>
      <c r="K112" s="9" t="s">
        <f>=I112*365/J112</f>
      </c>
    </row>
    <row collapsed="false" customFormat="false" customHeight="false" hidden="false" ht="12.1" outlineLevel="0" r="113">
      <c r="A113" s="17" t="s">
        <v>485</v>
      </c>
      <c r="B113" s="17" t="s">
        <v>706</v>
      </c>
      <c r="C113" s="54" t="n">
        <v>44253</v>
      </c>
      <c r="D113" s="55" t="n">
        <v>44260</v>
      </c>
      <c r="E113" s="18" t="n">
        <v>22886.26</v>
      </c>
      <c r="F113" s="18" t="n">
        <v>22333.392</v>
      </c>
      <c r="G113" s="18" t="n">
        <v>3</v>
      </c>
      <c r="H113" s="6" t="s">
        <f>=(F113-E113)*G113</f>
      </c>
      <c r="I113" s="9" t="s">
        <f>=(F113-E113)/E113</f>
      </c>
      <c r="J113" s="7" t="s">
        <f>=MAX(1,DATEDIF(C113,D113,"d")-1)</f>
      </c>
      <c r="K113" s="9" t="s">
        <f>=I113*365/J113</f>
      </c>
    </row>
    <row collapsed="false" customFormat="false" customHeight="false" hidden="false" ht="12.1" outlineLevel="0" r="114">
      <c r="A114" s="17" t="s">
        <v>485</v>
      </c>
      <c r="B114" s="17" t="s">
        <v>706</v>
      </c>
      <c r="C114" s="54" t="n">
        <v>44260</v>
      </c>
      <c r="D114" s="55" t="n">
        <v>44260</v>
      </c>
      <c r="E114" s="18" t="n">
        <v>22082.74</v>
      </c>
      <c r="F114" s="18" t="n">
        <v>22333.392</v>
      </c>
      <c r="G114" s="18" t="n">
        <v>2</v>
      </c>
      <c r="H114" s="6" t="s">
        <f>=(F114-E114)*G114</f>
      </c>
      <c r="I114" s="9" t="s">
        <f>=(F114-E114)/E114</f>
      </c>
      <c r="J114" s="7" t="s">
        <f>=MAX(1,DATEDIF(C114,D114,"d")-1)</f>
      </c>
      <c r="K114" s="9" t="s">
        <f>=I114*365/J114</f>
      </c>
    </row>
    <row collapsed="false" customFormat="false" customHeight="false" hidden="false" ht="12.1" outlineLevel="0" r="115">
      <c r="A115" s="17" t="s">
        <v>485</v>
      </c>
      <c r="B115" s="17" t="s">
        <v>706</v>
      </c>
      <c r="C115" s="54" t="n">
        <v>44264</v>
      </c>
      <c r="D115" s="55" t="n">
        <v>44273</v>
      </c>
      <c r="E115" s="18" t="n">
        <v>22720.358</v>
      </c>
      <c r="F115" s="18" t="n">
        <v>22817.6824</v>
      </c>
      <c r="G115" s="18" t="n">
        <v>5</v>
      </c>
      <c r="H115" s="6" t="s">
        <f>=(F115-E115)*G115</f>
      </c>
      <c r="I115" s="9" t="s">
        <f>=(F115-E115)/E115</f>
      </c>
      <c r="J115" s="7" t="s">
        <f>=MAX(1,DATEDIF(C115,D115,"d")-1)</f>
      </c>
      <c r="K115" s="9" t="s">
        <f>=I115*365/J115</f>
      </c>
    </row>
    <row collapsed="false" customFormat="false" customHeight="false" hidden="false" ht="12.1" outlineLevel="0" r="116">
      <c r="A116" s="17" t="s">
        <v>485</v>
      </c>
      <c r="B116" s="17" t="s">
        <v>706</v>
      </c>
      <c r="C116" s="54" t="n">
        <v>44264</v>
      </c>
      <c r="D116" s="55" t="n">
        <v>44273</v>
      </c>
      <c r="E116" s="18" t="n">
        <v>22952.22</v>
      </c>
      <c r="F116" s="18" t="n">
        <v>22817.6824</v>
      </c>
      <c r="G116" s="18" t="n">
        <v>3</v>
      </c>
      <c r="H116" s="6" t="s">
        <f>=(F116-E116)*G116</f>
      </c>
      <c r="I116" s="9" t="s">
        <f>=(F116-E116)/E116</f>
      </c>
      <c r="J116" s="7" t="s">
        <f>=MAX(1,DATEDIF(C116,D116,"d")-1)</f>
      </c>
      <c r="K116" s="9" t="s">
        <f>=I116*365/J116</f>
      </c>
    </row>
    <row collapsed="false" customFormat="false" customHeight="false" hidden="false" ht="12.1" outlineLevel="0" r="117">
      <c r="A117" s="17" t="s">
        <v>485</v>
      </c>
      <c r="B117" s="17" t="s">
        <v>706</v>
      </c>
      <c r="C117" s="54" t="n">
        <v>44265</v>
      </c>
      <c r="D117" s="55" t="n">
        <v>44273</v>
      </c>
      <c r="E117" s="18" t="n">
        <v>23116.12</v>
      </c>
      <c r="F117" s="18" t="n">
        <v>22817.6824</v>
      </c>
      <c r="G117" s="18" t="n">
        <v>2</v>
      </c>
      <c r="H117" s="6" t="s">
        <f>=(F117-E117)*G117</f>
      </c>
      <c r="I117" s="9" t="s">
        <f>=(F117-E117)/E117</f>
      </c>
      <c r="J117" s="7" t="s">
        <f>=MAX(1,DATEDIF(C117,D117,"d")-1)</f>
      </c>
      <c r="K117" s="9" t="s">
        <f>=I117*365/J117</f>
      </c>
    </row>
    <row collapsed="false" customFormat="false" customHeight="false" hidden="false" ht="12.1" outlineLevel="0" r="118">
      <c r="A118" s="17" t="s">
        <v>485</v>
      </c>
      <c r="B118" s="17" t="s">
        <v>706</v>
      </c>
      <c r="C118" s="54" t="n">
        <v>44267</v>
      </c>
      <c r="D118" s="55" t="n">
        <v>44273</v>
      </c>
      <c r="E118" s="18" t="n">
        <v>23597.83</v>
      </c>
      <c r="F118" s="18" t="n">
        <v>22817.6824</v>
      </c>
      <c r="G118" s="18" t="n">
        <v>1</v>
      </c>
      <c r="H118" s="6" t="s">
        <f>=(F118-E118)*G118</f>
      </c>
      <c r="I118" s="9" t="s">
        <f>=(F118-E118)/E118</f>
      </c>
      <c r="J118" s="7" t="s">
        <f>=MAX(1,DATEDIF(C118,D118,"d")-1)</f>
      </c>
      <c r="K118" s="9" t="s">
        <f>=I118*365/J118</f>
      </c>
    </row>
    <row collapsed="false" customFormat="false" customHeight="false" hidden="false" ht="12.1" outlineLevel="0" r="119">
      <c r="A119" s="17" t="s">
        <v>485</v>
      </c>
      <c r="B119" s="17" t="s">
        <v>706</v>
      </c>
      <c r="C119" s="54" t="n">
        <v>44267</v>
      </c>
      <c r="D119" s="55" t="n">
        <v>44273</v>
      </c>
      <c r="E119" s="18" t="n">
        <v>23595.8333</v>
      </c>
      <c r="F119" s="18" t="n">
        <v>22817.6824</v>
      </c>
      <c r="G119" s="18" t="n">
        <v>6</v>
      </c>
      <c r="H119" s="6" t="s">
        <f>=(F119-E119)*G119</f>
      </c>
      <c r="I119" s="9" t="s">
        <f>=(F119-E119)/E119</f>
      </c>
      <c r="J119" s="7" t="s">
        <f>=MAX(1,DATEDIF(C119,D119,"d")-1)</f>
      </c>
      <c r="K119" s="9" t="s">
        <f>=I119*365/J119</f>
      </c>
    </row>
    <row collapsed="false" customFormat="false" customHeight="false" hidden="false" ht="12.1" outlineLevel="0" r="120">
      <c r="A120" s="17" t="s">
        <v>485</v>
      </c>
      <c r="B120" s="17" t="s">
        <v>706</v>
      </c>
      <c r="C120" s="54" t="n">
        <v>44267</v>
      </c>
      <c r="D120" s="55" t="n">
        <v>44273</v>
      </c>
      <c r="E120" s="18" t="n">
        <v>23599.8333</v>
      </c>
      <c r="F120" s="18" t="n">
        <v>22817.6824</v>
      </c>
      <c r="G120" s="18" t="n">
        <v>3</v>
      </c>
      <c r="H120" s="6" t="s">
        <f>=(F120-E120)*G120</f>
      </c>
      <c r="I120" s="9" t="s">
        <f>=(F120-E120)/E120</f>
      </c>
      <c r="J120" s="7" t="s">
        <f>=MAX(1,DATEDIF(C120,D120,"d")-1)</f>
      </c>
      <c r="K120" s="9" t="s">
        <f>=I120*365/J120</f>
      </c>
    </row>
    <row collapsed="false" customFormat="false" customHeight="false" hidden="false" ht="12.1" outlineLevel="0" r="121">
      <c r="A121" s="17" t="s">
        <v>485</v>
      </c>
      <c r="B121" s="17" t="s">
        <v>706</v>
      </c>
      <c r="C121" s="54" t="n">
        <v>44271</v>
      </c>
      <c r="D121" s="55" t="n">
        <v>44273</v>
      </c>
      <c r="E121" s="18" t="n">
        <v>22452.52</v>
      </c>
      <c r="F121" s="18" t="n">
        <v>22817.6824</v>
      </c>
      <c r="G121" s="18" t="n">
        <v>10</v>
      </c>
      <c r="H121" s="6" t="s">
        <f>=(F121-E121)*G121</f>
      </c>
      <c r="I121" s="9" t="s">
        <f>=(F121-E121)/E121</f>
      </c>
      <c r="J121" s="7" t="s">
        <f>=MAX(1,DATEDIF(C121,D121,"d")-1)</f>
      </c>
      <c r="K121" s="9" t="s">
        <f>=I121*365/J121</f>
      </c>
    </row>
    <row collapsed="false" customFormat="false" customHeight="false" hidden="false" ht="12.1" outlineLevel="0" r="122">
      <c r="A122" s="17" t="s">
        <v>485</v>
      </c>
      <c r="B122" s="17" t="s">
        <v>706</v>
      </c>
      <c r="C122" s="54" t="n">
        <v>44273</v>
      </c>
      <c r="D122" s="55" t="n">
        <v>44273</v>
      </c>
      <c r="E122" s="18" t="n">
        <v>23038.16</v>
      </c>
      <c r="F122" s="18" t="n">
        <v>22817.6824</v>
      </c>
      <c r="G122" s="18" t="n">
        <v>1</v>
      </c>
      <c r="H122" s="6" t="s">
        <f>=(F122-E122)*G122</f>
      </c>
      <c r="I122" s="9" t="s">
        <f>=(F122-E122)/E122</f>
      </c>
      <c r="J122" s="7" t="s">
        <f>=MAX(1,DATEDIF(C122,D122,"d")-1)</f>
      </c>
      <c r="K122" s="9" t="s">
        <f>=I122*365/J122</f>
      </c>
    </row>
    <row collapsed="false" customFormat="false" customHeight="false" hidden="false" ht="12.1" outlineLevel="0" r="123">
      <c r="A123" s="17" t="s">
        <v>485</v>
      </c>
      <c r="B123" s="17" t="s">
        <v>706</v>
      </c>
      <c r="C123" s="54" t="n">
        <v>44273</v>
      </c>
      <c r="D123" s="55" t="n">
        <v>44273</v>
      </c>
      <c r="E123" s="18" t="n">
        <v>23036.17</v>
      </c>
      <c r="F123" s="18" t="n">
        <v>22817.6824</v>
      </c>
      <c r="G123" s="18" t="n">
        <v>19</v>
      </c>
      <c r="H123" s="6" t="s">
        <f>=(F123-E123)*G123</f>
      </c>
      <c r="I123" s="9" t="s">
        <f>=(F123-E123)/E123</f>
      </c>
      <c r="J123" s="7" t="s">
        <f>=MAX(1,DATEDIF(C123,D123,"d")-1)</f>
      </c>
      <c r="K123" s="9" t="s">
        <f>=I123*365/J123</f>
      </c>
    </row>
    <row collapsed="false" customFormat="false" customHeight="false" hidden="false" ht="12.1" outlineLevel="0" r="124">
      <c r="A124" s="17" t="s">
        <v>485</v>
      </c>
      <c r="B124" s="17" t="s">
        <v>706</v>
      </c>
      <c r="C124" s="54" t="n">
        <v>44273</v>
      </c>
      <c r="D124" s="55" t="n">
        <v>44274</v>
      </c>
      <c r="E124" s="18" t="n">
        <v>22722.3588</v>
      </c>
      <c r="F124" s="18" t="n">
        <v>22663.59</v>
      </c>
      <c r="G124" s="18" t="n">
        <v>8</v>
      </c>
      <c r="H124" s="6" t="s">
        <f>=(F124-E124)*G124</f>
      </c>
      <c r="I124" s="9" t="s">
        <f>=(F124-E124)/E124</f>
      </c>
      <c r="J124" s="7" t="s">
        <f>=MAX(1,DATEDIF(C124,D124,"d")-1)</f>
      </c>
      <c r="K124" s="9" t="s">
        <f>=I124*365/J124</f>
      </c>
    </row>
    <row collapsed="false" customFormat="false" customHeight="false" hidden="false" ht="12.1" outlineLevel="0" r="125">
      <c r="A125" s="17" t="s">
        <v>485</v>
      </c>
      <c r="B125" s="17" t="s">
        <v>706</v>
      </c>
      <c r="C125" s="54" t="n">
        <v>44273</v>
      </c>
      <c r="D125" s="55" t="n">
        <v>44274</v>
      </c>
      <c r="E125" s="18" t="n">
        <v>22726.356</v>
      </c>
      <c r="F125" s="18" t="n">
        <v>22663.59</v>
      </c>
      <c r="G125" s="18" t="n">
        <v>9</v>
      </c>
      <c r="H125" s="6" t="s">
        <f>=(F125-E125)*G125</f>
      </c>
      <c r="I125" s="9" t="s">
        <f>=(F125-E125)/E125</f>
      </c>
      <c r="J125" s="7" t="s">
        <f>=MAX(1,DATEDIF(C125,D125,"d")-1)</f>
      </c>
      <c r="K125" s="9" t="s">
        <f>=I125*365/J125</f>
      </c>
    </row>
    <row collapsed="false" customFormat="false" customHeight="false" hidden="false" ht="12.1" outlineLevel="0" r="126">
      <c r="A126" s="17" t="s">
        <v>485</v>
      </c>
      <c r="B126" s="17" t="s">
        <v>706</v>
      </c>
      <c r="C126" s="54" t="n">
        <v>44273</v>
      </c>
      <c r="D126" s="55" t="n">
        <v>44274</v>
      </c>
      <c r="E126" s="18" t="n">
        <v>22726.356</v>
      </c>
      <c r="F126" s="18" t="n">
        <v>22661.5885</v>
      </c>
      <c r="G126" s="18" t="n">
        <v>1</v>
      </c>
      <c r="H126" s="6" t="s">
        <f>=(F126-E126)*G126</f>
      </c>
      <c r="I126" s="9" t="s">
        <f>=(F126-E126)/E126</f>
      </c>
      <c r="J126" s="7" t="s">
        <f>=MAX(1,DATEDIF(C126,D126,"d")-1)</f>
      </c>
      <c r="K126" s="9" t="s">
        <f>=I126*365/J126</f>
      </c>
    </row>
    <row collapsed="false" customFormat="false" customHeight="false" hidden="false" ht="12.1" outlineLevel="0" r="127">
      <c r="A127" s="17" t="s">
        <v>485</v>
      </c>
      <c r="B127" s="17" t="s">
        <v>706</v>
      </c>
      <c r="C127" s="54" t="n">
        <v>44273</v>
      </c>
      <c r="D127" s="55" t="n">
        <v>44274</v>
      </c>
      <c r="E127" s="18" t="n">
        <v>22726.356</v>
      </c>
      <c r="F127" s="18" t="n">
        <v>22661.5885</v>
      </c>
      <c r="G127" s="18" t="n">
        <v>5</v>
      </c>
      <c r="H127" s="6" t="s">
        <f>=(F127-E127)*G127</f>
      </c>
      <c r="I127" s="9" t="s">
        <f>=(F127-E127)/E127</f>
      </c>
      <c r="J127" s="7" t="s">
        <f>=MAX(1,DATEDIF(C127,D127,"d")-1)</f>
      </c>
      <c r="K127" s="9" t="s">
        <f>=I127*365/J127</f>
      </c>
    </row>
    <row collapsed="false" customFormat="false" customHeight="false" hidden="false" ht="12.1" outlineLevel="0" r="128">
      <c r="A128" s="17" t="s">
        <v>485</v>
      </c>
      <c r="B128" s="17" t="s">
        <v>706</v>
      </c>
      <c r="C128" s="54" t="n">
        <v>44273</v>
      </c>
      <c r="D128" s="55" t="n">
        <v>44274</v>
      </c>
      <c r="E128" s="18" t="n">
        <v>22726.3564</v>
      </c>
      <c r="F128" s="18" t="n">
        <v>22661.5885</v>
      </c>
      <c r="G128" s="18" t="n">
        <v>11</v>
      </c>
      <c r="H128" s="6" t="s">
        <f>=(F128-E128)*G128</f>
      </c>
      <c r="I128" s="9" t="s">
        <f>=(F128-E128)/E128</f>
      </c>
      <c r="J128" s="7" t="s">
        <f>=MAX(1,DATEDIF(C128,D128,"d")-1)</f>
      </c>
      <c r="K128" s="9" t="s">
        <f>=I128*365/J128</f>
      </c>
    </row>
    <row collapsed="false" customFormat="false" customHeight="false" hidden="false" ht="12.1" outlineLevel="0" r="129">
      <c r="A129" s="17" t="s">
        <v>485</v>
      </c>
      <c r="B129" s="17" t="s">
        <v>706</v>
      </c>
      <c r="C129" s="54" t="n">
        <v>44273</v>
      </c>
      <c r="D129" s="55" t="n">
        <v>44274</v>
      </c>
      <c r="E129" s="18" t="n">
        <v>22726.355</v>
      </c>
      <c r="F129" s="18" t="n">
        <v>22661.5885</v>
      </c>
      <c r="G129" s="18" t="n">
        <v>6</v>
      </c>
      <c r="H129" s="6" t="s">
        <f>=(F129-E129)*G129</f>
      </c>
      <c r="I129" s="9" t="s">
        <f>=(F129-E129)/E129</f>
      </c>
      <c r="J129" s="7" t="s">
        <f>=MAX(1,DATEDIF(C129,D129,"d")-1)</f>
      </c>
      <c r="K129" s="9" t="s">
        <f>=I129*365/J129</f>
      </c>
    </row>
    <row collapsed="false" customFormat="false" customHeight="false" hidden="false" ht="12.1" outlineLevel="0" r="130">
      <c r="A130" s="17" t="s">
        <v>485</v>
      </c>
      <c r="B130" s="17" t="s">
        <v>706</v>
      </c>
      <c r="C130" s="54" t="n">
        <v>44274</v>
      </c>
      <c r="D130" s="55" t="n">
        <v>44274</v>
      </c>
      <c r="E130" s="18" t="n">
        <v>22661.5885</v>
      </c>
      <c r="F130" s="18" t="n">
        <v>22806.308</v>
      </c>
      <c r="G130" s="18" t="n">
        <v>10</v>
      </c>
      <c r="H130" s="6" t="s">
        <f>=(F130-E130)*G130</f>
      </c>
      <c r="I130" s="9" t="s">
        <f>=(F130-E130)/E130</f>
      </c>
      <c r="J130" s="7" t="s">
        <f>=MAX(1,DATEDIF(C130,D130,"d")-1)</f>
      </c>
      <c r="K130" s="9" t="s">
        <f>=I130*365/J130</f>
      </c>
    </row>
    <row collapsed="false" customFormat="false" customHeight="false" hidden="false" ht="12.1" outlineLevel="0" r="131">
      <c r="A131" s="17" t="s">
        <v>485</v>
      </c>
      <c r="B131" s="17" t="s">
        <v>706</v>
      </c>
      <c r="C131" s="54" t="n">
        <v>44274</v>
      </c>
      <c r="D131" s="55" t="n">
        <v>44274</v>
      </c>
      <c r="E131" s="18" t="n">
        <v>22629.569</v>
      </c>
      <c r="F131" s="18" t="n">
        <v>22806.308</v>
      </c>
      <c r="G131" s="18" t="n">
        <v>10</v>
      </c>
      <c r="H131" s="6" t="s">
        <f>=(F131-E131)*G131</f>
      </c>
      <c r="I131" s="9" t="s">
        <f>=(F131-E131)/E131</f>
      </c>
      <c r="J131" s="7" t="s">
        <f>=MAX(1,DATEDIF(C131,D131,"d")-1)</f>
      </c>
      <c r="K131" s="9" t="s">
        <f>=I131*365/J131</f>
      </c>
    </row>
    <row collapsed="false" customFormat="false" customHeight="false" hidden="false" ht="12.1" outlineLevel="0" r="132">
      <c r="A132" s="17" t="s">
        <v>485</v>
      </c>
      <c r="B132" s="17" t="s">
        <v>706</v>
      </c>
      <c r="C132" s="54" t="n">
        <v>44274</v>
      </c>
      <c r="D132" s="55" t="n">
        <v>44274</v>
      </c>
      <c r="E132" s="18" t="n">
        <v>22629.569</v>
      </c>
      <c r="F132" s="18" t="n">
        <v>22806.308</v>
      </c>
      <c r="G132" s="18" t="n">
        <v>10</v>
      </c>
      <c r="H132" s="6" t="s">
        <f>=(F132-E132)*G132</f>
      </c>
      <c r="I132" s="9" t="s">
        <f>=(F132-E132)/E132</f>
      </c>
      <c r="J132" s="7" t="s">
        <f>=MAX(1,DATEDIF(C132,D132,"d")-1)</f>
      </c>
      <c r="K132" s="9" t="s">
        <f>=I132*365/J132</f>
      </c>
    </row>
    <row collapsed="false" customFormat="false" customHeight="false" hidden="false" ht="12.1" outlineLevel="0" r="133">
      <c r="A133" s="17" t="s">
        <v>485</v>
      </c>
      <c r="B133" s="17" t="s">
        <v>706</v>
      </c>
      <c r="C133" s="54" t="n">
        <v>44274</v>
      </c>
      <c r="D133" s="55" t="n">
        <v>44274</v>
      </c>
      <c r="E133" s="18" t="n">
        <v>22599.552</v>
      </c>
      <c r="F133" s="18" t="n">
        <v>22806.308</v>
      </c>
      <c r="G133" s="18" t="n">
        <v>5</v>
      </c>
      <c r="H133" s="6" t="s">
        <f>=(F133-E133)*G133</f>
      </c>
      <c r="I133" s="9" t="s">
        <f>=(F133-E133)/E133</f>
      </c>
      <c r="J133" s="7" t="s">
        <f>=MAX(1,DATEDIF(C133,D133,"d")-1)</f>
      </c>
      <c r="K133" s="9" t="s">
        <f>=I133*365/J133</f>
      </c>
    </row>
    <row collapsed="false" customFormat="false" customHeight="false" hidden="false" ht="12.1" outlineLevel="0" r="134">
      <c r="A134" s="17" t="s">
        <v>485</v>
      </c>
      <c r="B134" s="17" t="s">
        <v>706</v>
      </c>
      <c r="C134" s="54" t="n">
        <v>44274</v>
      </c>
      <c r="D134" s="55" t="n">
        <v>44274</v>
      </c>
      <c r="E134" s="18" t="n">
        <v>22599.552</v>
      </c>
      <c r="F134" s="18" t="n">
        <v>22806.308</v>
      </c>
      <c r="G134" s="18" t="n">
        <v>15</v>
      </c>
      <c r="H134" s="6" t="s">
        <f>=(F134-E134)*G134</f>
      </c>
      <c r="I134" s="9" t="s">
        <f>=(F134-E134)/E134</f>
      </c>
      <c r="J134" s="7" t="s">
        <f>=MAX(1,DATEDIF(C134,D134,"d")-1)</f>
      </c>
      <c r="K134" s="9" t="s">
        <f>=I134*365/J134</f>
      </c>
    </row>
    <row collapsed="false" customFormat="false" customHeight="false" hidden="false" ht="12.1" outlineLevel="0" r="135">
      <c r="A135" s="17" t="s">
        <v>485</v>
      </c>
      <c r="B135" s="17" t="s">
        <v>706</v>
      </c>
      <c r="C135" s="54" t="n">
        <v>44274</v>
      </c>
      <c r="D135" s="55" t="n">
        <v>44279</v>
      </c>
      <c r="E135" s="18" t="n">
        <v>22847.7006</v>
      </c>
      <c r="F135" s="18" t="n">
        <v>21537.07</v>
      </c>
      <c r="G135" s="18" t="n">
        <v>18</v>
      </c>
      <c r="H135" s="6" t="s">
        <f>=(F135-E135)*G135</f>
      </c>
      <c r="I135" s="9" t="s">
        <f>=(F135-E135)/E135</f>
      </c>
      <c r="J135" s="7" t="s">
        <f>=MAX(1,DATEDIF(C135,D135,"d")-1)</f>
      </c>
      <c r="K135" s="9" t="s">
        <f>=I135*365/J135</f>
      </c>
    </row>
    <row collapsed="false" customFormat="false" customHeight="false" hidden="false" ht="12.1" outlineLevel="0" r="136">
      <c r="A136" s="17" t="s">
        <v>485</v>
      </c>
      <c r="B136" s="17" t="s">
        <v>706</v>
      </c>
      <c r="C136" s="54" t="n">
        <v>44274</v>
      </c>
      <c r="D136" s="55" t="n">
        <v>44279</v>
      </c>
      <c r="E136" s="18" t="n">
        <v>22847.7</v>
      </c>
      <c r="F136" s="18" t="n">
        <v>21537.07</v>
      </c>
      <c r="G136" s="18" t="n">
        <v>7</v>
      </c>
      <c r="H136" s="6" t="s">
        <f>=(F136-E136)*G136</f>
      </c>
      <c r="I136" s="9" t="s">
        <f>=(F136-E136)/E136</f>
      </c>
      <c r="J136" s="7" t="s">
        <f>=MAX(1,DATEDIF(C136,D136,"d")-1)</f>
      </c>
      <c r="K136" s="9" t="s">
        <f>=I136*365/J136</f>
      </c>
    </row>
    <row collapsed="false" customFormat="false" customHeight="false" hidden="false" ht="12.1" outlineLevel="0" r="137">
      <c r="A137" s="17" t="s">
        <v>485</v>
      </c>
      <c r="B137" s="17" t="s">
        <v>706</v>
      </c>
      <c r="C137" s="54" t="n">
        <v>44274</v>
      </c>
      <c r="D137" s="55" t="n">
        <v>44279</v>
      </c>
      <c r="E137" s="18" t="n">
        <v>22847.7004</v>
      </c>
      <c r="F137" s="18" t="n">
        <v>21537.07</v>
      </c>
      <c r="G137" s="18" t="n">
        <v>25</v>
      </c>
      <c r="H137" s="6" t="s">
        <f>=(F137-E137)*G137</f>
      </c>
      <c r="I137" s="9" t="s">
        <f>=(F137-E137)/E137</f>
      </c>
      <c r="J137" s="7" t="s">
        <f>=MAX(1,DATEDIF(C137,D137,"d")-1)</f>
      </c>
      <c r="K137" s="9" t="s">
        <f>=I137*365/J137</f>
      </c>
    </row>
    <row collapsed="false" customFormat="false" customHeight="false" hidden="false" ht="12.1" outlineLevel="0" r="138">
      <c r="A138" s="17" t="s">
        <v>485</v>
      </c>
      <c r="B138" s="17" t="s">
        <v>706</v>
      </c>
      <c r="C138" s="54" t="n">
        <v>44274</v>
      </c>
      <c r="D138" s="55" t="n">
        <v>44279</v>
      </c>
      <c r="E138" s="18" t="n">
        <v>22759.65</v>
      </c>
      <c r="F138" s="18" t="n">
        <v>21537.07</v>
      </c>
      <c r="G138" s="18" t="n">
        <v>1</v>
      </c>
      <c r="H138" s="6" t="s">
        <f>=(F138-E138)*G138</f>
      </c>
      <c r="I138" s="9" t="s">
        <f>=(F138-E138)/E138</f>
      </c>
      <c r="J138" s="7" t="s">
        <f>=MAX(1,DATEDIF(C138,D138,"d")-1)</f>
      </c>
      <c r="K138" s="9" t="s">
        <f>=I138*365/J138</f>
      </c>
    </row>
    <row collapsed="false" customFormat="false" customHeight="false" hidden="false" ht="12.1" outlineLevel="0" r="139">
      <c r="A139" s="17" t="s">
        <v>485</v>
      </c>
      <c r="B139" s="17" t="s">
        <v>706</v>
      </c>
      <c r="C139" s="54" t="n">
        <v>44274</v>
      </c>
      <c r="D139" s="55" t="n">
        <v>44279</v>
      </c>
      <c r="E139" s="18" t="n">
        <v>22759.65</v>
      </c>
      <c r="F139" s="18" t="n">
        <v>21537.07</v>
      </c>
      <c r="G139" s="18" t="n">
        <v>1</v>
      </c>
      <c r="H139" s="6" t="s">
        <f>=(F139-E139)*G139</f>
      </c>
      <c r="I139" s="9" t="s">
        <f>=(F139-E139)/E139</f>
      </c>
      <c r="J139" s="7" t="s">
        <f>=MAX(1,DATEDIF(C139,D139,"d")-1)</f>
      </c>
      <c r="K139" s="9" t="s">
        <f>=I139*365/J139</f>
      </c>
    </row>
    <row collapsed="false" customFormat="false" customHeight="false" hidden="false" ht="12.1" outlineLevel="0" r="140">
      <c r="A140" s="17" t="s">
        <v>485</v>
      </c>
      <c r="B140" s="17" t="s">
        <v>706</v>
      </c>
      <c r="C140" s="54" t="n">
        <v>44274</v>
      </c>
      <c r="D140" s="55" t="n">
        <v>44279</v>
      </c>
      <c r="E140" s="18" t="n">
        <v>22759.6467</v>
      </c>
      <c r="F140" s="18" t="n">
        <v>21537.07</v>
      </c>
      <c r="G140" s="18" t="n">
        <v>3</v>
      </c>
      <c r="H140" s="6" t="s">
        <f>=(F140-E140)*G140</f>
      </c>
      <c r="I140" s="9" t="s">
        <f>=(F140-E140)/E140</f>
      </c>
      <c r="J140" s="7" t="s">
        <f>=MAX(1,DATEDIF(C140,D140,"d")-1)</f>
      </c>
      <c r="K140" s="9" t="s">
        <f>=I140*365/J140</f>
      </c>
    </row>
    <row collapsed="false" customFormat="false" customHeight="false" hidden="false" ht="12.1" outlineLevel="0" r="141">
      <c r="A141" s="17" t="s">
        <v>485</v>
      </c>
      <c r="B141" s="17" t="s">
        <v>706</v>
      </c>
      <c r="C141" s="54" t="n">
        <v>44274</v>
      </c>
      <c r="D141" s="55" t="n">
        <v>44279</v>
      </c>
      <c r="E141" s="18" t="n">
        <v>22757.6467</v>
      </c>
      <c r="F141" s="18" t="n">
        <v>21537.07</v>
      </c>
      <c r="G141" s="18" t="n">
        <v>6</v>
      </c>
      <c r="H141" s="6" t="s">
        <f>=(F141-E141)*G141</f>
      </c>
      <c r="I141" s="9" t="s">
        <f>=(F141-E141)/E141</f>
      </c>
      <c r="J141" s="7" t="s">
        <f>=MAX(1,DATEDIF(C141,D141,"d")-1)</f>
      </c>
      <c r="K141" s="9" t="s">
        <f>=I141*365/J141</f>
      </c>
    </row>
    <row collapsed="false" customFormat="false" customHeight="false" hidden="false" ht="12.1" outlineLevel="0" r="142">
      <c r="A142" s="17" t="s">
        <v>485</v>
      </c>
      <c r="B142" s="17" t="s">
        <v>706</v>
      </c>
      <c r="C142" s="54" t="n">
        <v>44274</v>
      </c>
      <c r="D142" s="55" t="n">
        <v>44279</v>
      </c>
      <c r="E142" s="18" t="n">
        <v>22757.647</v>
      </c>
      <c r="F142" s="18" t="n">
        <v>21537.07</v>
      </c>
      <c r="G142" s="18" t="n">
        <v>10</v>
      </c>
      <c r="H142" s="6" t="s">
        <f>=(F142-E142)*G142</f>
      </c>
      <c r="I142" s="9" t="s">
        <f>=(F142-E142)/E142</f>
      </c>
      <c r="J142" s="7" t="s">
        <f>=MAX(1,DATEDIF(C142,D142,"d")-1)</f>
      </c>
      <c r="K142" s="9" t="s">
        <f>=I142*365/J142</f>
      </c>
    </row>
    <row collapsed="false" customFormat="false" customHeight="false" hidden="false" ht="12.1" outlineLevel="0" r="143">
      <c r="A143" s="17" t="s">
        <v>485</v>
      </c>
      <c r="B143" s="17" t="s">
        <v>706</v>
      </c>
      <c r="C143" s="54" t="n">
        <v>44274</v>
      </c>
      <c r="D143" s="55" t="n">
        <v>44279</v>
      </c>
      <c r="E143" s="18" t="n">
        <v>22757.6467</v>
      </c>
      <c r="F143" s="18" t="n">
        <v>21537.07</v>
      </c>
      <c r="G143" s="18" t="n">
        <v>9</v>
      </c>
      <c r="H143" s="6" t="s">
        <f>=(F143-E143)*G143</f>
      </c>
      <c r="I143" s="9" t="s">
        <f>=(F143-E143)/E143</f>
      </c>
      <c r="J143" s="7" t="s">
        <f>=MAX(1,DATEDIF(C143,D143,"d")-1)</f>
      </c>
      <c r="K143" s="9" t="s">
        <f>=I143*365/J143</f>
      </c>
    </row>
    <row collapsed="false" customFormat="false" customHeight="false" hidden="false" ht="12.1" outlineLevel="0" r="144">
      <c r="A144" s="17" t="s">
        <v>485</v>
      </c>
      <c r="B144" s="17" t="s">
        <v>706</v>
      </c>
      <c r="C144" s="54" t="n">
        <v>44279</v>
      </c>
      <c r="D144" s="55" t="n">
        <v>44280</v>
      </c>
      <c r="E144" s="18" t="n">
        <v>21537.07</v>
      </c>
      <c r="F144" s="18" t="n">
        <v>21292.768</v>
      </c>
      <c r="G144" s="18" t="n">
        <v>10</v>
      </c>
      <c r="H144" s="6" t="s">
        <f>=(F144-E144)*G144</f>
      </c>
      <c r="I144" s="9" t="s">
        <f>=(F144-E144)/E144</f>
      </c>
      <c r="J144" s="7" t="s">
        <f>=MAX(1,DATEDIF(C144,D144,"d")-1)</f>
      </c>
      <c r="K144" s="9" t="s">
        <f>=I144*365/J144</f>
      </c>
    </row>
    <row collapsed="false" customFormat="false" customHeight="false" hidden="false" ht="12.1" outlineLevel="0" r="145">
      <c r="A145" s="17" t="s">
        <v>485</v>
      </c>
      <c r="B145" s="17" t="s">
        <v>706</v>
      </c>
      <c r="C145" s="54" t="n">
        <v>44279</v>
      </c>
      <c r="D145" s="55" t="n">
        <v>44280</v>
      </c>
      <c r="E145" s="18" t="n">
        <v>21327.196</v>
      </c>
      <c r="F145" s="18" t="n">
        <v>21292.768</v>
      </c>
      <c r="G145" s="18" t="n">
        <v>20</v>
      </c>
      <c r="H145" s="6" t="s">
        <f>=(F145-E145)*G145</f>
      </c>
      <c r="I145" s="9" t="s">
        <f>=(F145-E145)/E145</f>
      </c>
      <c r="J145" s="7" t="s">
        <f>=MAX(1,DATEDIF(C145,D145,"d")-1)</f>
      </c>
      <c r="K145" s="9" t="s">
        <f>=I145*365/J145</f>
      </c>
    </row>
    <row collapsed="false" customFormat="false" customHeight="false" hidden="false" ht="12.1" outlineLevel="0" r="146">
      <c r="A146" s="17" t="s">
        <v>485</v>
      </c>
      <c r="B146" s="17" t="s">
        <v>706</v>
      </c>
      <c r="C146" s="54" t="n">
        <v>44280</v>
      </c>
      <c r="D146" s="55" t="n">
        <v>44284</v>
      </c>
      <c r="E146" s="18" t="n">
        <v>21091.3383</v>
      </c>
      <c r="F146" s="18" t="n">
        <v>22481.4807</v>
      </c>
      <c r="G146" s="18" t="n">
        <v>12</v>
      </c>
      <c r="H146" s="6" t="s">
        <f>=(F146-E146)*G146</f>
      </c>
      <c r="I146" s="9" t="s">
        <f>=(F146-E146)/E146</f>
      </c>
      <c r="J146" s="7" t="s">
        <f>=MAX(1,DATEDIF(C146,D146,"d")-1)</f>
      </c>
      <c r="K146" s="9" t="s">
        <f>=I146*365/J146</f>
      </c>
    </row>
    <row collapsed="false" customFormat="false" customHeight="false" hidden="false" ht="12.1" outlineLevel="0" r="147">
      <c r="A147" s="17" t="s">
        <v>485</v>
      </c>
      <c r="B147" s="17" t="s">
        <v>706</v>
      </c>
      <c r="C147" s="54" t="n">
        <v>44280</v>
      </c>
      <c r="D147" s="55" t="n">
        <v>44284</v>
      </c>
      <c r="E147" s="18" t="n">
        <v>21091.34</v>
      </c>
      <c r="F147" s="18" t="n">
        <v>22481.4807</v>
      </c>
      <c r="G147" s="18" t="n">
        <v>2</v>
      </c>
      <c r="H147" s="6" t="s">
        <f>=(F147-E147)*G147</f>
      </c>
      <c r="I147" s="9" t="s">
        <f>=(F147-E147)/E147</f>
      </c>
      <c r="J147" s="7" t="s">
        <f>=MAX(1,DATEDIF(C147,D147,"d")-1)</f>
      </c>
      <c r="K147" s="9" t="s">
        <f>=I147*365/J147</f>
      </c>
    </row>
    <row collapsed="false" customFormat="false" customHeight="false" hidden="false" ht="12.1" outlineLevel="0" r="148">
      <c r="A148" s="17" t="s">
        <v>485</v>
      </c>
      <c r="B148" s="17" t="s">
        <v>706</v>
      </c>
      <c r="C148" s="54" t="n">
        <v>44280</v>
      </c>
      <c r="D148" s="55" t="n">
        <v>44284</v>
      </c>
      <c r="E148" s="18" t="n">
        <v>21089.3388</v>
      </c>
      <c r="F148" s="18" t="n">
        <v>22481.4807</v>
      </c>
      <c r="G148" s="18" t="n">
        <v>1</v>
      </c>
      <c r="H148" s="6" t="s">
        <f>=(F148-E148)*G148</f>
      </c>
      <c r="I148" s="9" t="s">
        <f>=(F148-E148)/E148</f>
      </c>
      <c r="J148" s="7" t="s">
        <f>=MAX(1,DATEDIF(C148,D148,"d")-1)</f>
      </c>
      <c r="K148" s="9" t="s">
        <f>=I148*365/J148</f>
      </c>
    </row>
    <row collapsed="false" customFormat="false" customHeight="false" hidden="false" ht="12.1" outlineLevel="0" r="149">
      <c r="A149" s="17" t="s">
        <v>485</v>
      </c>
      <c r="B149" s="17" t="s">
        <v>706</v>
      </c>
      <c r="C149" s="54" t="n">
        <v>44280</v>
      </c>
      <c r="D149" s="55" t="n">
        <v>44284</v>
      </c>
      <c r="E149" s="18" t="n">
        <v>21089.3388</v>
      </c>
      <c r="F149" s="18" t="n">
        <v>22483.4818</v>
      </c>
      <c r="G149" s="18" t="n">
        <v>15</v>
      </c>
      <c r="H149" s="6" t="s">
        <f>=(F149-E149)*G149</f>
      </c>
      <c r="I149" s="9" t="s">
        <f>=(F149-E149)/E149</f>
      </c>
      <c r="J149" s="7" t="s">
        <f>=MAX(1,DATEDIF(C149,D149,"d")-1)</f>
      </c>
      <c r="K149" s="9" t="s">
        <f>=I149*365/J149</f>
      </c>
    </row>
    <row collapsed="false" customFormat="false" customHeight="false" hidden="false" ht="12.1" outlineLevel="0" r="150">
      <c r="A150" s="17" t="s">
        <v>485</v>
      </c>
      <c r="B150" s="17" t="s">
        <v>706</v>
      </c>
      <c r="C150" s="54" t="n">
        <v>44280</v>
      </c>
      <c r="D150" s="55" t="n">
        <v>44284</v>
      </c>
      <c r="E150" s="18" t="n">
        <v>20983.4027</v>
      </c>
      <c r="F150" s="18" t="n">
        <v>22483.4818</v>
      </c>
      <c r="G150" s="18" t="n">
        <v>2</v>
      </c>
      <c r="H150" s="6" t="s">
        <f>=(F150-E150)*G150</f>
      </c>
      <c r="I150" s="9" t="s">
        <f>=(F150-E150)/E150</f>
      </c>
      <c r="J150" s="7" t="s">
        <f>=MAX(1,DATEDIF(C150,D150,"d")-1)</f>
      </c>
      <c r="K150" s="9" t="s">
        <f>=I150*365/J150</f>
      </c>
    </row>
    <row collapsed="false" customFormat="false" customHeight="false" hidden="false" ht="12.1" outlineLevel="0" r="151">
      <c r="A151" s="17" t="s">
        <v>485</v>
      </c>
      <c r="B151" s="17" t="s">
        <v>706</v>
      </c>
      <c r="C151" s="54" t="n">
        <v>44280</v>
      </c>
      <c r="D151" s="55" t="n">
        <v>44284</v>
      </c>
      <c r="E151" s="18" t="n">
        <v>20983.4027</v>
      </c>
      <c r="F151" s="18" t="n">
        <v>22485.4833</v>
      </c>
      <c r="G151" s="18" t="n">
        <v>13</v>
      </c>
      <c r="H151" s="6" t="s">
        <f>=(F151-E151)*G151</f>
      </c>
      <c r="I151" s="9" t="s">
        <f>=(F151-E151)/E151</f>
      </c>
      <c r="J151" s="7" t="s">
        <f>=MAX(1,DATEDIF(C151,D151,"d")-1)</f>
      </c>
      <c r="K151" s="9" t="s">
        <f>=I151*365/J151</f>
      </c>
    </row>
    <row collapsed="false" customFormat="false" customHeight="false" hidden="false" ht="12.1" outlineLevel="0" r="152">
      <c r="A152" s="17" t="s">
        <v>485</v>
      </c>
      <c r="B152" s="17" t="s">
        <v>706</v>
      </c>
      <c r="C152" s="54" t="n">
        <v>44280</v>
      </c>
      <c r="D152" s="55" t="n">
        <v>44284</v>
      </c>
      <c r="E152" s="18" t="n">
        <v>20983.402</v>
      </c>
      <c r="F152" s="18" t="n">
        <v>22485.4833</v>
      </c>
      <c r="G152" s="18" t="n">
        <v>2</v>
      </c>
      <c r="H152" s="6" t="s">
        <f>=(F152-E152)*G152</f>
      </c>
      <c r="I152" s="9" t="s">
        <f>=(F152-E152)/E152</f>
      </c>
      <c r="J152" s="7" t="s">
        <f>=MAX(1,DATEDIF(C152,D152,"d")-1)</f>
      </c>
      <c r="K152" s="9" t="s">
        <f>=I152*365/J152</f>
      </c>
    </row>
    <row collapsed="false" customFormat="false" customHeight="false" hidden="false" ht="12.1" outlineLevel="0" r="153">
      <c r="A153" s="17" t="s">
        <v>485</v>
      </c>
      <c r="B153" s="17" t="s">
        <v>706</v>
      </c>
      <c r="C153" s="54" t="n">
        <v>44280</v>
      </c>
      <c r="D153" s="55" t="n">
        <v>44284</v>
      </c>
      <c r="E153" s="18" t="n">
        <v>20983.402</v>
      </c>
      <c r="F153" s="18" t="n">
        <v>22487.4847</v>
      </c>
      <c r="G153" s="18" t="n">
        <v>3</v>
      </c>
      <c r="H153" s="6" t="s">
        <f>=(F153-E153)*G153</f>
      </c>
      <c r="I153" s="9" t="s">
        <f>=(F153-E153)/E153</f>
      </c>
      <c r="J153" s="7" t="s">
        <f>=MAX(1,DATEDIF(C153,D153,"d")-1)</f>
      </c>
      <c r="K153" s="9" t="s">
        <f>=I153*365/J153</f>
      </c>
    </row>
    <row collapsed="false" customFormat="false" customHeight="false" hidden="false" ht="12.1" outlineLevel="0" r="154">
      <c r="A154" s="17" t="s">
        <v>485</v>
      </c>
      <c r="B154" s="17" t="s">
        <v>706</v>
      </c>
      <c r="C154" s="54" t="n">
        <v>44280</v>
      </c>
      <c r="D154" s="55" t="n">
        <v>44284</v>
      </c>
      <c r="E154" s="18" t="n">
        <v>21117.322</v>
      </c>
      <c r="F154" s="18" t="n">
        <v>22487.4847</v>
      </c>
      <c r="G154" s="18" t="n">
        <v>12</v>
      </c>
      <c r="H154" s="6" t="s">
        <f>=(F154-E154)*G154</f>
      </c>
      <c r="I154" s="9" t="s">
        <f>=(F154-E154)/E154</f>
      </c>
      <c r="J154" s="7" t="s">
        <f>=MAX(1,DATEDIF(C154,D154,"d")-1)</f>
      </c>
      <c r="K154" s="9" t="s">
        <f>=I154*365/J154</f>
      </c>
    </row>
    <row collapsed="false" customFormat="false" customHeight="false" hidden="false" ht="12.1" outlineLevel="0" r="155">
      <c r="A155" s="17" t="s">
        <v>485</v>
      </c>
      <c r="B155" s="17" t="s">
        <v>706</v>
      </c>
      <c r="C155" s="54" t="n">
        <v>44280</v>
      </c>
      <c r="D155" s="55" t="n">
        <v>44284</v>
      </c>
      <c r="E155" s="18" t="n">
        <v>21117.322</v>
      </c>
      <c r="F155" s="18" t="n">
        <v>22489.485</v>
      </c>
      <c r="G155" s="18" t="n">
        <v>4</v>
      </c>
      <c r="H155" s="6" t="s">
        <f>=(F155-E155)*G155</f>
      </c>
      <c r="I155" s="9" t="s">
        <f>=(F155-E155)/E155</f>
      </c>
      <c r="J155" s="7" t="s">
        <f>=MAX(1,DATEDIF(C155,D155,"d")-1)</f>
      </c>
      <c r="K155" s="9" t="s">
        <f>=I155*365/J155</f>
      </c>
    </row>
    <row collapsed="false" customFormat="false" customHeight="false" hidden="false" ht="12.1" outlineLevel="0" r="156">
      <c r="A156" s="17" t="s">
        <v>485</v>
      </c>
      <c r="B156" s="17" t="s">
        <v>706</v>
      </c>
      <c r="C156" s="54" t="n">
        <v>44280</v>
      </c>
      <c r="D156" s="55" t="n">
        <v>44284</v>
      </c>
      <c r="E156" s="18" t="n">
        <v>21117.322</v>
      </c>
      <c r="F156" s="18" t="n">
        <v>22493.49</v>
      </c>
      <c r="G156" s="18" t="n">
        <v>1</v>
      </c>
      <c r="H156" s="6" t="s">
        <f>=(F156-E156)*G156</f>
      </c>
      <c r="I156" s="9" t="s">
        <f>=(F156-E156)/E156</f>
      </c>
      <c r="J156" s="7" t="s">
        <f>=MAX(1,DATEDIF(C156,D156,"d")-1)</f>
      </c>
      <c r="K156" s="9" t="s">
        <f>=I156*365/J156</f>
      </c>
    </row>
    <row collapsed="false" customFormat="false" customHeight="false" hidden="false" ht="12.1" outlineLevel="0" r="157">
      <c r="A157" s="17" t="s">
        <v>485</v>
      </c>
      <c r="B157" s="17" t="s">
        <v>706</v>
      </c>
      <c r="C157" s="54" t="n">
        <v>44280</v>
      </c>
      <c r="D157" s="55" t="n">
        <v>44284</v>
      </c>
      <c r="E157" s="18" t="n">
        <v>21117.322</v>
      </c>
      <c r="F157" s="18" t="n">
        <v>22497.49</v>
      </c>
      <c r="G157" s="18" t="n">
        <v>6</v>
      </c>
      <c r="H157" s="6" t="s">
        <f>=(F157-E157)*G157</f>
      </c>
      <c r="I157" s="9" t="s">
        <f>=(F157-E157)/E157</f>
      </c>
      <c r="J157" s="7" t="s">
        <f>=MAX(1,DATEDIF(C157,D157,"d")-1)</f>
      </c>
      <c r="K157" s="9" t="s">
        <f>=I157*365/J157</f>
      </c>
    </row>
    <row collapsed="false" customFormat="false" customHeight="false" hidden="false" ht="12.1" outlineLevel="0" r="158">
      <c r="A158" s="17" t="s">
        <v>485</v>
      </c>
      <c r="B158" s="17" t="s">
        <v>706</v>
      </c>
      <c r="C158" s="54" t="n">
        <v>44280</v>
      </c>
      <c r="D158" s="55" t="n">
        <v>44284</v>
      </c>
      <c r="E158" s="18" t="n">
        <v>21117.322</v>
      </c>
      <c r="F158" s="18" t="n">
        <v>22499.4914</v>
      </c>
      <c r="G158" s="18" t="n">
        <v>7</v>
      </c>
      <c r="H158" s="6" t="s">
        <f>=(F158-E158)*G158</f>
      </c>
      <c r="I158" s="9" t="s">
        <f>=(F158-E158)/E158</f>
      </c>
      <c r="J158" s="7" t="s">
        <f>=MAX(1,DATEDIF(C158,D158,"d")-1)</f>
      </c>
      <c r="K158" s="9" t="s">
        <f>=I158*365/J158</f>
      </c>
    </row>
    <row collapsed="false" customFormat="false" customHeight="false" hidden="false" ht="12.1" outlineLevel="0" r="159">
      <c r="A159" s="17" t="s">
        <v>485</v>
      </c>
      <c r="B159" s="17" t="s">
        <v>706</v>
      </c>
      <c r="C159" s="54" t="n">
        <v>44284</v>
      </c>
      <c r="D159" s="55" t="n">
        <v>44284</v>
      </c>
      <c r="E159" s="18" t="n">
        <v>22847.7007</v>
      </c>
      <c r="F159" s="18" t="n">
        <v>23136.11</v>
      </c>
      <c r="G159" s="18" t="n">
        <v>15</v>
      </c>
      <c r="H159" s="6" t="s">
        <f>=(F159-E159)*G159</f>
      </c>
      <c r="I159" s="9" t="s">
        <f>=(F159-E159)/E159</f>
      </c>
      <c r="J159" s="7" t="s">
        <f>=MAX(1,DATEDIF(C159,D159,"d")-1)</f>
      </c>
      <c r="K159" s="9" t="s">
        <f>=I159*365/J159</f>
      </c>
    </row>
    <row collapsed="false" customFormat="false" customHeight="false" hidden="false" ht="12.1" outlineLevel="0" r="160">
      <c r="A160" s="17" t="s">
        <v>485</v>
      </c>
      <c r="B160" s="17" t="s">
        <v>706</v>
      </c>
      <c r="C160" s="54" t="n">
        <v>44284</v>
      </c>
      <c r="D160" s="55" t="n">
        <v>44284</v>
      </c>
      <c r="E160" s="18" t="n">
        <v>22855.7</v>
      </c>
      <c r="F160" s="18" t="n">
        <v>23136.11</v>
      </c>
      <c r="G160" s="18" t="n">
        <v>1</v>
      </c>
      <c r="H160" s="6" t="s">
        <f>=(F160-E160)*G160</f>
      </c>
      <c r="I160" s="9" t="s">
        <f>=(F160-E160)/E160</f>
      </c>
      <c r="J160" s="7" t="s">
        <f>=MAX(1,DATEDIF(C160,D160,"d")-1)</f>
      </c>
      <c r="K160" s="9" t="s">
        <f>=I160*365/J160</f>
      </c>
    </row>
    <row collapsed="false" customFormat="false" customHeight="false" hidden="false" ht="12.1" outlineLevel="0" r="161">
      <c r="A161" s="17" t="s">
        <v>485</v>
      </c>
      <c r="B161" s="17" t="s">
        <v>706</v>
      </c>
      <c r="C161" s="54" t="n">
        <v>44284</v>
      </c>
      <c r="D161" s="55" t="n">
        <v>44284</v>
      </c>
      <c r="E161" s="18" t="n">
        <v>22857.7</v>
      </c>
      <c r="F161" s="18" t="n">
        <v>23136.11</v>
      </c>
      <c r="G161" s="18" t="n">
        <v>1</v>
      </c>
      <c r="H161" s="6" t="s">
        <f>=(F161-E161)*G161</f>
      </c>
      <c r="I161" s="9" t="s">
        <f>=(F161-E161)/E161</f>
      </c>
      <c r="J161" s="7" t="s">
        <f>=MAX(1,DATEDIF(C161,D161,"d")-1)</f>
      </c>
      <c r="K161" s="9" t="s">
        <f>=I161*365/J161</f>
      </c>
    </row>
    <row collapsed="false" customFormat="false" customHeight="false" hidden="false" ht="12.1" outlineLevel="0" r="162">
      <c r="A162" s="17" t="s">
        <v>485</v>
      </c>
      <c r="B162" s="17" t="s">
        <v>706</v>
      </c>
      <c r="C162" s="54" t="n">
        <v>44284</v>
      </c>
      <c r="D162" s="55" t="n">
        <v>44284</v>
      </c>
      <c r="E162" s="18" t="n">
        <v>22851.7</v>
      </c>
      <c r="F162" s="18" t="n">
        <v>23136.11</v>
      </c>
      <c r="G162" s="18" t="n">
        <v>1</v>
      </c>
      <c r="H162" s="6" t="s">
        <f>=(F162-E162)*G162</f>
      </c>
      <c r="I162" s="9" t="s">
        <f>=(F162-E162)/E162</f>
      </c>
      <c r="J162" s="7" t="s">
        <f>=MAX(1,DATEDIF(C162,D162,"d")-1)</f>
      </c>
      <c r="K162" s="9" t="s">
        <f>=I162*365/J162</f>
      </c>
    </row>
    <row collapsed="false" customFormat="false" customHeight="false" hidden="false" ht="12.1" outlineLevel="0" r="163">
      <c r="A163" s="17" t="s">
        <v>485</v>
      </c>
      <c r="B163" s="17" t="s">
        <v>706</v>
      </c>
      <c r="C163" s="54" t="n">
        <v>44284</v>
      </c>
      <c r="D163" s="55" t="n">
        <v>44284</v>
      </c>
      <c r="E163" s="18" t="n">
        <v>22853.704</v>
      </c>
      <c r="F163" s="18" t="n">
        <v>23136.11</v>
      </c>
      <c r="G163" s="18" t="n">
        <v>5</v>
      </c>
      <c r="H163" s="6" t="s">
        <f>=(F163-E163)*G163</f>
      </c>
      <c r="I163" s="9" t="s">
        <f>=(F163-E163)/E163</f>
      </c>
      <c r="J163" s="7" t="s">
        <f>=MAX(1,DATEDIF(C163,D163,"d")-1)</f>
      </c>
      <c r="K163" s="9" t="s">
        <f>=I163*365/J163</f>
      </c>
    </row>
    <row collapsed="false" customFormat="false" customHeight="false" hidden="false" ht="12.1" outlineLevel="0" r="164">
      <c r="A164" s="17" t="s">
        <v>485</v>
      </c>
      <c r="B164" s="17" t="s">
        <v>706</v>
      </c>
      <c r="C164" s="54" t="n">
        <v>44284</v>
      </c>
      <c r="D164" s="55" t="n">
        <v>44284</v>
      </c>
      <c r="E164" s="18" t="n">
        <v>22853.7</v>
      </c>
      <c r="F164" s="18" t="n">
        <v>23136.11</v>
      </c>
      <c r="G164" s="18" t="n">
        <v>1</v>
      </c>
      <c r="H164" s="6" t="s">
        <f>=(F164-E164)*G164</f>
      </c>
      <c r="I164" s="9" t="s">
        <f>=(F164-E164)/E164</f>
      </c>
      <c r="J164" s="7" t="s">
        <f>=MAX(1,DATEDIF(C164,D164,"d")-1)</f>
      </c>
      <c r="K164" s="9" t="s">
        <f>=I164*365/J164</f>
      </c>
    </row>
    <row collapsed="false" customFormat="false" customHeight="false" hidden="false" ht="12.1" outlineLevel="0" r="165">
      <c r="A165" s="17" t="s">
        <v>485</v>
      </c>
      <c r="B165" s="17" t="s">
        <v>706</v>
      </c>
      <c r="C165" s="54" t="n">
        <v>44284</v>
      </c>
      <c r="D165" s="55" t="n">
        <v>44284</v>
      </c>
      <c r="E165" s="18" t="n">
        <v>22853.704</v>
      </c>
      <c r="F165" s="18" t="n">
        <v>23136.11</v>
      </c>
      <c r="G165" s="18" t="n">
        <v>5</v>
      </c>
      <c r="H165" s="6" t="s">
        <f>=(F165-E165)*G165</f>
      </c>
      <c r="I165" s="9" t="s">
        <f>=(F165-E165)/E165</f>
      </c>
      <c r="J165" s="7" t="s">
        <f>=MAX(1,DATEDIF(C165,D165,"d")-1)</f>
      </c>
      <c r="K165" s="9" t="s">
        <f>=I165*365/J165</f>
      </c>
    </row>
    <row collapsed="false" customFormat="false" customHeight="false" hidden="false" ht="12.1" outlineLevel="0" r="166">
      <c r="A166" s="17" t="s">
        <v>485</v>
      </c>
      <c r="B166" s="17" t="s">
        <v>706</v>
      </c>
      <c r="C166" s="54" t="n">
        <v>44284</v>
      </c>
      <c r="D166" s="55" t="n">
        <v>44284</v>
      </c>
      <c r="E166" s="18" t="n">
        <v>22853.7</v>
      </c>
      <c r="F166" s="18" t="n">
        <v>23136.11</v>
      </c>
      <c r="G166" s="18" t="n">
        <v>1</v>
      </c>
      <c r="H166" s="6" t="s">
        <f>=(F166-E166)*G166</f>
      </c>
      <c r="I166" s="9" t="s">
        <f>=(F166-E166)/E166</f>
      </c>
      <c r="J166" s="7" t="s">
        <f>=MAX(1,DATEDIF(C166,D166,"d")-1)</f>
      </c>
      <c r="K166" s="9" t="s">
        <f>=I166*365/J166</f>
      </c>
    </row>
    <row collapsed="false" customFormat="false" customHeight="false" hidden="false" ht="12.1" outlineLevel="0" r="167">
      <c r="A167" s="17" t="s">
        <v>485</v>
      </c>
      <c r="B167" s="17" t="s">
        <v>706</v>
      </c>
      <c r="C167" s="54" t="n">
        <v>44284</v>
      </c>
      <c r="D167" s="55" t="n">
        <v>44284</v>
      </c>
      <c r="E167" s="18" t="n">
        <v>23293.9675</v>
      </c>
      <c r="F167" s="18" t="n">
        <v>23234.0514</v>
      </c>
      <c r="G167" s="18" t="n">
        <v>4</v>
      </c>
      <c r="H167" s="6" t="s">
        <f>=(F167-E167)*G167</f>
      </c>
      <c r="I167" s="9" t="s">
        <f>=(F167-E167)/E167</f>
      </c>
      <c r="J167" s="7" t="s">
        <f>=MAX(1,DATEDIF(C167,D167,"d")-1)</f>
      </c>
      <c r="K167" s="9" t="s">
        <f>=I167*365/J167</f>
      </c>
    </row>
    <row collapsed="false" customFormat="false" customHeight="false" hidden="false" ht="12.1" outlineLevel="0" r="168">
      <c r="A168" s="17" t="s">
        <v>485</v>
      </c>
      <c r="B168" s="17" t="s">
        <v>706</v>
      </c>
      <c r="C168" s="54" t="n">
        <v>44284</v>
      </c>
      <c r="D168" s="55" t="n">
        <v>44284</v>
      </c>
      <c r="E168" s="18" t="n">
        <v>23297.97</v>
      </c>
      <c r="F168" s="18" t="n">
        <v>23234.0514</v>
      </c>
      <c r="G168" s="18" t="n">
        <v>6</v>
      </c>
      <c r="H168" s="6" t="s">
        <f>=(F168-E168)*G168</f>
      </c>
      <c r="I168" s="9" t="s">
        <f>=(F168-E168)/E168</f>
      </c>
      <c r="J168" s="7" t="s">
        <f>=MAX(1,DATEDIF(C168,D168,"d")-1)</f>
      </c>
      <c r="K168" s="9" t="s">
        <f>=I168*365/J168</f>
      </c>
    </row>
    <row collapsed="false" customFormat="false" customHeight="false" hidden="false" ht="12.1" outlineLevel="0" r="169">
      <c r="A169" s="17" t="s">
        <v>485</v>
      </c>
      <c r="B169" s="17" t="s">
        <v>706</v>
      </c>
      <c r="C169" s="54" t="n">
        <v>44284</v>
      </c>
      <c r="D169" s="55" t="n">
        <v>44284</v>
      </c>
      <c r="E169" s="18" t="n">
        <v>23297.9705</v>
      </c>
      <c r="F169" s="18" t="n">
        <v>23234.0514</v>
      </c>
      <c r="G169" s="18" t="n">
        <v>4</v>
      </c>
      <c r="H169" s="6" t="s">
        <f>=(F169-E169)*G169</f>
      </c>
      <c r="I169" s="9" t="s">
        <f>=(F169-E169)/E169</f>
      </c>
      <c r="J169" s="7" t="s">
        <f>=MAX(1,DATEDIF(C169,D169,"d")-1)</f>
      </c>
      <c r="K169" s="9" t="s">
        <f>=I169*365/J169</f>
      </c>
    </row>
    <row collapsed="false" customFormat="false" customHeight="false" hidden="false" ht="12.1" outlineLevel="0" r="170">
      <c r="A170" s="17" t="s">
        <v>485</v>
      </c>
      <c r="B170" s="17" t="s">
        <v>706</v>
      </c>
      <c r="C170" s="54" t="n">
        <v>44284</v>
      </c>
      <c r="D170" s="55" t="n">
        <v>44284</v>
      </c>
      <c r="E170" s="18" t="n">
        <v>23297.9705</v>
      </c>
      <c r="F170" s="18" t="n">
        <v>23228.055</v>
      </c>
      <c r="G170" s="18" t="n">
        <v>4</v>
      </c>
      <c r="H170" s="6" t="s">
        <f>=(F170-E170)*G170</f>
      </c>
      <c r="I170" s="9" t="s">
        <f>=(F170-E170)/E170</f>
      </c>
      <c r="J170" s="7" t="s">
        <f>=MAX(1,DATEDIF(C170,D170,"d")-1)</f>
      </c>
      <c r="K170" s="9" t="s">
        <f>=I170*365/J170</f>
      </c>
    </row>
    <row collapsed="false" customFormat="false" customHeight="false" hidden="false" ht="12.1" outlineLevel="0" r="171">
      <c r="A171" s="17" t="s">
        <v>485</v>
      </c>
      <c r="B171" s="17" t="s">
        <v>706</v>
      </c>
      <c r="C171" s="54" t="n">
        <v>44284</v>
      </c>
      <c r="D171" s="55" t="n">
        <v>44284</v>
      </c>
      <c r="E171" s="18" t="n">
        <v>23297.9705</v>
      </c>
      <c r="F171" s="18" t="n">
        <v>23230.0538</v>
      </c>
      <c r="G171" s="18" t="n">
        <v>8</v>
      </c>
      <c r="H171" s="6" t="s">
        <f>=(F171-E171)*G171</f>
      </c>
      <c r="I171" s="9" t="s">
        <f>=(F171-E171)/E171</f>
      </c>
      <c r="J171" s="7" t="s">
        <f>=MAX(1,DATEDIF(C171,D171,"d")-1)</f>
      </c>
      <c r="K171" s="9" t="s">
        <f>=I171*365/J171</f>
      </c>
    </row>
    <row collapsed="false" customFormat="false" customHeight="false" hidden="false" ht="12.1" outlineLevel="0" r="172">
      <c r="A172" s="17" t="s">
        <v>485</v>
      </c>
      <c r="B172" s="17" t="s">
        <v>706</v>
      </c>
      <c r="C172" s="54" t="n">
        <v>44284</v>
      </c>
      <c r="D172" s="55" t="n">
        <v>44284</v>
      </c>
      <c r="E172" s="18" t="n">
        <v>23297.9705</v>
      </c>
      <c r="F172" s="18" t="n">
        <v>23226.056</v>
      </c>
      <c r="G172" s="18" t="n">
        <v>4</v>
      </c>
      <c r="H172" s="6" t="s">
        <f>=(F172-E172)*G172</f>
      </c>
      <c r="I172" s="9" t="s">
        <f>=(F172-E172)/E172</f>
      </c>
      <c r="J172" s="7" t="s">
        <f>=MAX(1,DATEDIF(C172,D172,"d")-1)</f>
      </c>
      <c r="K172" s="9" t="s">
        <f>=I172*365/J172</f>
      </c>
    </row>
    <row collapsed="false" customFormat="false" customHeight="false" hidden="false" ht="12.1" outlineLevel="0" r="173">
      <c r="A173" s="17" t="s">
        <v>485</v>
      </c>
      <c r="B173" s="17" t="s">
        <v>706</v>
      </c>
      <c r="C173" s="54" t="n">
        <v>44284</v>
      </c>
      <c r="D173" s="55" t="n">
        <v>44284</v>
      </c>
      <c r="E173" s="18" t="n">
        <v>23273.9562</v>
      </c>
      <c r="F173" s="18" t="n">
        <v>23226.056</v>
      </c>
      <c r="G173" s="18" t="n">
        <v>11</v>
      </c>
      <c r="H173" s="6" t="s">
        <f>=(F173-E173)*G173</f>
      </c>
      <c r="I173" s="9" t="s">
        <f>=(F173-E173)/E173</f>
      </c>
      <c r="J173" s="7" t="s">
        <f>=MAX(1,DATEDIF(C173,D173,"d")-1)</f>
      </c>
      <c r="K173" s="9" t="s">
        <f>=I173*365/J173</f>
      </c>
    </row>
    <row collapsed="false" customFormat="false" customHeight="false" hidden="false" ht="12.1" outlineLevel="0" r="174">
      <c r="A174" s="17" t="s">
        <v>485</v>
      </c>
      <c r="B174" s="17" t="s">
        <v>706</v>
      </c>
      <c r="C174" s="54" t="n">
        <v>44284</v>
      </c>
      <c r="D174" s="55" t="n">
        <v>44284</v>
      </c>
      <c r="E174" s="18" t="n">
        <v>23273.9562</v>
      </c>
      <c r="F174" s="18" t="n">
        <v>23232.052</v>
      </c>
      <c r="G174" s="18" t="n">
        <v>10</v>
      </c>
      <c r="H174" s="6" t="s">
        <f>=(F174-E174)*G174</f>
      </c>
      <c r="I174" s="9" t="s">
        <f>=(F174-E174)/E174</f>
      </c>
      <c r="J174" s="7" t="s">
        <f>=MAX(1,DATEDIF(C174,D174,"d")-1)</f>
      </c>
      <c r="K174" s="9" t="s">
        <f>=I174*365/J174</f>
      </c>
    </row>
    <row collapsed="false" customFormat="false" customHeight="false" hidden="false" ht="12.1" outlineLevel="0" r="175">
      <c r="A175" s="17" t="s">
        <v>485</v>
      </c>
      <c r="B175" s="17" t="s">
        <v>706</v>
      </c>
      <c r="C175" s="54" t="n">
        <v>44284</v>
      </c>
      <c r="D175" s="55" t="n">
        <v>44284</v>
      </c>
      <c r="E175" s="18" t="n">
        <v>23273.9567</v>
      </c>
      <c r="F175" s="18" t="n">
        <v>23232.052</v>
      </c>
      <c r="G175" s="18" t="n">
        <v>5</v>
      </c>
      <c r="H175" s="6" t="s">
        <f>=(F175-E175)*G175</f>
      </c>
      <c r="I175" s="9" t="s">
        <f>=(F175-E175)/E175</f>
      </c>
      <c r="J175" s="7" t="s">
        <f>=MAX(1,DATEDIF(C175,D175,"d")-1)</f>
      </c>
      <c r="K175" s="9" t="s">
        <f>=I175*365/J175</f>
      </c>
    </row>
    <row collapsed="false" customFormat="false" customHeight="false" hidden="false" ht="12.1" outlineLevel="0" r="176">
      <c r="A176" s="17" t="s">
        <v>485</v>
      </c>
      <c r="B176" s="17" t="s">
        <v>706</v>
      </c>
      <c r="C176" s="54" t="n">
        <v>44284</v>
      </c>
      <c r="D176" s="55" t="n">
        <v>44284</v>
      </c>
      <c r="E176" s="18" t="n">
        <v>23273.9567</v>
      </c>
      <c r="F176" s="18" t="n">
        <v>23232.052</v>
      </c>
      <c r="G176" s="18" t="n">
        <v>4</v>
      </c>
      <c r="H176" s="6" t="s">
        <f>=(F176-E176)*G176</f>
      </c>
      <c r="I176" s="9" t="s">
        <f>=(F176-E176)/E176</f>
      </c>
      <c r="J176" s="7" t="s">
        <f>=MAX(1,DATEDIF(C176,D176,"d")-1)</f>
      </c>
      <c r="K176" s="9" t="s">
        <f>=I176*365/J176</f>
      </c>
    </row>
    <row collapsed="false" customFormat="false" customHeight="false" hidden="false" ht="12.1" outlineLevel="0" r="177">
      <c r="A177" s="17" t="s">
        <v>485</v>
      </c>
      <c r="B177" s="17" t="s">
        <v>706</v>
      </c>
      <c r="C177" s="54" t="n">
        <v>44284</v>
      </c>
      <c r="D177" s="55" t="n">
        <v>44284</v>
      </c>
      <c r="E177" s="18" t="n">
        <v>23195.9093</v>
      </c>
      <c r="F177" s="18" t="n">
        <v>23232.052</v>
      </c>
      <c r="G177" s="18" t="n">
        <v>11</v>
      </c>
      <c r="H177" s="6" t="s">
        <f>=(F177-E177)*G177</f>
      </c>
      <c r="I177" s="9" t="s">
        <f>=(F177-E177)/E177</f>
      </c>
      <c r="J177" s="7" t="s">
        <f>=MAX(1,DATEDIF(C177,D177,"d")-1)</f>
      </c>
      <c r="K177" s="9" t="s">
        <f>=I177*365/J177</f>
      </c>
    </row>
    <row collapsed="false" customFormat="false" customHeight="false" hidden="false" ht="12.1" outlineLevel="0" r="178">
      <c r="A178" s="17" t="s">
        <v>485</v>
      </c>
      <c r="B178" s="17" t="s">
        <v>706</v>
      </c>
      <c r="C178" s="54" t="n">
        <v>44284</v>
      </c>
      <c r="D178" s="55" t="n">
        <v>44284</v>
      </c>
      <c r="E178" s="18" t="n">
        <v>23195.9093</v>
      </c>
      <c r="F178" s="18" t="n">
        <v>23234.0514</v>
      </c>
      <c r="G178" s="18" t="n">
        <v>14</v>
      </c>
      <c r="H178" s="6" t="s">
        <f>=(F178-E178)*G178</f>
      </c>
      <c r="I178" s="9" t="s">
        <f>=(F178-E178)/E178</f>
      </c>
      <c r="J178" s="7" t="s">
        <f>=MAX(1,DATEDIF(C178,D178,"d")-1)</f>
      </c>
      <c r="K178" s="9" t="s">
        <f>=I178*365/J178</f>
      </c>
    </row>
    <row collapsed="false" customFormat="false" customHeight="false" hidden="false" ht="12.1" outlineLevel="0" r="179">
      <c r="A179" s="17" t="s">
        <v>485</v>
      </c>
      <c r="B179" s="17" t="s">
        <v>706</v>
      </c>
      <c r="C179" s="54" t="n">
        <v>44284</v>
      </c>
      <c r="D179" s="55" t="n">
        <v>44284</v>
      </c>
      <c r="E179" s="18" t="n">
        <v>23195.9093</v>
      </c>
      <c r="F179" s="18" t="n">
        <v>23226.0556</v>
      </c>
      <c r="G179" s="18" t="n">
        <v>5</v>
      </c>
      <c r="H179" s="6" t="s">
        <f>=(F179-E179)*G179</f>
      </c>
      <c r="I179" s="9" t="s">
        <f>=(F179-E179)/E179</f>
      </c>
      <c r="J179" s="7" t="s">
        <f>=MAX(1,DATEDIF(C179,D179,"d")-1)</f>
      </c>
      <c r="K179" s="9" t="s">
        <f>=I179*365/J179</f>
      </c>
    </row>
    <row collapsed="false" customFormat="false" customHeight="false" hidden="false" ht="12.1" outlineLevel="0" r="180">
      <c r="A180" s="17" t="s">
        <v>485</v>
      </c>
      <c r="B180" s="17" t="s">
        <v>706</v>
      </c>
      <c r="C180" s="54" t="n">
        <v>44284</v>
      </c>
      <c r="D180" s="55" t="n">
        <v>44284</v>
      </c>
      <c r="E180" s="18" t="n">
        <v>22947.76</v>
      </c>
      <c r="F180" s="18" t="n">
        <v>23226.0556</v>
      </c>
      <c r="G180" s="18" t="n">
        <v>4</v>
      </c>
      <c r="H180" s="6" t="s">
        <f>=(F180-E180)*G180</f>
      </c>
      <c r="I180" s="9" t="s">
        <f>=(F180-E180)/E180</f>
      </c>
      <c r="J180" s="7" t="s">
        <f>=MAX(1,DATEDIF(C180,D180,"d")-1)</f>
      </c>
      <c r="K180" s="9" t="s">
        <f>=I180*365/J180</f>
      </c>
    </row>
    <row collapsed="false" customFormat="false" customHeight="false" hidden="false" ht="12.1" outlineLevel="0" r="181">
      <c r="A181" s="17" t="s">
        <v>485</v>
      </c>
      <c r="B181" s="17" t="s">
        <v>706</v>
      </c>
      <c r="C181" s="54" t="n">
        <v>44284</v>
      </c>
      <c r="D181" s="55" t="n">
        <v>44284</v>
      </c>
      <c r="E181" s="18" t="n">
        <v>22945.76</v>
      </c>
      <c r="F181" s="18" t="n">
        <v>23222.0584</v>
      </c>
      <c r="G181" s="18" t="n">
        <v>1</v>
      </c>
      <c r="H181" s="6" t="s">
        <f>=(F181-E181)*G181</f>
      </c>
      <c r="I181" s="9" t="s">
        <f>=(F181-E181)/E181</f>
      </c>
      <c r="J181" s="7" t="s">
        <f>=MAX(1,DATEDIF(C181,D181,"d")-1)</f>
      </c>
      <c r="K181" s="9" t="s">
        <f>=I181*365/J181</f>
      </c>
    </row>
    <row collapsed="false" customFormat="false" customHeight="false" hidden="false" ht="12.1" outlineLevel="0" r="182">
      <c r="A182" s="17" t="s">
        <v>485</v>
      </c>
      <c r="B182" s="17" t="s">
        <v>706</v>
      </c>
      <c r="C182" s="54" t="n">
        <v>44284</v>
      </c>
      <c r="D182" s="55" t="n">
        <v>44284</v>
      </c>
      <c r="E182" s="18" t="n">
        <v>22945.76</v>
      </c>
      <c r="F182" s="18" t="n">
        <v>23222.0584</v>
      </c>
      <c r="G182" s="18" t="n">
        <v>1</v>
      </c>
      <c r="H182" s="6" t="s">
        <f>=(F182-E182)*G182</f>
      </c>
      <c r="I182" s="9" t="s">
        <f>=(F182-E182)/E182</f>
      </c>
      <c r="J182" s="7" t="s">
        <f>=MAX(1,DATEDIF(C182,D182,"d")-1)</f>
      </c>
      <c r="K182" s="9" t="s">
        <f>=I182*365/J182</f>
      </c>
    </row>
    <row collapsed="false" customFormat="false" customHeight="false" hidden="false" ht="12.1" outlineLevel="0" r="183">
      <c r="A183" s="17" t="s">
        <v>485</v>
      </c>
      <c r="B183" s="17" t="s">
        <v>706</v>
      </c>
      <c r="C183" s="54" t="n">
        <v>44284</v>
      </c>
      <c r="D183" s="55" t="n">
        <v>44284</v>
      </c>
      <c r="E183" s="18" t="n">
        <v>22945.7595</v>
      </c>
      <c r="F183" s="18" t="n">
        <v>23222.0584</v>
      </c>
      <c r="G183" s="18" t="n">
        <v>17</v>
      </c>
      <c r="H183" s="6" t="s">
        <f>=(F183-E183)*G183</f>
      </c>
      <c r="I183" s="9" t="s">
        <f>=(F183-E183)/E183</f>
      </c>
      <c r="J183" s="7" t="s">
        <f>=MAX(1,DATEDIF(C183,D183,"d")-1)</f>
      </c>
      <c r="K183" s="9" t="s">
        <f>=I183*365/J183</f>
      </c>
    </row>
    <row collapsed="false" customFormat="false" customHeight="false" hidden="false" ht="12.1" outlineLevel="0" r="184">
      <c r="A184" s="17" t="s">
        <v>485</v>
      </c>
      <c r="B184" s="17" t="s">
        <v>706</v>
      </c>
      <c r="C184" s="54" t="n">
        <v>44284</v>
      </c>
      <c r="D184" s="55" t="n">
        <v>44284</v>
      </c>
      <c r="E184" s="18" t="n">
        <v>22945.7595</v>
      </c>
      <c r="F184" s="18" t="n">
        <v>23222.0588</v>
      </c>
      <c r="G184" s="18" t="n">
        <v>4</v>
      </c>
      <c r="H184" s="6" t="s">
        <f>=(F184-E184)*G184</f>
      </c>
      <c r="I184" s="9" t="s">
        <f>=(F184-E184)/E184</f>
      </c>
      <c r="J184" s="7" t="s">
        <f>=MAX(1,DATEDIF(C184,D184,"d")-1)</f>
      </c>
      <c r="K184" s="9" t="s">
        <f>=I184*365/J184</f>
      </c>
    </row>
    <row collapsed="false" customFormat="false" customHeight="false" hidden="false" ht="12.1" outlineLevel="0" r="185">
      <c r="A185" s="17" t="s">
        <v>485</v>
      </c>
      <c r="B185" s="17" t="s">
        <v>706</v>
      </c>
      <c r="C185" s="54" t="n">
        <v>44284</v>
      </c>
      <c r="D185" s="55" t="n">
        <v>44284</v>
      </c>
      <c r="E185" s="18" t="n">
        <v>22943.758</v>
      </c>
      <c r="F185" s="18" t="n">
        <v>23222.0588</v>
      </c>
      <c r="G185" s="18" t="n">
        <v>4</v>
      </c>
      <c r="H185" s="6" t="s">
        <f>=(F185-E185)*G185</f>
      </c>
      <c r="I185" s="9" t="s">
        <f>=(F185-E185)/E185</f>
      </c>
      <c r="J185" s="7" t="s">
        <f>=MAX(1,DATEDIF(C185,D185,"d")-1)</f>
      </c>
      <c r="K185" s="9" t="s">
        <f>=I185*365/J185</f>
      </c>
    </row>
    <row collapsed="false" customFormat="false" customHeight="false" hidden="false" ht="12.1" outlineLevel="0" r="186">
      <c r="A186" s="17" t="s">
        <v>485</v>
      </c>
      <c r="B186" s="17" t="s">
        <v>706</v>
      </c>
      <c r="C186" s="54" t="n">
        <v>44284</v>
      </c>
      <c r="D186" s="55" t="n">
        <v>44284</v>
      </c>
      <c r="E186" s="18" t="n">
        <v>22943.758</v>
      </c>
      <c r="F186" s="18" t="n">
        <v>23222.0587</v>
      </c>
      <c r="G186" s="18" t="n">
        <v>6</v>
      </c>
      <c r="H186" s="6" t="s">
        <f>=(F186-E186)*G186</f>
      </c>
      <c r="I186" s="9" t="s">
        <f>=(F186-E186)/E186</f>
      </c>
      <c r="J186" s="7" t="s">
        <f>=MAX(1,DATEDIF(C186,D186,"d")-1)</f>
      </c>
      <c r="K186" s="9" t="s">
        <f>=I186*365/J186</f>
      </c>
    </row>
    <row collapsed="false" customFormat="false" customHeight="false" hidden="false" ht="12.1" outlineLevel="0" r="187">
      <c r="A187" s="17" t="s">
        <v>485</v>
      </c>
      <c r="B187" s="17" t="s">
        <v>706</v>
      </c>
      <c r="C187" s="54" t="n">
        <v>44284</v>
      </c>
      <c r="D187" s="55" t="n">
        <v>44284</v>
      </c>
      <c r="E187" s="18" t="n">
        <v>22941.7568</v>
      </c>
      <c r="F187" s="18" t="n">
        <v>23222.0587</v>
      </c>
      <c r="G187" s="18" t="n">
        <v>9</v>
      </c>
      <c r="H187" s="6" t="s">
        <f>=(F187-E187)*G187</f>
      </c>
      <c r="I187" s="9" t="s">
        <f>=(F187-E187)/E187</f>
      </c>
      <c r="J187" s="7" t="s">
        <f>=MAX(1,DATEDIF(C187,D187,"d")-1)</f>
      </c>
      <c r="K187" s="9" t="s">
        <f>=I187*365/J187</f>
      </c>
    </row>
    <row collapsed="false" customFormat="false" customHeight="false" hidden="false" ht="12.1" outlineLevel="0" r="188">
      <c r="A188" s="17" t="s">
        <v>485</v>
      </c>
      <c r="B188" s="17" t="s">
        <v>706</v>
      </c>
      <c r="C188" s="54" t="n">
        <v>44284</v>
      </c>
      <c r="D188" s="55" t="n">
        <v>44284</v>
      </c>
      <c r="E188" s="18" t="n">
        <v>22941.7568</v>
      </c>
      <c r="F188" s="18" t="n">
        <v>23222.055</v>
      </c>
      <c r="G188" s="18" t="n">
        <v>2</v>
      </c>
      <c r="H188" s="6" t="s">
        <f>=(F188-E188)*G188</f>
      </c>
      <c r="I188" s="9" t="s">
        <f>=(F188-E188)/E188</f>
      </c>
      <c r="J188" s="7" t="s">
        <f>=MAX(1,DATEDIF(C188,D188,"d")-1)</f>
      </c>
      <c r="K188" s="9" t="s">
        <f>=I188*365/J188</f>
      </c>
    </row>
    <row collapsed="false" customFormat="false" customHeight="false" hidden="false" ht="12.1" outlineLevel="0" r="189">
      <c r="A189" s="17" t="s">
        <v>485</v>
      </c>
      <c r="B189" s="17" t="s">
        <v>706</v>
      </c>
      <c r="C189" s="54" t="n">
        <v>44284</v>
      </c>
      <c r="D189" s="55" t="n">
        <v>44284</v>
      </c>
      <c r="E189" s="18" t="n">
        <v>22941.7568</v>
      </c>
      <c r="F189" s="18" t="n">
        <v>23234.0508</v>
      </c>
      <c r="G189" s="18" t="n">
        <v>8</v>
      </c>
      <c r="H189" s="6" t="s">
        <f>=(F189-E189)*G189</f>
      </c>
      <c r="I189" s="9" t="s">
        <f>=(F189-E189)/E189</f>
      </c>
      <c r="J189" s="7" t="s">
        <f>=MAX(1,DATEDIF(C189,D189,"d")-1)</f>
      </c>
      <c r="K189" s="9" t="s">
        <f>=I189*365/J189</f>
      </c>
    </row>
    <row collapsed="false" customFormat="false" customHeight="false" hidden="false" ht="12.1" outlineLevel="0" r="190">
      <c r="A190" s="17" t="s">
        <v>485</v>
      </c>
      <c r="B190" s="17" t="s">
        <v>706</v>
      </c>
      <c r="C190" s="54" t="n">
        <v>44284</v>
      </c>
      <c r="D190" s="55" t="n">
        <v>44284</v>
      </c>
      <c r="E190" s="18" t="n">
        <v>22939.7556</v>
      </c>
      <c r="F190" s="18" t="n">
        <v>23234.0508</v>
      </c>
      <c r="G190" s="18" t="n">
        <v>4</v>
      </c>
      <c r="H190" s="6" t="s">
        <f>=(F190-E190)*G190</f>
      </c>
      <c r="I190" s="9" t="s">
        <f>=(F190-E190)/E190</f>
      </c>
      <c r="J190" s="7" t="s">
        <f>=MAX(1,DATEDIF(C190,D190,"d")-1)</f>
      </c>
      <c r="K190" s="9" t="s">
        <f>=I190*365/J190</f>
      </c>
    </row>
    <row collapsed="false" customFormat="false" customHeight="false" hidden="false" ht="12.1" outlineLevel="0" r="191">
      <c r="A191" s="17" t="s">
        <v>485</v>
      </c>
      <c r="B191" s="17" t="s">
        <v>706</v>
      </c>
      <c r="C191" s="54" t="n">
        <v>44284</v>
      </c>
      <c r="D191" s="55" t="n">
        <v>44284</v>
      </c>
      <c r="E191" s="18" t="n">
        <v>22939.7556</v>
      </c>
      <c r="F191" s="18" t="n">
        <v>23234.0509</v>
      </c>
      <c r="G191" s="18" t="n">
        <v>22</v>
      </c>
      <c r="H191" s="6" t="s">
        <f>=(F191-E191)*G191</f>
      </c>
      <c r="I191" s="9" t="s">
        <f>=(F191-E191)/E191</f>
      </c>
      <c r="J191" s="7" t="s">
        <f>=MAX(1,DATEDIF(C191,D191,"d")-1)</f>
      </c>
      <c r="K191" s="9" t="s">
        <f>=I191*365/J191</f>
      </c>
    </row>
    <row collapsed="false" customFormat="false" customHeight="false" hidden="false" ht="12.1" outlineLevel="0" r="192">
      <c r="A192" s="17" t="s">
        <v>485</v>
      </c>
      <c r="B192" s="17" t="s">
        <v>706</v>
      </c>
      <c r="C192" s="54" t="n">
        <v>44284</v>
      </c>
      <c r="D192" s="55" t="n">
        <v>44284</v>
      </c>
      <c r="E192" s="18" t="n">
        <v>22939.7556</v>
      </c>
      <c r="F192" s="18" t="n">
        <v>23228.0533</v>
      </c>
      <c r="G192" s="18" t="n">
        <v>6</v>
      </c>
      <c r="H192" s="6" t="s">
        <f>=(F192-E192)*G192</f>
      </c>
      <c r="I192" s="9" t="s">
        <f>=(F192-E192)/E192</f>
      </c>
      <c r="J192" s="7" t="s">
        <f>=MAX(1,DATEDIF(C192,D192,"d")-1)</f>
      </c>
      <c r="K192" s="9" t="s">
        <f>=I192*365/J192</f>
      </c>
    </row>
    <row collapsed="false" customFormat="false" customHeight="false" hidden="false" ht="12.1" outlineLevel="0" r="193">
      <c r="A193" s="17" t="s">
        <v>485</v>
      </c>
      <c r="B193" s="17" t="s">
        <v>706</v>
      </c>
      <c r="C193" s="54" t="n">
        <v>44284</v>
      </c>
      <c r="D193" s="55" t="n">
        <v>44284</v>
      </c>
      <c r="E193" s="18" t="n">
        <v>22939.7556</v>
      </c>
      <c r="F193" s="18" t="n">
        <v>23228.055</v>
      </c>
      <c r="G193" s="18" t="n">
        <v>2</v>
      </c>
      <c r="H193" s="6" t="s">
        <f>=(F193-E193)*G193</f>
      </c>
      <c r="I193" s="9" t="s">
        <f>=(F193-E193)/E193</f>
      </c>
      <c r="J193" s="7" t="s">
        <f>=MAX(1,DATEDIF(C193,D193,"d")-1)</f>
      </c>
      <c r="K193" s="9" t="s">
        <f>=I193*365/J193</f>
      </c>
    </row>
    <row collapsed="false" customFormat="false" customHeight="false" hidden="false" ht="12.1" outlineLevel="0" r="194">
      <c r="A194" s="17" t="s">
        <v>485</v>
      </c>
      <c r="B194" s="17" t="s">
        <v>706</v>
      </c>
      <c r="C194" s="54" t="n">
        <v>44284</v>
      </c>
      <c r="D194" s="55" t="n">
        <v>44284</v>
      </c>
      <c r="E194" s="18" t="n">
        <v>23386.0232</v>
      </c>
      <c r="F194" s="18" t="n">
        <v>23012.19</v>
      </c>
      <c r="G194" s="18" t="n">
        <v>1</v>
      </c>
      <c r="H194" s="6" t="s">
        <f>=(F194-E194)*G194</f>
      </c>
      <c r="I194" s="9" t="s">
        <f>=(F194-E194)/E194</f>
      </c>
      <c r="J194" s="7" t="s">
        <f>=MAX(1,DATEDIF(C194,D194,"d")-1)</f>
      </c>
      <c r="K194" s="9" t="s">
        <f>=I194*365/J194</f>
      </c>
    </row>
    <row collapsed="false" customFormat="false" customHeight="false" hidden="false" ht="12.1" outlineLevel="0" r="195">
      <c r="A195" s="17" t="s">
        <v>485</v>
      </c>
      <c r="B195" s="17" t="s">
        <v>706</v>
      </c>
      <c r="C195" s="54" t="n">
        <v>44284</v>
      </c>
      <c r="D195" s="55" t="n">
        <v>44284</v>
      </c>
      <c r="E195" s="18" t="n">
        <v>23386.0232</v>
      </c>
      <c r="F195" s="18" t="n">
        <v>23012.18</v>
      </c>
      <c r="G195" s="18" t="n">
        <v>2</v>
      </c>
      <c r="H195" s="6" t="s">
        <f>=(F195-E195)*G195</f>
      </c>
      <c r="I195" s="9" t="s">
        <f>=(F195-E195)/E195</f>
      </c>
      <c r="J195" s="7" t="s">
        <f>=MAX(1,DATEDIF(C195,D195,"d")-1)</f>
      </c>
      <c r="K195" s="9" t="s">
        <f>=I195*365/J195</f>
      </c>
    </row>
    <row collapsed="false" customFormat="false" customHeight="false" hidden="false" ht="12.1" outlineLevel="0" r="196">
      <c r="A196" s="17" t="s">
        <v>485</v>
      </c>
      <c r="B196" s="17" t="s">
        <v>706</v>
      </c>
      <c r="C196" s="54" t="n">
        <v>44284</v>
      </c>
      <c r="D196" s="55" t="n">
        <v>44284</v>
      </c>
      <c r="E196" s="18" t="n">
        <v>23386.0232</v>
      </c>
      <c r="F196" s="18" t="n">
        <v>23020.18</v>
      </c>
      <c r="G196" s="18" t="n">
        <v>5</v>
      </c>
      <c r="H196" s="6" t="s">
        <f>=(F196-E196)*G196</f>
      </c>
      <c r="I196" s="9" t="s">
        <f>=(F196-E196)/E196</f>
      </c>
      <c r="J196" s="7" t="s">
        <f>=MAX(1,DATEDIF(C196,D196,"d")-1)</f>
      </c>
      <c r="K196" s="9" t="s">
        <f>=I196*365/J196</f>
      </c>
    </row>
    <row collapsed="false" customFormat="false" customHeight="false" hidden="false" ht="12.1" outlineLevel="0" r="197">
      <c r="A197" s="17" t="s">
        <v>485</v>
      </c>
      <c r="B197" s="17" t="s">
        <v>706</v>
      </c>
      <c r="C197" s="54" t="n">
        <v>44284</v>
      </c>
      <c r="D197" s="55" t="n">
        <v>44284</v>
      </c>
      <c r="E197" s="18" t="n">
        <v>23386.0232</v>
      </c>
      <c r="F197" s="18" t="n">
        <v>23018.181</v>
      </c>
      <c r="G197" s="18" t="n">
        <v>10</v>
      </c>
      <c r="H197" s="6" t="s">
        <f>=(F197-E197)*G197</f>
      </c>
      <c r="I197" s="9" t="s">
        <f>=(F197-E197)/E197</f>
      </c>
      <c r="J197" s="7" t="s">
        <f>=MAX(1,DATEDIF(C197,D197,"d")-1)</f>
      </c>
      <c r="K197" s="9" t="s">
        <f>=I197*365/J197</f>
      </c>
    </row>
    <row collapsed="false" customFormat="false" customHeight="false" hidden="false" ht="12.1" outlineLevel="0" r="198">
      <c r="A198" s="17" t="s">
        <v>485</v>
      </c>
      <c r="B198" s="17" t="s">
        <v>706</v>
      </c>
      <c r="C198" s="54" t="n">
        <v>44284</v>
      </c>
      <c r="D198" s="55" t="n">
        <v>44284</v>
      </c>
      <c r="E198" s="18" t="n">
        <v>23386.0232</v>
      </c>
      <c r="F198" s="18" t="n">
        <v>23016.182</v>
      </c>
      <c r="G198" s="18" t="n">
        <v>42</v>
      </c>
      <c r="H198" s="6" t="s">
        <f>=(F198-E198)*G198</f>
      </c>
      <c r="I198" s="9" t="s">
        <f>=(F198-E198)/E198</f>
      </c>
      <c r="J198" s="7" t="s">
        <f>=MAX(1,DATEDIF(C198,D198,"d")-1)</f>
      </c>
      <c r="K198" s="9" t="s">
        <f>=I198*365/J198</f>
      </c>
    </row>
    <row collapsed="false" customFormat="false" customHeight="false" hidden="false" ht="12.1" outlineLevel="0" r="199">
      <c r="A199" s="17" t="s">
        <v>485</v>
      </c>
      <c r="B199" s="17" t="s">
        <v>706</v>
      </c>
      <c r="C199" s="54" t="n">
        <v>44284</v>
      </c>
      <c r="D199" s="55" t="n">
        <v>44284</v>
      </c>
      <c r="E199" s="18" t="n">
        <v>23460.0667</v>
      </c>
      <c r="F199" s="18" t="n">
        <v>23016.182</v>
      </c>
      <c r="G199" s="18" t="n">
        <v>3</v>
      </c>
      <c r="H199" s="6" t="s">
        <f>=(F199-E199)*G199</f>
      </c>
      <c r="I199" s="9" t="s">
        <f>=(F199-E199)/E199</f>
      </c>
      <c r="J199" s="7" t="s">
        <f>=MAX(1,DATEDIF(C199,D199,"d")-1)</f>
      </c>
      <c r="K199" s="9" t="s">
        <f>=I199*365/J199</f>
      </c>
    </row>
    <row collapsed="false" customFormat="false" customHeight="false" hidden="false" ht="12.1" outlineLevel="0" r="200">
      <c r="A200" s="17" t="s">
        <v>485</v>
      </c>
      <c r="B200" s="17" t="s">
        <v>706</v>
      </c>
      <c r="C200" s="54" t="n">
        <v>44284</v>
      </c>
      <c r="D200" s="55" t="n">
        <v>44284</v>
      </c>
      <c r="E200" s="18" t="n">
        <v>23464.08</v>
      </c>
      <c r="F200" s="18" t="n">
        <v>23016.182</v>
      </c>
      <c r="G200" s="18" t="n">
        <v>1</v>
      </c>
      <c r="H200" s="6" t="s">
        <f>=(F200-E200)*G200</f>
      </c>
      <c r="I200" s="9" t="s">
        <f>=(F200-E200)/E200</f>
      </c>
      <c r="J200" s="7" t="s">
        <f>=MAX(1,DATEDIF(C200,D200,"d")-1)</f>
      </c>
      <c r="K200" s="9" t="s">
        <f>=I200*365/J200</f>
      </c>
    </row>
    <row collapsed="false" customFormat="false" customHeight="false" hidden="false" ht="12.1" outlineLevel="0" r="201">
      <c r="A201" s="17" t="s">
        <v>485</v>
      </c>
      <c r="B201" s="17" t="s">
        <v>706</v>
      </c>
      <c r="C201" s="54" t="n">
        <v>44284</v>
      </c>
      <c r="D201" s="55" t="n">
        <v>44284</v>
      </c>
      <c r="E201" s="18" t="n">
        <v>23464.07</v>
      </c>
      <c r="F201" s="18" t="n">
        <v>23016.182</v>
      </c>
      <c r="G201" s="18" t="n">
        <v>4</v>
      </c>
      <c r="H201" s="6" t="s">
        <f>=(F201-E201)*G201</f>
      </c>
      <c r="I201" s="9" t="s">
        <f>=(F201-E201)/E201</f>
      </c>
      <c r="J201" s="7" t="s">
        <f>=MAX(1,DATEDIF(C201,D201,"d")-1)</f>
      </c>
      <c r="K201" s="9" t="s">
        <f>=I201*365/J201</f>
      </c>
    </row>
    <row collapsed="false" customFormat="false" customHeight="false" hidden="false" ht="12.1" outlineLevel="0" r="202">
      <c r="A202" s="17" t="s">
        <v>485</v>
      </c>
      <c r="B202" s="17" t="s">
        <v>706</v>
      </c>
      <c r="C202" s="54" t="n">
        <v>44284</v>
      </c>
      <c r="D202" s="55" t="n">
        <v>44284</v>
      </c>
      <c r="E202" s="18" t="n">
        <v>23464.07</v>
      </c>
      <c r="F202" s="18" t="n">
        <v>23012.18</v>
      </c>
      <c r="G202" s="18" t="n">
        <v>2</v>
      </c>
      <c r="H202" s="6" t="s">
        <f>=(F202-E202)*G202</f>
      </c>
      <c r="I202" s="9" t="s">
        <f>=(F202-E202)/E202</f>
      </c>
      <c r="J202" s="7" t="s">
        <f>=MAX(1,DATEDIF(C202,D202,"d")-1)</f>
      </c>
      <c r="K202" s="9" t="s">
        <f>=I202*365/J202</f>
      </c>
    </row>
    <row collapsed="false" customFormat="false" customHeight="false" hidden="false" ht="12.1" outlineLevel="0" r="203">
      <c r="A203" s="17" t="s">
        <v>485</v>
      </c>
      <c r="B203" s="17" t="s">
        <v>706</v>
      </c>
      <c r="C203" s="54" t="n">
        <v>44284</v>
      </c>
      <c r="D203" s="55" t="n">
        <v>44284</v>
      </c>
      <c r="E203" s="18" t="n">
        <v>23464.07</v>
      </c>
      <c r="F203" s="18" t="n">
        <v>23012.1845</v>
      </c>
      <c r="G203" s="18" t="n">
        <v>16</v>
      </c>
      <c r="H203" s="6" t="s">
        <f>=(F203-E203)*G203</f>
      </c>
      <c r="I203" s="9" t="s">
        <f>=(F203-E203)/E203</f>
      </c>
      <c r="J203" s="7" t="s">
        <f>=MAX(1,DATEDIF(C203,D203,"d")-1)</f>
      </c>
      <c r="K203" s="9" t="s">
        <f>=I203*365/J203</f>
      </c>
    </row>
    <row collapsed="false" customFormat="false" customHeight="false" hidden="false" ht="12.1" outlineLevel="0" r="204">
      <c r="A204" s="17" t="s">
        <v>485</v>
      </c>
      <c r="B204" s="17" t="s">
        <v>706</v>
      </c>
      <c r="C204" s="54" t="n">
        <v>44284</v>
      </c>
      <c r="D204" s="55" t="n">
        <v>44284</v>
      </c>
      <c r="E204" s="18" t="n">
        <v>23464.07</v>
      </c>
      <c r="F204" s="18" t="n">
        <v>23012.1845</v>
      </c>
      <c r="G204" s="18" t="n">
        <v>4</v>
      </c>
      <c r="H204" s="6" t="s">
        <f>=(F204-E204)*G204</f>
      </c>
      <c r="I204" s="9" t="s">
        <f>=(F204-E204)/E204</f>
      </c>
      <c r="J204" s="7" t="s">
        <f>=MAX(1,DATEDIF(C204,D204,"d")-1)</f>
      </c>
      <c r="K204" s="9" t="s">
        <f>=I204*365/J204</f>
      </c>
    </row>
    <row collapsed="false" customFormat="false" customHeight="false" hidden="false" ht="12.1" outlineLevel="0" r="205">
      <c r="A205" s="17" t="s">
        <v>485</v>
      </c>
      <c r="B205" s="17" t="s">
        <v>706</v>
      </c>
      <c r="C205" s="54" t="n">
        <v>44285</v>
      </c>
      <c r="D205" s="55" t="n">
        <v>44286</v>
      </c>
      <c r="E205" s="18" t="n">
        <v>23333.9922</v>
      </c>
      <c r="F205" s="18" t="n">
        <v>23286.0199</v>
      </c>
      <c r="G205" s="18" t="n">
        <v>50</v>
      </c>
      <c r="H205" s="6" t="s">
        <f>=(F205-E205)*G205</f>
      </c>
      <c r="I205" s="9" t="s">
        <f>=(F205-E205)/E205</f>
      </c>
      <c r="J205" s="7" t="s">
        <f>=MAX(1,DATEDIF(C205,D205,"d")-1)</f>
      </c>
      <c r="K205" s="9" t="s">
        <f>=I205*365/J205</f>
      </c>
    </row>
    <row collapsed="false" customFormat="false" customHeight="false" hidden="false" ht="12.1" outlineLevel="0" r="206">
      <c r="A206" s="17" t="s">
        <v>485</v>
      </c>
      <c r="B206" s="17" t="s">
        <v>706</v>
      </c>
      <c r="C206" s="54" t="n">
        <v>44285</v>
      </c>
      <c r="D206" s="55" t="n">
        <v>44286</v>
      </c>
      <c r="E206" s="18" t="n">
        <v>23143.8775</v>
      </c>
      <c r="F206" s="18" t="n">
        <v>23286.0199</v>
      </c>
      <c r="G206" s="18" t="n">
        <v>8</v>
      </c>
      <c r="H206" s="6" t="s">
        <f>=(F206-E206)*G206</f>
      </c>
      <c r="I206" s="9" t="s">
        <f>=(F206-E206)/E206</f>
      </c>
      <c r="J206" s="7" t="s">
        <f>=MAX(1,DATEDIF(C206,D206,"d")-1)</f>
      </c>
      <c r="K206" s="9" t="s">
        <f>=I206*365/J206</f>
      </c>
    </row>
    <row collapsed="false" customFormat="false" customHeight="false" hidden="false" ht="12.1" outlineLevel="0" r="207">
      <c r="A207" s="17" t="s">
        <v>485</v>
      </c>
      <c r="B207" s="17" t="s">
        <v>706</v>
      </c>
      <c r="C207" s="54" t="n">
        <v>44285</v>
      </c>
      <c r="D207" s="55" t="n">
        <v>44286</v>
      </c>
      <c r="E207" s="18" t="n">
        <v>23143.88</v>
      </c>
      <c r="F207" s="18" t="n">
        <v>23286.0199</v>
      </c>
      <c r="G207" s="18" t="n">
        <v>2</v>
      </c>
      <c r="H207" s="6" t="s">
        <f>=(F207-E207)*G207</f>
      </c>
      <c r="I207" s="9" t="s">
        <f>=(F207-E207)/E207</f>
      </c>
      <c r="J207" s="7" t="s">
        <f>=MAX(1,DATEDIF(C207,D207,"d")-1)</f>
      </c>
      <c r="K207" s="9" t="s">
        <f>=I207*365/J207</f>
      </c>
    </row>
    <row collapsed="false" customFormat="false" customHeight="false" hidden="false" ht="12.1" outlineLevel="0" r="208">
      <c r="A208" s="17" t="s">
        <v>485</v>
      </c>
      <c r="B208" s="17" t="s">
        <v>706</v>
      </c>
      <c r="C208" s="54" t="n">
        <v>44285</v>
      </c>
      <c r="D208" s="55" t="n">
        <v>44286</v>
      </c>
      <c r="E208" s="18" t="n">
        <v>23143.878</v>
      </c>
      <c r="F208" s="18" t="n">
        <v>23286.0199</v>
      </c>
      <c r="G208" s="18" t="n">
        <v>40</v>
      </c>
      <c r="H208" s="6" t="s">
        <f>=(F208-E208)*G208</f>
      </c>
      <c r="I208" s="9" t="s">
        <f>=(F208-E208)/E208</f>
      </c>
      <c r="J208" s="7" t="s">
        <f>=MAX(1,DATEDIF(C208,D208,"d")-1)</f>
      </c>
      <c r="K208" s="9" t="s">
        <f>=I208*365/J208</f>
      </c>
    </row>
    <row collapsed="false" customFormat="false" customHeight="false" hidden="false" ht="12.1" outlineLevel="0" r="209">
      <c r="A209" s="17" t="s">
        <v>485</v>
      </c>
      <c r="B209" s="17" t="s">
        <v>706</v>
      </c>
      <c r="C209" s="54" t="n">
        <v>44286</v>
      </c>
      <c r="D209" s="55" t="n">
        <v>44286</v>
      </c>
      <c r="E209" s="18" t="n">
        <v>23323.986</v>
      </c>
      <c r="F209" s="18" t="n">
        <v>23385.96</v>
      </c>
      <c r="G209" s="18" t="n">
        <v>40</v>
      </c>
      <c r="H209" s="6" t="s">
        <f>=(F209-E209)*G209</f>
      </c>
      <c r="I209" s="9" t="s">
        <f>=(F209-E209)/E209</f>
      </c>
      <c r="J209" s="7" t="s">
        <f>=MAX(1,DATEDIF(C209,D209,"d")-1)</f>
      </c>
      <c r="K209" s="9" t="s">
        <f>=I209*365/J209</f>
      </c>
    </row>
    <row collapsed="false" customFormat="false" customHeight="false" hidden="false" ht="12.1" outlineLevel="0" r="210">
      <c r="A210" s="17" t="s">
        <v>485</v>
      </c>
      <c r="B210" s="17" t="s">
        <v>706</v>
      </c>
      <c r="C210" s="54" t="n">
        <v>44286</v>
      </c>
      <c r="D210" s="55" t="n">
        <v>44286</v>
      </c>
      <c r="E210" s="18" t="n">
        <v>23323.986</v>
      </c>
      <c r="F210" s="18" t="n">
        <v>23385.96</v>
      </c>
      <c r="G210" s="18" t="n">
        <v>60</v>
      </c>
      <c r="H210" s="6" t="s">
        <f>=(F210-E210)*G210</f>
      </c>
      <c r="I210" s="9" t="s">
        <f>=(F210-E210)/E210</f>
      </c>
      <c r="J210" s="7" t="s">
        <f>=MAX(1,DATEDIF(C210,D210,"d")-1)</f>
      </c>
      <c r="K210" s="9" t="s">
        <f>=I210*365/J210</f>
      </c>
    </row>
    <row collapsed="false" customFormat="false" customHeight="false" hidden="false" ht="12.1" outlineLevel="0" r="211">
      <c r="A211" s="17" t="s">
        <v>485</v>
      </c>
      <c r="B211" s="17" t="s">
        <v>706</v>
      </c>
      <c r="C211" s="54" t="n">
        <v>44286</v>
      </c>
      <c r="D211" s="55" t="n">
        <v>44286</v>
      </c>
      <c r="E211" s="18" t="n">
        <v>23454.064</v>
      </c>
      <c r="F211" s="18" t="n">
        <v>23583.8412</v>
      </c>
      <c r="G211" s="18" t="n">
        <v>20</v>
      </c>
      <c r="H211" s="6" t="s">
        <f>=(F211-E211)*G211</f>
      </c>
      <c r="I211" s="9" t="s">
        <f>=(F211-E211)/E211</f>
      </c>
      <c r="J211" s="7" t="s">
        <f>=MAX(1,DATEDIF(C211,D211,"d")-1)</f>
      </c>
      <c r="K211" s="9" t="s">
        <f>=I211*365/J211</f>
      </c>
    </row>
    <row collapsed="false" customFormat="false" customHeight="false" hidden="false" ht="12.1" outlineLevel="0" r="212">
      <c r="A212" s="17" t="s">
        <v>485</v>
      </c>
      <c r="B212" s="17" t="s">
        <v>706</v>
      </c>
      <c r="C212" s="54" t="n">
        <v>44286</v>
      </c>
      <c r="D212" s="55" t="n">
        <v>44286</v>
      </c>
      <c r="E212" s="18" t="n">
        <v>23452.063</v>
      </c>
      <c r="F212" s="18" t="n">
        <v>23583.8412</v>
      </c>
      <c r="G212" s="18" t="n">
        <v>44</v>
      </c>
      <c r="H212" s="6" t="s">
        <f>=(F212-E212)*G212</f>
      </c>
      <c r="I212" s="9" t="s">
        <f>=(F212-E212)/E212</f>
      </c>
      <c r="J212" s="7" t="s">
        <f>=MAX(1,DATEDIF(C212,D212,"d")-1)</f>
      </c>
      <c r="K212" s="9" t="s">
        <f>=I212*365/J212</f>
      </c>
    </row>
    <row collapsed="false" customFormat="false" customHeight="false" hidden="false" ht="12.1" outlineLevel="0" r="213">
      <c r="A213" s="17" t="s">
        <v>485</v>
      </c>
      <c r="B213" s="17" t="s">
        <v>706</v>
      </c>
      <c r="C213" s="54" t="n">
        <v>44286</v>
      </c>
      <c r="D213" s="55" t="n">
        <v>44286</v>
      </c>
      <c r="E213" s="18" t="n">
        <v>23452.0633</v>
      </c>
      <c r="F213" s="18" t="n">
        <v>23583.8412</v>
      </c>
      <c r="G213" s="18" t="n">
        <v>9</v>
      </c>
      <c r="H213" s="6" t="s">
        <f>=(F213-E213)*G213</f>
      </c>
      <c r="I213" s="9" t="s">
        <f>=(F213-E213)/E213</f>
      </c>
      <c r="J213" s="7" t="s">
        <f>=MAX(1,DATEDIF(C213,D213,"d")-1)</f>
      </c>
      <c r="K213" s="9" t="s">
        <f>=I213*365/J213</f>
      </c>
    </row>
    <row collapsed="false" customFormat="false" customHeight="false" hidden="false" ht="12.1" outlineLevel="0" r="214">
      <c r="A214" s="17" t="s">
        <v>485</v>
      </c>
      <c r="B214" s="17" t="s">
        <v>706</v>
      </c>
      <c r="C214" s="54" t="n">
        <v>44286</v>
      </c>
      <c r="D214" s="55" t="n">
        <v>44286</v>
      </c>
      <c r="E214" s="18" t="n">
        <v>23452.063</v>
      </c>
      <c r="F214" s="18" t="n">
        <v>23583.8412</v>
      </c>
      <c r="G214" s="18" t="n">
        <v>27</v>
      </c>
      <c r="H214" s="6" t="s">
        <f>=(F214-E214)*G214</f>
      </c>
      <c r="I214" s="9" t="s">
        <f>=(F214-E214)/E214</f>
      </c>
      <c r="J214" s="7" t="s">
        <f>=MAX(1,DATEDIF(C214,D214,"d")-1)</f>
      </c>
      <c r="K214" s="9" t="s">
        <f>=I214*365/J214</f>
      </c>
    </row>
    <row collapsed="false" customFormat="false" customHeight="false" hidden="false" ht="12.1" outlineLevel="0" r="215">
      <c r="A215" s="17" t="s">
        <v>485</v>
      </c>
      <c r="B215" s="17" t="s">
        <v>706</v>
      </c>
      <c r="C215" s="54" t="n">
        <v>44286</v>
      </c>
      <c r="D215" s="55" t="n">
        <v>44286</v>
      </c>
      <c r="E215" s="18" t="n">
        <v>23614.16</v>
      </c>
      <c r="F215" s="18" t="n">
        <v>23545.8638</v>
      </c>
      <c r="G215" s="18" t="n">
        <v>13</v>
      </c>
      <c r="H215" s="6" t="s">
        <f>=(F215-E215)*G215</f>
      </c>
      <c r="I215" s="9" t="s">
        <f>=(F215-E215)/E215</f>
      </c>
      <c r="J215" s="7" t="s">
        <f>=MAX(1,DATEDIF(C215,D215,"d")-1)</f>
      </c>
      <c r="K215" s="9" t="s">
        <f>=I215*365/J215</f>
      </c>
    </row>
    <row collapsed="false" customFormat="false" customHeight="false" hidden="false" ht="12.1" outlineLevel="0" r="216">
      <c r="A216" s="17" t="s">
        <v>485</v>
      </c>
      <c r="B216" s="17" t="s">
        <v>706</v>
      </c>
      <c r="C216" s="54" t="n">
        <v>44286</v>
      </c>
      <c r="D216" s="55" t="n">
        <v>44286</v>
      </c>
      <c r="E216" s="18" t="n">
        <v>23774.256</v>
      </c>
      <c r="F216" s="18" t="n">
        <v>23775.726</v>
      </c>
      <c r="G216" s="18" t="n">
        <v>50</v>
      </c>
      <c r="H216" s="6" t="s">
        <f>=(F216-E216)*G216</f>
      </c>
      <c r="I216" s="9" t="s">
        <f>=(F216-E216)/E216</f>
      </c>
      <c r="J216" s="7" t="s">
        <f>=MAX(1,DATEDIF(C216,D216,"d")-1)</f>
      </c>
      <c r="K216" s="9" t="s">
        <f>=I216*365/J216</f>
      </c>
    </row>
    <row collapsed="false" customFormat="false" customHeight="false" hidden="false" ht="12.1" outlineLevel="0" r="217">
      <c r="A217" s="17" t="s">
        <v>485</v>
      </c>
      <c r="B217" s="17" t="s">
        <v>706</v>
      </c>
      <c r="C217" s="54" t="n">
        <v>44286</v>
      </c>
      <c r="D217" s="55" t="n">
        <v>44286</v>
      </c>
      <c r="E217" s="18" t="n">
        <v>23724.228</v>
      </c>
      <c r="F217" s="18" t="n">
        <v>23775.726</v>
      </c>
      <c r="G217" s="18" t="n">
        <v>5</v>
      </c>
      <c r="H217" s="6" t="s">
        <f>=(F217-E217)*G217</f>
      </c>
      <c r="I217" s="9" t="s">
        <f>=(F217-E217)/E217</f>
      </c>
      <c r="J217" s="7" t="s">
        <f>=MAX(1,DATEDIF(C217,D217,"d")-1)</f>
      </c>
      <c r="K217" s="9" t="s">
        <f>=I217*365/J217</f>
      </c>
    </row>
    <row collapsed="false" customFormat="false" customHeight="false" hidden="false" ht="12.1" outlineLevel="0" r="218">
      <c r="A218" s="17" t="s">
        <v>485</v>
      </c>
      <c r="B218" s="17" t="s">
        <v>706</v>
      </c>
      <c r="C218" s="54" t="n">
        <v>44286</v>
      </c>
      <c r="D218" s="55" t="n">
        <v>44286</v>
      </c>
      <c r="E218" s="18" t="n">
        <v>23724.2262</v>
      </c>
      <c r="F218" s="18" t="n">
        <v>23775.726</v>
      </c>
      <c r="G218" s="18" t="n">
        <v>45</v>
      </c>
      <c r="H218" s="6" t="s">
        <f>=(F218-E218)*G218</f>
      </c>
      <c r="I218" s="9" t="s">
        <f>=(F218-E218)/E218</f>
      </c>
      <c r="J218" s="7" t="s">
        <f>=MAX(1,DATEDIF(C218,D218,"d")-1)</f>
      </c>
      <c r="K218" s="9" t="s">
        <f>=I218*365/J218</f>
      </c>
    </row>
    <row collapsed="false" customFormat="false" customHeight="false" hidden="false" ht="12.1" outlineLevel="0" r="219">
      <c r="A219" s="17" t="s">
        <v>485</v>
      </c>
      <c r="B219" s="17" t="s">
        <v>706</v>
      </c>
      <c r="C219" s="54" t="n">
        <v>44286</v>
      </c>
      <c r="D219" s="55" t="n">
        <v>44291</v>
      </c>
      <c r="E219" s="18" t="n">
        <v>23637.8</v>
      </c>
      <c r="F219" s="18" t="n">
        <v>23594.148</v>
      </c>
      <c r="G219" s="18" t="n">
        <v>1</v>
      </c>
      <c r="H219" s="6" t="s">
        <f>=(F219-E219)*G219</f>
      </c>
      <c r="I219" s="9" t="s">
        <f>=(F219-E219)/E219</f>
      </c>
      <c r="J219" s="7" t="s">
        <f>=MAX(1,DATEDIF(C219,D219,"d")-1)</f>
      </c>
      <c r="K219" s="9" t="s">
        <f>=I219*365/J219</f>
      </c>
    </row>
    <row collapsed="false" customFormat="false" customHeight="false" hidden="false" ht="12.1" outlineLevel="0" r="220">
      <c r="A220" s="17" t="s">
        <v>485</v>
      </c>
      <c r="B220" s="17" t="s">
        <v>706</v>
      </c>
      <c r="C220" s="54" t="n">
        <v>44286</v>
      </c>
      <c r="D220" s="55" t="n">
        <v>44291</v>
      </c>
      <c r="E220" s="18" t="n">
        <v>23635.81</v>
      </c>
      <c r="F220" s="18" t="n">
        <v>23594.148</v>
      </c>
      <c r="G220" s="18" t="n">
        <v>28</v>
      </c>
      <c r="H220" s="6" t="s">
        <f>=(F220-E220)*G220</f>
      </c>
      <c r="I220" s="9" t="s">
        <f>=(F220-E220)/E220</f>
      </c>
      <c r="J220" s="7" t="s">
        <f>=MAX(1,DATEDIF(C220,D220,"d")-1)</f>
      </c>
      <c r="K220" s="9" t="s">
        <f>=I220*365/J220</f>
      </c>
    </row>
    <row collapsed="false" customFormat="false" customHeight="false" hidden="false" ht="12.1" outlineLevel="0" r="221">
      <c r="A221" s="17" t="s">
        <v>485</v>
      </c>
      <c r="B221" s="17" t="s">
        <v>706</v>
      </c>
      <c r="C221" s="54" t="n">
        <v>44286</v>
      </c>
      <c r="D221" s="55" t="n">
        <v>44291</v>
      </c>
      <c r="E221" s="18" t="n">
        <v>23637.8086</v>
      </c>
      <c r="F221" s="18" t="n">
        <v>23594.148</v>
      </c>
      <c r="G221" s="18" t="n">
        <v>21</v>
      </c>
      <c r="H221" s="6" t="s">
        <f>=(F221-E221)*G221</f>
      </c>
      <c r="I221" s="9" t="s">
        <f>=(F221-E221)/E221</f>
      </c>
      <c r="J221" s="7" t="s">
        <f>=MAX(1,DATEDIF(C221,D221,"d")-1)</f>
      </c>
      <c r="K221" s="9" t="s">
        <f>=I221*365/J221</f>
      </c>
    </row>
    <row collapsed="false" customFormat="false" customHeight="false" hidden="false" ht="12.1" outlineLevel="0" r="222">
      <c r="A222" s="17" t="s">
        <v>485</v>
      </c>
      <c r="B222" s="17" t="s">
        <v>706</v>
      </c>
      <c r="C222" s="54" t="n">
        <v>44286</v>
      </c>
      <c r="D222" s="55" t="n">
        <v>44291</v>
      </c>
      <c r="E222" s="18" t="n">
        <v>23665.79</v>
      </c>
      <c r="F222" s="18" t="n">
        <v>23594.148</v>
      </c>
      <c r="G222" s="18" t="n">
        <v>1</v>
      </c>
      <c r="H222" s="6" t="s">
        <f>=(F222-E222)*G222</f>
      </c>
      <c r="I222" s="9" t="s">
        <f>=(F222-E222)/E222</f>
      </c>
      <c r="J222" s="7" t="s">
        <f>=MAX(1,DATEDIF(C222,D222,"d")-1)</f>
      </c>
      <c r="K222" s="9" t="s">
        <f>=I222*365/J222</f>
      </c>
    </row>
    <row collapsed="false" customFormat="false" customHeight="false" hidden="false" ht="12.1" outlineLevel="0" r="223">
      <c r="A223" s="17" t="s">
        <v>485</v>
      </c>
      <c r="B223" s="17" t="s">
        <v>706</v>
      </c>
      <c r="C223" s="54" t="n">
        <v>44286</v>
      </c>
      <c r="D223" s="55" t="n">
        <v>44291</v>
      </c>
      <c r="E223" s="18" t="n">
        <v>23665.79</v>
      </c>
      <c r="F223" s="18" t="n">
        <v>23594.148</v>
      </c>
      <c r="G223" s="18" t="n">
        <v>1</v>
      </c>
      <c r="H223" s="6" t="s">
        <f>=(F223-E223)*G223</f>
      </c>
      <c r="I223" s="9" t="s">
        <f>=(F223-E223)/E223</f>
      </c>
      <c r="J223" s="7" t="s">
        <f>=MAX(1,DATEDIF(C223,D223,"d")-1)</f>
      </c>
      <c r="K223" s="9" t="s">
        <f>=I223*365/J223</f>
      </c>
    </row>
    <row collapsed="false" customFormat="false" customHeight="false" hidden="false" ht="12.1" outlineLevel="0" r="224">
      <c r="A224" s="17" t="s">
        <v>485</v>
      </c>
      <c r="B224" s="17" t="s">
        <v>706</v>
      </c>
      <c r="C224" s="54" t="n">
        <v>44287</v>
      </c>
      <c r="D224" s="55" t="n">
        <v>44291</v>
      </c>
      <c r="E224" s="18" t="n">
        <v>23779.7242</v>
      </c>
      <c r="F224" s="18" t="n">
        <v>23594.148</v>
      </c>
      <c r="G224" s="18" t="n">
        <v>12</v>
      </c>
      <c r="H224" s="6" t="s">
        <f>=(F224-E224)*G224</f>
      </c>
      <c r="I224" s="9" t="s">
        <f>=(F224-E224)/E224</f>
      </c>
      <c r="J224" s="7" t="s">
        <f>=MAX(1,DATEDIF(C224,D224,"d")-1)</f>
      </c>
      <c r="K224" s="9" t="s">
        <f>=I224*365/J224</f>
      </c>
    </row>
    <row collapsed="false" customFormat="false" customHeight="false" hidden="false" ht="12.1" outlineLevel="0" r="225">
      <c r="A225" s="17" t="s">
        <v>485</v>
      </c>
      <c r="B225" s="17" t="s">
        <v>706</v>
      </c>
      <c r="C225" s="54" t="n">
        <v>44287</v>
      </c>
      <c r="D225" s="55" t="n">
        <v>44291</v>
      </c>
      <c r="E225" s="18" t="n">
        <v>23775.7275</v>
      </c>
      <c r="F225" s="18" t="n">
        <v>23594.148</v>
      </c>
      <c r="G225" s="18" t="n">
        <v>4</v>
      </c>
      <c r="H225" s="6" t="s">
        <f>=(F225-E225)*G225</f>
      </c>
      <c r="I225" s="9" t="s">
        <f>=(F225-E225)/E225</f>
      </c>
      <c r="J225" s="7" t="s">
        <f>=MAX(1,DATEDIF(C225,D225,"d")-1)</f>
      </c>
      <c r="K225" s="9" t="s">
        <f>=I225*365/J225</f>
      </c>
    </row>
    <row collapsed="false" customFormat="false" customHeight="false" hidden="false" ht="12.1" outlineLevel="0" r="226">
      <c r="A226" s="17" t="s">
        <v>485</v>
      </c>
      <c r="B226" s="17" t="s">
        <v>706</v>
      </c>
      <c r="C226" s="54" t="n">
        <v>44287</v>
      </c>
      <c r="D226" s="55" t="n">
        <v>44291</v>
      </c>
      <c r="E226" s="18" t="n">
        <v>23781.723</v>
      </c>
      <c r="F226" s="18" t="n">
        <v>23594.148</v>
      </c>
      <c r="G226" s="18" t="n">
        <v>10</v>
      </c>
      <c r="H226" s="6" t="s">
        <f>=(F226-E226)*G226</f>
      </c>
      <c r="I226" s="9" t="s">
        <f>=(F226-E226)/E226</f>
      </c>
      <c r="J226" s="7" t="s">
        <f>=MAX(1,DATEDIF(C226,D226,"d")-1)</f>
      </c>
      <c r="K226" s="9" t="s">
        <f>=I226*365/J226</f>
      </c>
    </row>
    <row collapsed="false" customFormat="false" customHeight="false" hidden="false" ht="12.1" outlineLevel="0" r="227">
      <c r="A227" s="17" t="s">
        <v>485</v>
      </c>
      <c r="B227" s="17" t="s">
        <v>706</v>
      </c>
      <c r="C227" s="54" t="n">
        <v>44287</v>
      </c>
      <c r="D227" s="55" t="n">
        <v>44291</v>
      </c>
      <c r="E227" s="18" t="n">
        <v>23781.7221</v>
      </c>
      <c r="F227" s="18" t="n">
        <v>23594.148</v>
      </c>
      <c r="G227" s="18" t="n">
        <v>14</v>
      </c>
      <c r="H227" s="6" t="s">
        <f>=(F227-E227)*G227</f>
      </c>
      <c r="I227" s="9" t="s">
        <f>=(F227-E227)/E227</f>
      </c>
      <c r="J227" s="7" t="s">
        <f>=MAX(1,DATEDIF(C227,D227,"d")-1)</f>
      </c>
      <c r="K227" s="9" t="s">
        <f>=I227*365/J227</f>
      </c>
    </row>
    <row collapsed="false" customFormat="false" customHeight="false" hidden="false" ht="12.1" outlineLevel="0" r="228">
      <c r="A228" s="17" t="s">
        <v>485</v>
      </c>
      <c r="B228" s="17" t="s">
        <v>706</v>
      </c>
      <c r="C228" s="54" t="n">
        <v>44287</v>
      </c>
      <c r="D228" s="55" t="n">
        <v>44291</v>
      </c>
      <c r="E228" s="18" t="n">
        <v>23781.723</v>
      </c>
      <c r="F228" s="18" t="n">
        <v>23594.148</v>
      </c>
      <c r="G228" s="18" t="n">
        <v>10</v>
      </c>
      <c r="H228" s="6" t="s">
        <f>=(F228-E228)*G228</f>
      </c>
      <c r="I228" s="9" t="s">
        <f>=(F228-E228)/E228</f>
      </c>
      <c r="J228" s="7" t="s">
        <f>=MAX(1,DATEDIF(C228,D228,"d")-1)</f>
      </c>
      <c r="K228" s="9" t="s">
        <f>=I228*365/J228</f>
      </c>
    </row>
    <row collapsed="false" customFormat="false" customHeight="false" hidden="false" ht="12.1" outlineLevel="0" r="229">
      <c r="A229" s="17" t="s">
        <v>485</v>
      </c>
      <c r="B229" s="17" t="s">
        <v>706</v>
      </c>
      <c r="C229" s="54" t="n">
        <v>44291</v>
      </c>
      <c r="D229" s="55" t="n">
        <v>44292</v>
      </c>
      <c r="E229" s="18" t="n">
        <v>23385.9598</v>
      </c>
      <c r="F229" s="18" t="n">
        <v>23333.9919</v>
      </c>
      <c r="G229" s="18" t="n">
        <v>21</v>
      </c>
      <c r="H229" s="6" t="s">
        <f>=(F229-E229)*G229</f>
      </c>
      <c r="I229" s="9" t="s">
        <f>=(F229-E229)/E229</f>
      </c>
      <c r="J229" s="7" t="s">
        <f>=MAX(1,DATEDIF(C229,D229,"d")-1)</f>
      </c>
      <c r="K229" s="9" t="s">
        <f>=I229*365/J229</f>
      </c>
    </row>
    <row collapsed="false" customFormat="false" customHeight="false" hidden="false" ht="12.1" outlineLevel="0" r="230">
      <c r="A230" s="17" t="s">
        <v>485</v>
      </c>
      <c r="B230" s="17" t="s">
        <v>706</v>
      </c>
      <c r="C230" s="54" t="n">
        <v>44291</v>
      </c>
      <c r="D230" s="55" t="n">
        <v>44292</v>
      </c>
      <c r="E230" s="18" t="n">
        <v>23385.9598</v>
      </c>
      <c r="F230" s="18" t="n">
        <v>23333.992</v>
      </c>
      <c r="G230" s="18" t="n">
        <v>29</v>
      </c>
      <c r="H230" s="6" t="s">
        <f>=(F230-E230)*G230</f>
      </c>
      <c r="I230" s="9" t="s">
        <f>=(F230-E230)/E230</f>
      </c>
      <c r="J230" s="7" t="s">
        <f>=MAX(1,DATEDIF(C230,D230,"d")-1)</f>
      </c>
      <c r="K230" s="9" t="s">
        <f>=I230*365/J230</f>
      </c>
    </row>
    <row collapsed="false" customFormat="false" customHeight="false" hidden="false" ht="12.1" outlineLevel="0" r="231">
      <c r="A231" s="17" t="s">
        <v>485</v>
      </c>
      <c r="B231" s="17" t="s">
        <v>706</v>
      </c>
      <c r="C231" s="54" t="n">
        <v>44291</v>
      </c>
      <c r="D231" s="55" t="n">
        <v>44292</v>
      </c>
      <c r="E231" s="18" t="n">
        <v>23501.8904</v>
      </c>
      <c r="F231" s="18" t="n">
        <v>23333.992</v>
      </c>
      <c r="G231" s="18" t="n">
        <v>1</v>
      </c>
      <c r="H231" s="6" t="s">
        <f>=(F231-E231)*G231</f>
      </c>
      <c r="I231" s="9" t="s">
        <f>=(F231-E231)/E231</f>
      </c>
      <c r="J231" s="7" t="s">
        <f>=MAX(1,DATEDIF(C231,D231,"d")-1)</f>
      </c>
      <c r="K231" s="9" t="s">
        <f>=I231*365/J231</f>
      </c>
    </row>
    <row collapsed="false" customFormat="false" customHeight="false" hidden="false" ht="12.1" outlineLevel="0" r="232">
      <c r="A232" s="17" t="s">
        <v>485</v>
      </c>
      <c r="B232" s="17" t="s">
        <v>706</v>
      </c>
      <c r="C232" s="54" t="n">
        <v>44291</v>
      </c>
      <c r="D232" s="55" t="n">
        <v>44292</v>
      </c>
      <c r="E232" s="18" t="n">
        <v>23501.8904</v>
      </c>
      <c r="F232" s="18" t="n">
        <v>23333.9922</v>
      </c>
      <c r="G232" s="18" t="n">
        <v>41</v>
      </c>
      <c r="H232" s="6" t="s">
        <f>=(F232-E232)*G232</f>
      </c>
      <c r="I232" s="9" t="s">
        <f>=(F232-E232)/E232</f>
      </c>
      <c r="J232" s="7" t="s">
        <f>=MAX(1,DATEDIF(C232,D232,"d")-1)</f>
      </c>
      <c r="K232" s="9" t="s">
        <f>=I232*365/J232</f>
      </c>
    </row>
    <row collapsed="false" customFormat="false" customHeight="false" hidden="false" ht="12.1" outlineLevel="0" r="233">
      <c r="A233" s="17" t="s">
        <v>485</v>
      </c>
      <c r="B233" s="17" t="s">
        <v>706</v>
      </c>
      <c r="C233" s="54" t="n">
        <v>44291</v>
      </c>
      <c r="D233" s="55" t="n">
        <v>44292</v>
      </c>
      <c r="E233" s="18" t="n">
        <v>23501.8904</v>
      </c>
      <c r="F233" s="18" t="n">
        <v>23333.9925</v>
      </c>
      <c r="G233" s="18" t="n">
        <v>8</v>
      </c>
      <c r="H233" s="6" t="s">
        <f>=(F233-E233)*G233</f>
      </c>
      <c r="I233" s="9" t="s">
        <f>=(F233-E233)/E233</f>
      </c>
      <c r="J233" s="7" t="s">
        <f>=MAX(1,DATEDIF(C233,D233,"d")-1)</f>
      </c>
      <c r="K233" s="9" t="s">
        <f>=I233*365/J233</f>
      </c>
    </row>
    <row collapsed="false" customFormat="false" customHeight="false" hidden="false" ht="12.1" outlineLevel="0" r="234">
      <c r="A234" s="17" t="s">
        <v>485</v>
      </c>
      <c r="B234" s="17" t="s">
        <v>706</v>
      </c>
      <c r="C234" s="54" t="n">
        <v>44292</v>
      </c>
      <c r="D234" s="55" t="n">
        <v>44292</v>
      </c>
      <c r="E234" s="18" t="n">
        <v>23266.032</v>
      </c>
      <c r="F234" s="18" t="n">
        <v>23233.9321</v>
      </c>
      <c r="G234" s="18" t="n">
        <v>42</v>
      </c>
      <c r="H234" s="6" t="s">
        <f>=(F234-E234)*G234</f>
      </c>
      <c r="I234" s="9" t="s">
        <f>=(F234-E234)/E234</f>
      </c>
      <c r="J234" s="7" t="s">
        <f>=MAX(1,DATEDIF(C234,D234,"d")-1)</f>
      </c>
      <c r="K234" s="9" t="s">
        <f>=I234*365/J234</f>
      </c>
    </row>
    <row collapsed="false" customFormat="false" customHeight="false" hidden="false" ht="12.1" outlineLevel="0" r="235">
      <c r="A235" s="17" t="s">
        <v>485</v>
      </c>
      <c r="B235" s="17" t="s">
        <v>706</v>
      </c>
      <c r="C235" s="54" t="n">
        <v>44292</v>
      </c>
      <c r="D235" s="55" t="n">
        <v>44292</v>
      </c>
      <c r="E235" s="18" t="n">
        <v>23266.032</v>
      </c>
      <c r="F235" s="18" t="n">
        <v>23233.932</v>
      </c>
      <c r="G235" s="18" t="n">
        <v>44</v>
      </c>
      <c r="H235" s="6" t="s">
        <f>=(F235-E235)*G235</f>
      </c>
      <c r="I235" s="9" t="s">
        <f>=(F235-E235)/E235</f>
      </c>
      <c r="J235" s="7" t="s">
        <f>=MAX(1,DATEDIF(C235,D235,"d")-1)</f>
      </c>
      <c r="K235" s="9" t="s">
        <f>=I235*365/J235</f>
      </c>
    </row>
    <row collapsed="false" customFormat="false" customHeight="false" hidden="false" ht="12.1" outlineLevel="0" r="236">
      <c r="A236" s="17" t="s">
        <v>485</v>
      </c>
      <c r="B236" s="17" t="s">
        <v>706</v>
      </c>
      <c r="C236" s="54" t="n">
        <v>44292</v>
      </c>
      <c r="D236" s="55" t="n">
        <v>44292</v>
      </c>
      <c r="E236" s="18" t="n">
        <v>23266.032</v>
      </c>
      <c r="F236" s="18" t="n">
        <v>23233.9321</v>
      </c>
      <c r="G236" s="18" t="n">
        <v>14</v>
      </c>
      <c r="H236" s="6" t="s">
        <f>=(F236-E236)*G236</f>
      </c>
      <c r="I236" s="9" t="s">
        <f>=(F236-E236)/E236</f>
      </c>
      <c r="J236" s="7" t="s">
        <f>=MAX(1,DATEDIF(C236,D236,"d")-1)</f>
      </c>
      <c r="K236" s="9" t="s">
        <f>=I236*365/J236</f>
      </c>
    </row>
    <row collapsed="false" customFormat="false" customHeight="false" hidden="false" ht="12.1" outlineLevel="0" r="237">
      <c r="A237" s="17" t="s">
        <v>485</v>
      </c>
      <c r="B237" s="17" t="s">
        <v>706</v>
      </c>
      <c r="C237" s="54" t="n">
        <v>44292</v>
      </c>
      <c r="D237" s="55" t="n">
        <v>44293</v>
      </c>
      <c r="E237" s="18" t="n">
        <v>23166.092</v>
      </c>
      <c r="F237" s="18" t="n">
        <v>23494.088</v>
      </c>
      <c r="G237" s="18" t="n">
        <v>10</v>
      </c>
      <c r="H237" s="6" t="s">
        <f>=(F237-E237)*G237</f>
      </c>
      <c r="I237" s="9" t="s">
        <f>=(F237-E237)/E237</f>
      </c>
      <c r="J237" s="7" t="s">
        <f>=MAX(1,DATEDIF(C237,D237,"d")-1)</f>
      </c>
      <c r="K237" s="9" t="s">
        <f>=I237*365/J237</f>
      </c>
    </row>
    <row collapsed="false" customFormat="false" customHeight="false" hidden="false" ht="12.1" outlineLevel="0" r="238">
      <c r="A238" s="17" t="s">
        <v>485</v>
      </c>
      <c r="B238" s="17" t="s">
        <v>706</v>
      </c>
      <c r="C238" s="54" t="n">
        <v>44292</v>
      </c>
      <c r="D238" s="55" t="n">
        <v>44293</v>
      </c>
      <c r="E238" s="18" t="n">
        <v>23166.09</v>
      </c>
      <c r="F238" s="18" t="n">
        <v>23494.088</v>
      </c>
      <c r="G238" s="18" t="n">
        <v>1</v>
      </c>
      <c r="H238" s="6" t="s">
        <f>=(F238-E238)*G238</f>
      </c>
      <c r="I238" s="9" t="s">
        <f>=(F238-E238)/E238</f>
      </c>
      <c r="J238" s="7" t="s">
        <f>=MAX(1,DATEDIF(C238,D238,"d")-1)</f>
      </c>
      <c r="K238" s="9" t="s">
        <f>=I238*365/J238</f>
      </c>
    </row>
    <row collapsed="false" customFormat="false" customHeight="false" hidden="false" ht="12.1" outlineLevel="0" r="239">
      <c r="A239" s="17" t="s">
        <v>485</v>
      </c>
      <c r="B239" s="17" t="s">
        <v>706</v>
      </c>
      <c r="C239" s="54" t="n">
        <v>44292</v>
      </c>
      <c r="D239" s="55" t="n">
        <v>44293</v>
      </c>
      <c r="E239" s="18" t="n">
        <v>23166.092</v>
      </c>
      <c r="F239" s="18" t="n">
        <v>23494.088</v>
      </c>
      <c r="G239" s="18" t="n">
        <v>5</v>
      </c>
      <c r="H239" s="6" t="s">
        <f>=(F239-E239)*G239</f>
      </c>
      <c r="I239" s="9" t="s">
        <f>=(F239-E239)/E239</f>
      </c>
      <c r="J239" s="7" t="s">
        <f>=MAX(1,DATEDIF(C239,D239,"d")-1)</f>
      </c>
      <c r="K239" s="9" t="s">
        <f>=I239*365/J239</f>
      </c>
    </row>
    <row collapsed="false" customFormat="false" customHeight="false" hidden="false" ht="12.1" outlineLevel="0" r="240">
      <c r="A240" s="17" t="s">
        <v>485</v>
      </c>
      <c r="B240" s="17" t="s">
        <v>706</v>
      </c>
      <c r="C240" s="54" t="n">
        <v>44292</v>
      </c>
      <c r="D240" s="55" t="n">
        <v>44293</v>
      </c>
      <c r="E240" s="18" t="n">
        <v>23166.09</v>
      </c>
      <c r="F240" s="18" t="n">
        <v>23494.088</v>
      </c>
      <c r="G240" s="18" t="n">
        <v>1</v>
      </c>
      <c r="H240" s="6" t="s">
        <f>=(F240-E240)*G240</f>
      </c>
      <c r="I240" s="9" t="s">
        <f>=(F240-E240)/E240</f>
      </c>
      <c r="J240" s="7" t="s">
        <f>=MAX(1,DATEDIF(C240,D240,"d")-1)</f>
      </c>
      <c r="K240" s="9" t="s">
        <f>=I240*365/J240</f>
      </c>
    </row>
    <row collapsed="false" customFormat="false" customHeight="false" hidden="false" ht="12.1" outlineLevel="0" r="241">
      <c r="A241" s="17" t="s">
        <v>485</v>
      </c>
      <c r="B241" s="17" t="s">
        <v>706</v>
      </c>
      <c r="C241" s="54" t="n">
        <v>44292</v>
      </c>
      <c r="D241" s="55" t="n">
        <v>44293</v>
      </c>
      <c r="E241" s="18" t="n">
        <v>23166.09</v>
      </c>
      <c r="F241" s="18" t="n">
        <v>23494.088</v>
      </c>
      <c r="G241" s="18" t="n">
        <v>2</v>
      </c>
      <c r="H241" s="6" t="s">
        <f>=(F241-E241)*G241</f>
      </c>
      <c r="I241" s="9" t="s">
        <f>=(F241-E241)/E241</f>
      </c>
      <c r="J241" s="7" t="s">
        <f>=MAX(1,DATEDIF(C241,D241,"d")-1)</f>
      </c>
      <c r="K241" s="9" t="s">
        <f>=I241*365/J241</f>
      </c>
    </row>
    <row collapsed="false" customFormat="false" customHeight="false" hidden="false" ht="12.1" outlineLevel="0" r="242">
      <c r="A242" s="17" t="s">
        <v>485</v>
      </c>
      <c r="B242" s="17" t="s">
        <v>706</v>
      </c>
      <c r="C242" s="54" t="n">
        <v>44292</v>
      </c>
      <c r="D242" s="55" t="n">
        <v>44293</v>
      </c>
      <c r="E242" s="18" t="n">
        <v>23166.0919</v>
      </c>
      <c r="F242" s="18" t="n">
        <v>23494.088</v>
      </c>
      <c r="G242" s="18" t="n">
        <v>31</v>
      </c>
      <c r="H242" s="6" t="s">
        <f>=(F242-E242)*G242</f>
      </c>
      <c r="I242" s="9" t="s">
        <f>=(F242-E242)/E242</f>
      </c>
      <c r="J242" s="7" t="s">
        <f>=MAX(1,DATEDIF(C242,D242,"d")-1)</f>
      </c>
      <c r="K242" s="9" t="s">
        <f>=I242*365/J242</f>
      </c>
    </row>
    <row collapsed="false" customFormat="false" customHeight="false" hidden="false" ht="12.1" outlineLevel="0" r="243">
      <c r="A243" s="17" t="s">
        <v>485</v>
      </c>
      <c r="B243" s="17" t="s">
        <v>706</v>
      </c>
      <c r="C243" s="54" t="n">
        <v>44292</v>
      </c>
      <c r="D243" s="55" t="n">
        <v>44293</v>
      </c>
      <c r="E243" s="18" t="n">
        <v>23226.055</v>
      </c>
      <c r="F243" s="18" t="n">
        <v>23494.088</v>
      </c>
      <c r="G243" s="18" t="n">
        <v>2</v>
      </c>
      <c r="H243" s="6" t="s">
        <f>=(F243-E243)*G243</f>
      </c>
      <c r="I243" s="9" t="s">
        <f>=(F243-E243)/E243</f>
      </c>
      <c r="J243" s="7" t="s">
        <f>=MAX(1,DATEDIF(C243,D243,"d")-1)</f>
      </c>
      <c r="K243" s="9" t="s">
        <f>=I243*365/J243</f>
      </c>
    </row>
    <row collapsed="false" customFormat="false" customHeight="false" hidden="false" ht="12.1" outlineLevel="0" r="244">
      <c r="A244" s="17" t="s">
        <v>485</v>
      </c>
      <c r="B244" s="17" t="s">
        <v>706</v>
      </c>
      <c r="C244" s="54" t="n">
        <v>44292</v>
      </c>
      <c r="D244" s="55" t="n">
        <v>44293</v>
      </c>
      <c r="E244" s="18" t="n">
        <v>23226.056</v>
      </c>
      <c r="F244" s="18" t="n">
        <v>23494.088</v>
      </c>
      <c r="G244" s="18" t="n">
        <v>5</v>
      </c>
      <c r="H244" s="6" t="s">
        <f>=(F244-E244)*G244</f>
      </c>
      <c r="I244" s="9" t="s">
        <f>=(F244-E244)/E244</f>
      </c>
      <c r="J244" s="7" t="s">
        <f>=MAX(1,DATEDIF(C244,D244,"d")-1)</f>
      </c>
      <c r="K244" s="9" t="s">
        <f>=I244*365/J244</f>
      </c>
    </row>
    <row collapsed="false" customFormat="false" customHeight="false" hidden="false" ht="12.1" outlineLevel="0" r="245">
      <c r="A245" s="17" t="s">
        <v>485</v>
      </c>
      <c r="B245" s="17" t="s">
        <v>706</v>
      </c>
      <c r="C245" s="54" t="n">
        <v>44292</v>
      </c>
      <c r="D245" s="55" t="n">
        <v>44293</v>
      </c>
      <c r="E245" s="18" t="n">
        <v>23226.05</v>
      </c>
      <c r="F245" s="18" t="n">
        <v>23494.088</v>
      </c>
      <c r="G245" s="18" t="n">
        <v>1</v>
      </c>
      <c r="H245" s="6" t="s">
        <f>=(F245-E245)*G245</f>
      </c>
      <c r="I245" s="9" t="s">
        <f>=(F245-E245)/E245</f>
      </c>
      <c r="J245" s="7" t="s">
        <f>=MAX(1,DATEDIF(C245,D245,"d")-1)</f>
      </c>
      <c r="K245" s="9" t="s">
        <f>=I245*365/J245</f>
      </c>
    </row>
    <row collapsed="false" customFormat="false" customHeight="false" hidden="false" ht="12.1" outlineLevel="0" r="246">
      <c r="A246" s="17" t="s">
        <v>485</v>
      </c>
      <c r="B246" s="17" t="s">
        <v>706</v>
      </c>
      <c r="C246" s="54" t="n">
        <v>44292</v>
      </c>
      <c r="D246" s="55" t="n">
        <v>44293</v>
      </c>
      <c r="E246" s="18" t="n">
        <v>23226.0562</v>
      </c>
      <c r="F246" s="18" t="n">
        <v>23494.088</v>
      </c>
      <c r="G246" s="18" t="n">
        <v>3</v>
      </c>
      <c r="H246" s="6" t="s">
        <f>=(F246-E246)*G246</f>
      </c>
      <c r="I246" s="9" t="s">
        <f>=(F246-E246)/E246</f>
      </c>
      <c r="J246" s="7" t="s">
        <f>=MAX(1,DATEDIF(C246,D246,"d")-1)</f>
      </c>
      <c r="K246" s="9" t="s">
        <f>=I246*365/J246</f>
      </c>
    </row>
    <row collapsed="false" customFormat="false" customHeight="false" hidden="false" ht="12.1" outlineLevel="0" r="247">
      <c r="A247" s="17" t="s">
        <v>485</v>
      </c>
      <c r="B247" s="17" t="s">
        <v>706</v>
      </c>
      <c r="C247" s="54" t="n">
        <v>44292</v>
      </c>
      <c r="D247" s="55" t="n">
        <v>44293</v>
      </c>
      <c r="E247" s="18" t="n">
        <v>23226.0562</v>
      </c>
      <c r="F247" s="18" t="n">
        <v>23494.0879</v>
      </c>
      <c r="G247" s="18" t="n">
        <v>10</v>
      </c>
      <c r="H247" s="6" t="s">
        <f>=(F247-E247)*G247</f>
      </c>
      <c r="I247" s="9" t="s">
        <f>=(F247-E247)/E247</f>
      </c>
      <c r="J247" s="7" t="s">
        <f>=MAX(1,DATEDIF(C247,D247,"d")-1)</f>
      </c>
      <c r="K247" s="9" t="s">
        <f>=I247*365/J247</f>
      </c>
    </row>
    <row collapsed="false" customFormat="false" customHeight="false" hidden="false" ht="12.1" outlineLevel="0" r="248">
      <c r="A248" s="17" t="s">
        <v>485</v>
      </c>
      <c r="B248" s="17" t="s">
        <v>706</v>
      </c>
      <c r="C248" s="54" t="n">
        <v>44292</v>
      </c>
      <c r="D248" s="55" t="n">
        <v>44293</v>
      </c>
      <c r="E248" s="18" t="n">
        <v>23226.05</v>
      </c>
      <c r="F248" s="18" t="n">
        <v>23494.0879</v>
      </c>
      <c r="G248" s="18" t="n">
        <v>1</v>
      </c>
      <c r="H248" s="6" t="s">
        <f>=(F248-E248)*G248</f>
      </c>
      <c r="I248" s="9" t="s">
        <f>=(F248-E248)/E248</f>
      </c>
      <c r="J248" s="7" t="s">
        <f>=MAX(1,DATEDIF(C248,D248,"d")-1)</f>
      </c>
      <c r="K248" s="9" t="s">
        <f>=I248*365/J248</f>
      </c>
    </row>
    <row collapsed="false" customFormat="false" customHeight="false" hidden="false" ht="12.1" outlineLevel="0" r="249">
      <c r="A249" s="17" t="s">
        <v>485</v>
      </c>
      <c r="B249" s="17" t="s">
        <v>706</v>
      </c>
      <c r="C249" s="54" t="n">
        <v>44292</v>
      </c>
      <c r="D249" s="55" t="n">
        <v>44293</v>
      </c>
      <c r="E249" s="18" t="n">
        <v>23226.05</v>
      </c>
      <c r="F249" s="18" t="n">
        <v>23494.0879</v>
      </c>
      <c r="G249" s="18" t="n">
        <v>1</v>
      </c>
      <c r="H249" s="6" t="s">
        <f>=(F249-E249)*G249</f>
      </c>
      <c r="I249" s="9" t="s">
        <f>=(F249-E249)/E249</f>
      </c>
      <c r="J249" s="7" t="s">
        <f>=MAX(1,DATEDIF(C249,D249,"d")-1)</f>
      </c>
      <c r="K249" s="9" t="s">
        <f>=I249*365/J249</f>
      </c>
    </row>
    <row collapsed="false" customFormat="false" customHeight="false" hidden="false" ht="12.1" outlineLevel="0" r="250">
      <c r="A250" s="17" t="s">
        <v>485</v>
      </c>
      <c r="B250" s="17" t="s">
        <v>706</v>
      </c>
      <c r="C250" s="54" t="n">
        <v>44292</v>
      </c>
      <c r="D250" s="55" t="n">
        <v>44293</v>
      </c>
      <c r="E250" s="18" t="n">
        <v>23226.05</v>
      </c>
      <c r="F250" s="18" t="n">
        <v>23494.0879</v>
      </c>
      <c r="G250" s="18" t="n">
        <v>1</v>
      </c>
      <c r="H250" s="6" t="s">
        <f>=(F250-E250)*G250</f>
      </c>
      <c r="I250" s="9" t="s">
        <f>=(F250-E250)/E250</f>
      </c>
      <c r="J250" s="7" t="s">
        <f>=MAX(1,DATEDIF(C250,D250,"d")-1)</f>
      </c>
      <c r="K250" s="9" t="s">
        <f>=I250*365/J250</f>
      </c>
    </row>
    <row collapsed="false" customFormat="false" customHeight="false" hidden="false" ht="12.1" outlineLevel="0" r="251">
      <c r="A251" s="17" t="s">
        <v>485</v>
      </c>
      <c r="B251" s="17" t="s">
        <v>706</v>
      </c>
      <c r="C251" s="54" t="n">
        <v>44292</v>
      </c>
      <c r="D251" s="55" t="n">
        <v>44293</v>
      </c>
      <c r="E251" s="18" t="n">
        <v>23226.055</v>
      </c>
      <c r="F251" s="18" t="n">
        <v>23494.0879</v>
      </c>
      <c r="G251" s="18" t="n">
        <v>2</v>
      </c>
      <c r="H251" s="6" t="s">
        <f>=(F251-E251)*G251</f>
      </c>
      <c r="I251" s="9" t="s">
        <f>=(F251-E251)/E251</f>
      </c>
      <c r="J251" s="7" t="s">
        <f>=MAX(1,DATEDIF(C251,D251,"d")-1)</f>
      </c>
      <c r="K251" s="9" t="s">
        <f>=I251*365/J251</f>
      </c>
    </row>
    <row collapsed="false" customFormat="false" customHeight="false" hidden="false" ht="12.1" outlineLevel="0" r="252">
      <c r="A252" s="17" t="s">
        <v>485</v>
      </c>
      <c r="B252" s="17" t="s">
        <v>706</v>
      </c>
      <c r="C252" s="54" t="n">
        <v>44292</v>
      </c>
      <c r="D252" s="55" t="n">
        <v>44293</v>
      </c>
      <c r="E252" s="18" t="n">
        <v>23226.055</v>
      </c>
      <c r="F252" s="18" t="n">
        <v>23494.0879</v>
      </c>
      <c r="G252" s="18" t="n">
        <v>6</v>
      </c>
      <c r="H252" s="6" t="s">
        <f>=(F252-E252)*G252</f>
      </c>
      <c r="I252" s="9" t="s">
        <f>=(F252-E252)/E252</f>
      </c>
      <c r="J252" s="7" t="s">
        <f>=MAX(1,DATEDIF(C252,D252,"d")-1)</f>
      </c>
      <c r="K252" s="9" t="s">
        <f>=I252*365/J252</f>
      </c>
    </row>
    <row collapsed="false" customFormat="false" customHeight="false" hidden="false" ht="12.1" outlineLevel="0" r="253">
      <c r="A253" s="17" t="s">
        <v>485</v>
      </c>
      <c r="B253" s="17" t="s">
        <v>706</v>
      </c>
      <c r="C253" s="54" t="n">
        <v>44292</v>
      </c>
      <c r="D253" s="55" t="n">
        <v>44293</v>
      </c>
      <c r="E253" s="18" t="n">
        <v>23228.0544</v>
      </c>
      <c r="F253" s="18" t="n">
        <v>23494.0879</v>
      </c>
      <c r="G253" s="18" t="n">
        <v>18</v>
      </c>
      <c r="H253" s="6" t="s">
        <f>=(F253-E253)*G253</f>
      </c>
      <c r="I253" s="9" t="s">
        <f>=(F253-E253)/E253</f>
      </c>
      <c r="J253" s="7" t="s">
        <f>=MAX(1,DATEDIF(C253,D253,"d")-1)</f>
      </c>
      <c r="K253" s="9" t="s">
        <f>=I253*365/J253</f>
      </c>
    </row>
    <row collapsed="false" customFormat="false" customHeight="false" hidden="false" ht="12.1" outlineLevel="0" r="254">
      <c r="A254" s="17" t="s">
        <v>485</v>
      </c>
      <c r="B254" s="17" t="s">
        <v>706</v>
      </c>
      <c r="C254" s="54" t="n">
        <v>44293</v>
      </c>
      <c r="D254" s="55" t="n">
        <v>44293</v>
      </c>
      <c r="E254" s="18" t="n">
        <v>23442.06</v>
      </c>
      <c r="F254" s="18" t="n">
        <v>23481.9023</v>
      </c>
      <c r="G254" s="18" t="n">
        <v>1</v>
      </c>
      <c r="H254" s="6" t="s">
        <f>=(F254-E254)*G254</f>
      </c>
      <c r="I254" s="9" t="s">
        <f>=(F254-E254)/E254</f>
      </c>
      <c r="J254" s="7" t="s">
        <f>=MAX(1,DATEDIF(C254,D254,"d")-1)</f>
      </c>
      <c r="K254" s="9" t="s">
        <f>=I254*365/J254</f>
      </c>
    </row>
    <row collapsed="false" customFormat="false" customHeight="false" hidden="false" ht="12.1" outlineLevel="0" r="255">
      <c r="A255" s="17" t="s">
        <v>485</v>
      </c>
      <c r="B255" s="17" t="s">
        <v>706</v>
      </c>
      <c r="C255" s="54" t="n">
        <v>44293</v>
      </c>
      <c r="D255" s="55" t="n">
        <v>44293</v>
      </c>
      <c r="E255" s="18" t="n">
        <v>23448.0606</v>
      </c>
      <c r="F255" s="18" t="n">
        <v>23481.9023</v>
      </c>
      <c r="G255" s="18" t="n">
        <v>16</v>
      </c>
      <c r="H255" s="6" t="s">
        <f>=(F255-E255)*G255</f>
      </c>
      <c r="I255" s="9" t="s">
        <f>=(F255-E255)/E255</f>
      </c>
      <c r="J255" s="7" t="s">
        <f>=MAX(1,DATEDIF(C255,D255,"d")-1)</f>
      </c>
      <c r="K255" s="9" t="s">
        <f>=I255*365/J255</f>
      </c>
    </row>
    <row collapsed="false" customFormat="false" customHeight="false" hidden="false" ht="12.1" outlineLevel="0" r="256">
      <c r="A256" s="17" t="s">
        <v>485</v>
      </c>
      <c r="B256" s="17" t="s">
        <v>706</v>
      </c>
      <c r="C256" s="54" t="n">
        <v>44293</v>
      </c>
      <c r="D256" s="55" t="n">
        <v>44293</v>
      </c>
      <c r="E256" s="18" t="n">
        <v>23444.07</v>
      </c>
      <c r="F256" s="18" t="n">
        <v>23481.9023</v>
      </c>
      <c r="G256" s="18" t="n">
        <v>1</v>
      </c>
      <c r="H256" s="6" t="s">
        <f>=(F256-E256)*G256</f>
      </c>
      <c r="I256" s="9" t="s">
        <f>=(F256-E256)/E256</f>
      </c>
      <c r="J256" s="7" t="s">
        <f>=MAX(1,DATEDIF(C256,D256,"d")-1)</f>
      </c>
      <c r="K256" s="9" t="s">
        <f>=I256*365/J256</f>
      </c>
    </row>
    <row collapsed="false" customFormat="false" customHeight="false" hidden="false" ht="12.1" outlineLevel="0" r="257">
      <c r="A257" s="17" t="s">
        <v>485</v>
      </c>
      <c r="B257" s="17" t="s">
        <v>706</v>
      </c>
      <c r="C257" s="54" t="n">
        <v>44293</v>
      </c>
      <c r="D257" s="55" t="n">
        <v>44293</v>
      </c>
      <c r="E257" s="18" t="n">
        <v>23444.0583</v>
      </c>
      <c r="F257" s="18" t="n">
        <v>23481.9023</v>
      </c>
      <c r="G257" s="18" t="n">
        <v>12</v>
      </c>
      <c r="H257" s="6" t="s">
        <f>=(F257-E257)*G257</f>
      </c>
      <c r="I257" s="9" t="s">
        <f>=(F257-E257)/E257</f>
      </c>
      <c r="J257" s="7" t="s">
        <f>=MAX(1,DATEDIF(C257,D257,"d")-1)</f>
      </c>
      <c r="K257" s="9" t="s">
        <f>=I257*365/J257</f>
      </c>
    </row>
    <row collapsed="false" customFormat="false" customHeight="false" hidden="false" ht="12.1" outlineLevel="0" r="258">
      <c r="A258" s="17" t="s">
        <v>485</v>
      </c>
      <c r="B258" s="17" t="s">
        <v>706</v>
      </c>
      <c r="C258" s="54" t="n">
        <v>44293</v>
      </c>
      <c r="D258" s="55" t="n">
        <v>44293</v>
      </c>
      <c r="E258" s="18" t="n">
        <v>23782.2625</v>
      </c>
      <c r="F258" s="18" t="n">
        <v>23495.894</v>
      </c>
      <c r="G258" s="18" t="n">
        <v>4</v>
      </c>
      <c r="H258" s="6" t="s">
        <f>=(F258-E258)*G258</f>
      </c>
      <c r="I258" s="9" t="s">
        <f>=(F258-E258)/E258</f>
      </c>
      <c r="J258" s="7" t="s">
        <f>=MAX(1,DATEDIF(C258,D258,"d")-1)</f>
      </c>
      <c r="K258" s="9" t="s">
        <f>=I258*365/J258</f>
      </c>
    </row>
    <row collapsed="false" customFormat="false" customHeight="false" hidden="false" ht="12.1" outlineLevel="0" r="259">
      <c r="A259" s="17" t="s">
        <v>485</v>
      </c>
      <c r="B259" s="17" t="s">
        <v>706</v>
      </c>
      <c r="C259" s="54" t="n">
        <v>44293</v>
      </c>
      <c r="D259" s="55" t="n">
        <v>44293</v>
      </c>
      <c r="E259" s="18" t="n">
        <v>23782.2609</v>
      </c>
      <c r="F259" s="18" t="n">
        <v>23495.894</v>
      </c>
      <c r="G259" s="18" t="n">
        <v>6</v>
      </c>
      <c r="H259" s="6" t="s">
        <f>=(F259-E259)*G259</f>
      </c>
      <c r="I259" s="9" t="s">
        <f>=(F259-E259)/E259</f>
      </c>
      <c r="J259" s="7" t="s">
        <f>=MAX(1,DATEDIF(C259,D259,"d")-1)</f>
      </c>
      <c r="K259" s="9" t="s">
        <f>=I259*365/J259</f>
      </c>
    </row>
    <row collapsed="false" customFormat="false" customHeight="false" hidden="false" ht="12.1" outlineLevel="0" r="260">
      <c r="A260" s="17" t="s">
        <v>485</v>
      </c>
      <c r="B260" s="17" t="s">
        <v>706</v>
      </c>
      <c r="C260" s="54" t="n">
        <v>44293</v>
      </c>
      <c r="D260" s="55" t="n">
        <v>44293</v>
      </c>
      <c r="E260" s="18" t="n">
        <v>23782.2609</v>
      </c>
      <c r="F260" s="18" t="n">
        <v>23495.8941</v>
      </c>
      <c r="G260" s="18" t="n">
        <v>22</v>
      </c>
      <c r="H260" s="6" t="s">
        <f>=(F260-E260)*G260</f>
      </c>
      <c r="I260" s="9" t="s">
        <f>=(F260-E260)/E260</f>
      </c>
      <c r="J260" s="7" t="s">
        <f>=MAX(1,DATEDIF(C260,D260,"d")-1)</f>
      </c>
      <c r="K260" s="9" t="s">
        <f>=I260*365/J260</f>
      </c>
    </row>
    <row collapsed="false" customFormat="false" customHeight="false" hidden="false" ht="12.1" outlineLevel="0" r="261">
      <c r="A261" s="17" t="s">
        <v>485</v>
      </c>
      <c r="B261" s="17" t="s">
        <v>706</v>
      </c>
      <c r="C261" s="54" t="n">
        <v>44293</v>
      </c>
      <c r="D261" s="55" t="n">
        <v>44293</v>
      </c>
      <c r="E261" s="18" t="n">
        <v>23782.2609</v>
      </c>
      <c r="F261" s="18" t="n">
        <v>23495.89</v>
      </c>
      <c r="G261" s="18" t="n">
        <v>1</v>
      </c>
      <c r="H261" s="6" t="s">
        <f>=(F261-E261)*G261</f>
      </c>
      <c r="I261" s="9" t="s">
        <f>=(F261-E261)/E261</f>
      </c>
      <c r="J261" s="7" t="s">
        <f>=MAX(1,DATEDIF(C261,D261,"d")-1)</f>
      </c>
      <c r="K261" s="9" t="s">
        <f>=I261*365/J261</f>
      </c>
    </row>
    <row collapsed="false" customFormat="false" customHeight="false" hidden="false" ht="12.1" outlineLevel="0" r="262">
      <c r="A262" s="17" t="s">
        <v>485</v>
      </c>
      <c r="B262" s="17" t="s">
        <v>706</v>
      </c>
      <c r="C262" s="54" t="n">
        <v>44293</v>
      </c>
      <c r="D262" s="55" t="n">
        <v>44293</v>
      </c>
      <c r="E262" s="18" t="n">
        <v>23782.2609</v>
      </c>
      <c r="F262" s="18" t="n">
        <v>23495.8939</v>
      </c>
      <c r="G262" s="18" t="n">
        <v>17</v>
      </c>
      <c r="H262" s="6" t="s">
        <f>=(F262-E262)*G262</f>
      </c>
      <c r="I262" s="9" t="s">
        <f>=(F262-E262)/E262</f>
      </c>
      <c r="J262" s="7" t="s">
        <f>=MAX(1,DATEDIF(C262,D262,"d")-1)</f>
      </c>
      <c r="K262" s="9" t="s">
        <f>=I262*365/J262</f>
      </c>
    </row>
    <row collapsed="false" customFormat="false" customHeight="false" hidden="false" ht="12.1" outlineLevel="0" r="263">
      <c r="A263" s="17" t="s">
        <v>485</v>
      </c>
      <c r="B263" s="17" t="s">
        <v>706</v>
      </c>
      <c r="C263" s="54" t="n">
        <v>44293</v>
      </c>
      <c r="D263" s="55" t="n">
        <v>44293</v>
      </c>
      <c r="E263" s="18" t="n">
        <v>23674.196</v>
      </c>
      <c r="F263" s="18" t="n">
        <v>23495.8939</v>
      </c>
      <c r="G263" s="18" t="n">
        <v>6</v>
      </c>
      <c r="H263" s="6" t="s">
        <f>=(F263-E263)*G263</f>
      </c>
      <c r="I263" s="9" t="s">
        <f>=(F263-E263)/E263</f>
      </c>
      <c r="J263" s="7" t="s">
        <f>=MAX(1,DATEDIF(C263,D263,"d")-1)</f>
      </c>
      <c r="K263" s="9" t="s">
        <f>=I263*365/J263</f>
      </c>
    </row>
    <row collapsed="false" customFormat="false" customHeight="false" hidden="false" ht="12.1" outlineLevel="0" r="264">
      <c r="A264" s="17" t="s">
        <v>485</v>
      </c>
      <c r="B264" s="17" t="s">
        <v>706</v>
      </c>
      <c r="C264" s="54" t="n">
        <v>44293</v>
      </c>
      <c r="D264" s="55" t="n">
        <v>44293</v>
      </c>
      <c r="E264" s="18" t="n">
        <v>23674.196</v>
      </c>
      <c r="F264" s="18" t="n">
        <v>23495.89</v>
      </c>
      <c r="G264" s="18" t="n">
        <v>1</v>
      </c>
      <c r="H264" s="6" t="s">
        <f>=(F264-E264)*G264</f>
      </c>
      <c r="I264" s="9" t="s">
        <f>=(F264-E264)/E264</f>
      </c>
      <c r="J264" s="7" t="s">
        <f>=MAX(1,DATEDIF(C264,D264,"d")-1)</f>
      </c>
      <c r="K264" s="9" t="s">
        <f>=I264*365/J264</f>
      </c>
    </row>
    <row collapsed="false" customFormat="false" customHeight="false" hidden="false" ht="12.1" outlineLevel="0" r="265">
      <c r="A265" s="17" t="s">
        <v>485</v>
      </c>
      <c r="B265" s="17" t="s">
        <v>706</v>
      </c>
      <c r="C265" s="54" t="n">
        <v>44293</v>
      </c>
      <c r="D265" s="55" t="n">
        <v>44293</v>
      </c>
      <c r="E265" s="18" t="n">
        <v>23674.196</v>
      </c>
      <c r="F265" s="18" t="n">
        <v>23461.91</v>
      </c>
      <c r="G265" s="18" t="n">
        <v>2</v>
      </c>
      <c r="H265" s="6" t="s">
        <f>=(F265-E265)*G265</f>
      </c>
      <c r="I265" s="9" t="s">
        <f>=(F265-E265)/E265</f>
      </c>
      <c r="J265" s="7" t="s">
        <f>=MAX(1,DATEDIF(C265,D265,"d")-1)</f>
      </c>
      <c r="K265" s="9" t="s">
        <f>=I265*365/J265</f>
      </c>
    </row>
    <row collapsed="false" customFormat="false" customHeight="false" hidden="false" ht="12.1" outlineLevel="0" r="266">
      <c r="A266" s="17" t="s">
        <v>485</v>
      </c>
      <c r="B266" s="17" t="s">
        <v>706</v>
      </c>
      <c r="C266" s="54" t="n">
        <v>44293</v>
      </c>
      <c r="D266" s="55" t="n">
        <v>44293</v>
      </c>
      <c r="E266" s="18" t="n">
        <v>23674.196</v>
      </c>
      <c r="F266" s="18" t="n">
        <v>23461.91</v>
      </c>
      <c r="G266" s="18" t="n">
        <v>1</v>
      </c>
      <c r="H266" s="6" t="s">
        <f>=(F266-E266)*G266</f>
      </c>
      <c r="I266" s="9" t="s">
        <f>=(F266-E266)/E266</f>
      </c>
      <c r="J266" s="7" t="s">
        <f>=MAX(1,DATEDIF(C266,D266,"d")-1)</f>
      </c>
      <c r="K266" s="9" t="s">
        <f>=I266*365/J266</f>
      </c>
    </row>
    <row collapsed="false" customFormat="false" customHeight="false" hidden="false" ht="12.1" outlineLevel="0" r="267">
      <c r="A267" s="17" t="s">
        <v>485</v>
      </c>
      <c r="B267" s="17" t="s">
        <v>706</v>
      </c>
      <c r="C267" s="54" t="n">
        <v>44293</v>
      </c>
      <c r="D267" s="55" t="n">
        <v>44293</v>
      </c>
      <c r="E267" s="18" t="n">
        <v>23674.196</v>
      </c>
      <c r="F267" s="18" t="n">
        <v>23461.91</v>
      </c>
      <c r="G267" s="18" t="n">
        <v>1</v>
      </c>
      <c r="H267" s="6" t="s">
        <f>=(F267-E267)*G267</f>
      </c>
      <c r="I267" s="9" t="s">
        <f>=(F267-E267)/E267</f>
      </c>
      <c r="J267" s="7" t="s">
        <f>=MAX(1,DATEDIF(C267,D267,"d")-1)</f>
      </c>
      <c r="K267" s="9" t="s">
        <f>=I267*365/J267</f>
      </c>
    </row>
    <row collapsed="false" customFormat="false" customHeight="false" hidden="false" ht="12.1" outlineLevel="0" r="268">
      <c r="A268" s="17" t="s">
        <v>485</v>
      </c>
      <c r="B268" s="17" t="s">
        <v>706</v>
      </c>
      <c r="C268" s="54" t="n">
        <v>44293</v>
      </c>
      <c r="D268" s="55" t="n">
        <v>44293</v>
      </c>
      <c r="E268" s="18" t="n">
        <v>23674.196</v>
      </c>
      <c r="F268" s="18" t="n">
        <v>23461.915</v>
      </c>
      <c r="G268" s="18" t="n">
        <v>8</v>
      </c>
      <c r="H268" s="6" t="s">
        <f>=(F268-E268)*G268</f>
      </c>
      <c r="I268" s="9" t="s">
        <f>=(F268-E268)/E268</f>
      </c>
      <c r="J268" s="7" t="s">
        <f>=MAX(1,DATEDIF(C268,D268,"d")-1)</f>
      </c>
      <c r="K268" s="9" t="s">
        <f>=I268*365/J268</f>
      </c>
    </row>
    <row collapsed="false" customFormat="false" customHeight="false" hidden="false" ht="12.1" outlineLevel="0" r="269">
      <c r="A269" s="17" t="s">
        <v>485</v>
      </c>
      <c r="B269" s="17" t="s">
        <v>706</v>
      </c>
      <c r="C269" s="54" t="n">
        <v>44293</v>
      </c>
      <c r="D269" s="55" t="n">
        <v>44293</v>
      </c>
      <c r="E269" s="18" t="n">
        <v>23674.196</v>
      </c>
      <c r="F269" s="18" t="n">
        <v>23461.9142</v>
      </c>
      <c r="G269" s="18" t="n">
        <v>31</v>
      </c>
      <c r="H269" s="6" t="s">
        <f>=(F269-E269)*G269</f>
      </c>
      <c r="I269" s="9" t="s">
        <f>=(F269-E269)/E269</f>
      </c>
      <c r="J269" s="7" t="s">
        <f>=MAX(1,DATEDIF(C269,D269,"d")-1)</f>
      </c>
      <c r="K269" s="9" t="s">
        <f>=I269*365/J269</f>
      </c>
    </row>
    <row collapsed="false" customFormat="false" customHeight="false" hidden="false" ht="12.1" outlineLevel="0" r="270">
      <c r="A270" s="17" t="s">
        <v>485</v>
      </c>
      <c r="B270" s="17" t="s">
        <v>706</v>
      </c>
      <c r="C270" s="54" t="n">
        <v>44295</v>
      </c>
      <c r="D270" s="55" t="n">
        <v>44295</v>
      </c>
      <c r="E270" s="18" t="n">
        <v>24025.576</v>
      </c>
      <c r="F270" s="18" t="n">
        <v>23854.304</v>
      </c>
      <c r="G270" s="18" t="n">
        <v>30</v>
      </c>
      <c r="H270" s="6" t="s">
        <f>=(F270-E270)*G270</f>
      </c>
      <c r="I270" s="9" t="s">
        <f>=(F270-E270)/E270</f>
      </c>
      <c r="J270" s="7" t="s">
        <f>=MAX(1,DATEDIF(C270,D270,"d")-1)</f>
      </c>
      <c r="K270" s="9" t="s">
        <f>=I270*365/J270</f>
      </c>
    </row>
    <row collapsed="false" customFormat="false" customHeight="false" hidden="false" ht="12.1" outlineLevel="0" r="271">
      <c r="A271" s="17" t="s">
        <v>485</v>
      </c>
      <c r="B271" s="17" t="s">
        <v>706</v>
      </c>
      <c r="C271" s="54" t="n">
        <v>44295</v>
      </c>
      <c r="D271" s="55" t="n">
        <v>44305</v>
      </c>
      <c r="E271" s="18" t="n">
        <v>24317.4008</v>
      </c>
      <c r="F271" s="18" t="n">
        <v>25335.1919</v>
      </c>
      <c r="G271" s="18" t="n">
        <v>43</v>
      </c>
      <c r="H271" s="6" t="s">
        <f>=(F271-E271)*G271</f>
      </c>
      <c r="I271" s="9" t="s">
        <f>=(F271-E271)/E271</f>
      </c>
      <c r="J271" s="7" t="s">
        <f>=MAX(1,DATEDIF(C271,D271,"d")-1)</f>
      </c>
      <c r="K271" s="9" t="s">
        <f>=I271*365/J271</f>
      </c>
    </row>
    <row collapsed="false" customFormat="false" customHeight="false" hidden="false" ht="12.1" outlineLevel="0" r="272">
      <c r="A272" s="17" t="s">
        <v>485</v>
      </c>
      <c r="B272" s="17" t="s">
        <v>706</v>
      </c>
      <c r="C272" s="54" t="n">
        <v>44295</v>
      </c>
      <c r="D272" s="55" t="n">
        <v>44305</v>
      </c>
      <c r="E272" s="18" t="n">
        <v>24317.4008</v>
      </c>
      <c r="F272" s="18" t="n">
        <v>25335.19</v>
      </c>
      <c r="G272" s="18" t="n">
        <v>4</v>
      </c>
      <c r="H272" s="6" t="s">
        <f>=(F272-E272)*G272</f>
      </c>
      <c r="I272" s="9" t="s">
        <f>=(F272-E272)/E272</f>
      </c>
      <c r="J272" s="7" t="s">
        <f>=MAX(1,DATEDIF(C272,D272,"d")-1)</f>
      </c>
      <c r="K272" s="9" t="s">
        <f>=I272*365/J272</f>
      </c>
    </row>
    <row collapsed="false" customFormat="false" customHeight="false" hidden="false" ht="12.1" outlineLevel="0" r="273">
      <c r="A273" s="17" t="s">
        <v>485</v>
      </c>
      <c r="B273" s="17" t="s">
        <v>706</v>
      </c>
      <c r="C273" s="54" t="n">
        <v>44295</v>
      </c>
      <c r="D273" s="55" t="n">
        <v>44305</v>
      </c>
      <c r="E273" s="18" t="n">
        <v>24317.4008</v>
      </c>
      <c r="F273" s="18" t="n">
        <v>25335.1933</v>
      </c>
      <c r="G273" s="18" t="n">
        <v>3</v>
      </c>
      <c r="H273" s="6" t="s">
        <f>=(F273-E273)*G273</f>
      </c>
      <c r="I273" s="9" t="s">
        <f>=(F273-E273)/E273</f>
      </c>
      <c r="J273" s="7" t="s">
        <f>=MAX(1,DATEDIF(C273,D273,"d")-1)</f>
      </c>
      <c r="K273" s="9" t="s">
        <f>=I273*365/J273</f>
      </c>
    </row>
    <row collapsed="false" customFormat="false" customHeight="false" hidden="false" ht="12.1" outlineLevel="0" r="274">
      <c r="A274" s="17" t="s">
        <v>485</v>
      </c>
      <c r="B274" s="17" t="s">
        <v>706</v>
      </c>
      <c r="C274" s="54" t="n">
        <v>44314</v>
      </c>
      <c r="D274" s="55" t="n">
        <v>44314</v>
      </c>
      <c r="E274" s="18" t="n">
        <v>26436.13</v>
      </c>
      <c r="F274" s="18" t="n">
        <v>26355.804</v>
      </c>
      <c r="G274" s="18" t="n">
        <v>1</v>
      </c>
      <c r="H274" s="6" t="s">
        <f>=(F274-E274)*G274</f>
      </c>
      <c r="I274" s="9" t="s">
        <f>=(F274-E274)/E274</f>
      </c>
      <c r="J274" s="7" t="s">
        <f>=MAX(1,DATEDIF(C274,D274,"d")-1)</f>
      </c>
      <c r="K274" s="9" t="s">
        <f>=I274*365/J274</f>
      </c>
    </row>
    <row collapsed="false" customFormat="false" customHeight="false" hidden="false" ht="12.1" outlineLevel="0" r="275">
      <c r="A275" s="17" t="s">
        <v>485</v>
      </c>
      <c r="B275" s="17" t="s">
        <v>706</v>
      </c>
      <c r="C275" s="54" t="n">
        <v>44314</v>
      </c>
      <c r="D275" s="55" t="n">
        <v>44314</v>
      </c>
      <c r="E275" s="18" t="n">
        <v>26438.1274</v>
      </c>
      <c r="F275" s="18" t="n">
        <v>26355.804</v>
      </c>
      <c r="G275" s="18" t="n">
        <v>23</v>
      </c>
      <c r="H275" s="6" t="s">
        <f>=(F275-E275)*G275</f>
      </c>
      <c r="I275" s="9" t="s">
        <f>=(F275-E275)/E275</f>
      </c>
      <c r="J275" s="7" t="s">
        <f>=MAX(1,DATEDIF(C275,D275,"d")-1)</f>
      </c>
      <c r="K275" s="9" t="s">
        <f>=I275*365/J275</f>
      </c>
    </row>
    <row collapsed="false" customFormat="false" customHeight="false" hidden="false" ht="12.1" outlineLevel="0" r="276">
      <c r="A276" s="17" t="s">
        <v>485</v>
      </c>
      <c r="B276" s="17" t="s">
        <v>706</v>
      </c>
      <c r="C276" s="54" t="n">
        <v>44314</v>
      </c>
      <c r="D276" s="55" t="n">
        <v>44314</v>
      </c>
      <c r="E276" s="18" t="n">
        <v>26436.13</v>
      </c>
      <c r="F276" s="18" t="n">
        <v>26355.804</v>
      </c>
      <c r="G276" s="18" t="n">
        <v>2</v>
      </c>
      <c r="H276" s="6" t="s">
        <f>=(F276-E276)*G276</f>
      </c>
      <c r="I276" s="9" t="s">
        <f>=(F276-E276)/E276</f>
      </c>
      <c r="J276" s="7" t="s">
        <f>=MAX(1,DATEDIF(C276,D276,"d")-1)</f>
      </c>
      <c r="K276" s="9" t="s">
        <f>=I276*365/J276</f>
      </c>
    </row>
    <row collapsed="false" customFormat="false" customHeight="false" hidden="false" ht="12.1" outlineLevel="0" r="277">
      <c r="A277" s="17" t="s">
        <v>485</v>
      </c>
      <c r="B277" s="17" t="s">
        <v>706</v>
      </c>
      <c r="C277" s="54" t="n">
        <v>44314</v>
      </c>
      <c r="D277" s="55" t="n">
        <v>44314</v>
      </c>
      <c r="E277" s="18" t="n">
        <v>26436.13</v>
      </c>
      <c r="F277" s="18" t="n">
        <v>26355.804</v>
      </c>
      <c r="G277" s="18" t="n">
        <v>4</v>
      </c>
      <c r="H277" s="6" t="s">
        <f>=(F277-E277)*G277</f>
      </c>
      <c r="I277" s="9" t="s">
        <f>=(F277-E277)/E277</f>
      </c>
      <c r="J277" s="7" t="s">
        <f>=MAX(1,DATEDIF(C277,D277,"d")-1)</f>
      </c>
      <c r="K277" s="9" t="s">
        <f>=I277*365/J277</f>
      </c>
    </row>
    <row collapsed="false" customFormat="false" customHeight="false" hidden="false" ht="12.1" outlineLevel="0" r="278">
      <c r="A278" s="17" t="s">
        <v>485</v>
      </c>
      <c r="B278" s="17" t="s">
        <v>706</v>
      </c>
      <c r="C278" s="54" t="n">
        <v>44314</v>
      </c>
      <c r="D278" s="55" t="n">
        <v>44315</v>
      </c>
      <c r="E278" s="18" t="n">
        <v>26156.3</v>
      </c>
      <c r="F278" s="18" t="n">
        <v>26125.666</v>
      </c>
      <c r="G278" s="18" t="n">
        <v>1</v>
      </c>
      <c r="H278" s="6" t="s">
        <f>=(F278-E278)*G278</f>
      </c>
      <c r="I278" s="9" t="s">
        <f>=(F278-E278)/E278</f>
      </c>
      <c r="J278" s="7" t="s">
        <f>=MAX(1,DATEDIF(C278,D278,"d")-1)</f>
      </c>
      <c r="K278" s="9" t="s">
        <f>=I278*365/J278</f>
      </c>
    </row>
    <row collapsed="false" customFormat="false" customHeight="false" hidden="false" ht="12.1" outlineLevel="0" r="279">
      <c r="A279" s="17" t="s">
        <v>485</v>
      </c>
      <c r="B279" s="17" t="s">
        <v>706</v>
      </c>
      <c r="C279" s="54" t="n">
        <v>44314</v>
      </c>
      <c r="D279" s="55" t="n">
        <v>44315</v>
      </c>
      <c r="E279" s="18" t="n">
        <v>26156.3</v>
      </c>
      <c r="F279" s="18" t="n">
        <v>26125.666</v>
      </c>
      <c r="G279" s="18" t="n">
        <v>1</v>
      </c>
      <c r="H279" s="6" t="s">
        <f>=(F279-E279)*G279</f>
      </c>
      <c r="I279" s="9" t="s">
        <f>=(F279-E279)/E279</f>
      </c>
      <c r="J279" s="7" t="s">
        <f>=MAX(1,DATEDIF(C279,D279,"d")-1)</f>
      </c>
      <c r="K279" s="9" t="s">
        <f>=I279*365/J279</f>
      </c>
    </row>
    <row collapsed="false" customFormat="false" customHeight="false" hidden="false" ht="12.1" outlineLevel="0" r="280">
      <c r="A280" s="17" t="s">
        <v>485</v>
      </c>
      <c r="B280" s="17" t="s">
        <v>706</v>
      </c>
      <c r="C280" s="54" t="n">
        <v>44314</v>
      </c>
      <c r="D280" s="55" t="n">
        <v>44315</v>
      </c>
      <c r="E280" s="18" t="n">
        <v>26156.2965</v>
      </c>
      <c r="F280" s="18" t="n">
        <v>26125.666</v>
      </c>
      <c r="G280" s="18" t="n">
        <v>20</v>
      </c>
      <c r="H280" s="6" t="s">
        <f>=(F280-E280)*G280</f>
      </c>
      <c r="I280" s="9" t="s">
        <f>=(F280-E280)/E280</f>
      </c>
      <c r="J280" s="7" t="s">
        <f>=MAX(1,DATEDIF(C280,D280,"d")-1)</f>
      </c>
      <c r="K280" s="9" t="s">
        <f>=I280*365/J280</f>
      </c>
    </row>
    <row collapsed="false" customFormat="false" customHeight="false" hidden="false" ht="12.1" outlineLevel="0" r="281">
      <c r="A281" s="17" t="s">
        <v>485</v>
      </c>
      <c r="B281" s="17" t="s">
        <v>706</v>
      </c>
      <c r="C281" s="54" t="n">
        <v>44314</v>
      </c>
      <c r="D281" s="55" t="n">
        <v>44315</v>
      </c>
      <c r="E281" s="18" t="n">
        <v>26156.2963</v>
      </c>
      <c r="F281" s="18" t="n">
        <v>26125.666</v>
      </c>
      <c r="G281" s="18" t="n">
        <v>8</v>
      </c>
      <c r="H281" s="6" t="s">
        <f>=(F281-E281)*G281</f>
      </c>
      <c r="I281" s="9" t="s">
        <f>=(F281-E281)/E281</f>
      </c>
      <c r="J281" s="7" t="s">
        <f>=MAX(1,DATEDIF(C281,D281,"d")-1)</f>
      </c>
      <c r="K281" s="9" t="s">
        <f>=I281*365/J281</f>
      </c>
    </row>
    <row collapsed="false" customFormat="false" customHeight="false" hidden="false" ht="12.1" outlineLevel="0" r="282">
      <c r="A282" s="17" t="s">
        <v>485</v>
      </c>
      <c r="B282" s="17" t="s">
        <v>706</v>
      </c>
      <c r="C282" s="54" t="n">
        <v>44316</v>
      </c>
      <c r="D282" s="55" t="n">
        <v>44316</v>
      </c>
      <c r="E282" s="18" t="n">
        <v>25995.588</v>
      </c>
      <c r="F282" s="18" t="n">
        <v>25972.4075</v>
      </c>
      <c r="G282" s="18" t="n">
        <v>12</v>
      </c>
      <c r="H282" s="6" t="s">
        <f>=(F282-E282)*G282</f>
      </c>
      <c r="I282" s="9" t="s">
        <f>=(F282-E282)/E282</f>
      </c>
      <c r="J282" s="7" t="s">
        <f>=MAX(1,DATEDIF(C282,D282,"d")-1)</f>
      </c>
      <c r="K282" s="9" t="s">
        <f>=I282*365/J282</f>
      </c>
    </row>
    <row collapsed="false" customFormat="false" customHeight="false" hidden="false" ht="12.1" outlineLevel="0" r="283">
      <c r="A283" s="17" t="s">
        <v>485</v>
      </c>
      <c r="B283" s="17" t="s">
        <v>706</v>
      </c>
      <c r="C283" s="54" t="n">
        <v>44316</v>
      </c>
      <c r="D283" s="55" t="n">
        <v>44316</v>
      </c>
      <c r="E283" s="18" t="n">
        <v>25995.588</v>
      </c>
      <c r="F283" s="18" t="n">
        <v>25970.405</v>
      </c>
      <c r="G283" s="18" t="n">
        <v>2</v>
      </c>
      <c r="H283" s="6" t="s">
        <f>=(F283-E283)*G283</f>
      </c>
      <c r="I283" s="9" t="s">
        <f>=(F283-E283)/E283</f>
      </c>
      <c r="J283" s="7" t="s">
        <f>=MAX(1,DATEDIF(C283,D283,"d")-1)</f>
      </c>
      <c r="K283" s="9" t="s">
        <f>=I283*365/J283</f>
      </c>
    </row>
    <row collapsed="false" customFormat="false" customHeight="false" hidden="false" ht="12.1" outlineLevel="0" r="284">
      <c r="A284" s="17" t="s">
        <v>485</v>
      </c>
      <c r="B284" s="17" t="s">
        <v>706</v>
      </c>
      <c r="C284" s="54" t="n">
        <v>44316</v>
      </c>
      <c r="D284" s="55" t="n">
        <v>44316</v>
      </c>
      <c r="E284" s="18" t="n">
        <v>25995.588</v>
      </c>
      <c r="F284" s="18" t="n">
        <v>25970.4085</v>
      </c>
      <c r="G284" s="18" t="n">
        <v>16</v>
      </c>
      <c r="H284" s="6" t="s">
        <f>=(F284-E284)*G284</f>
      </c>
      <c r="I284" s="9" t="s">
        <f>=(F284-E284)/E284</f>
      </c>
      <c r="J284" s="7" t="s">
        <f>=MAX(1,DATEDIF(C284,D284,"d")-1)</f>
      </c>
      <c r="K284" s="9" t="s">
        <f>=I284*365/J284</f>
      </c>
    </row>
    <row collapsed="false" customFormat="false" customHeight="false" hidden="false" ht="12.1" outlineLevel="0" r="285">
      <c r="A285" s="17" t="s">
        <v>485</v>
      </c>
      <c r="B285" s="17" t="s">
        <v>706</v>
      </c>
      <c r="C285" s="54" t="n">
        <v>44316</v>
      </c>
      <c r="D285" s="55" t="n">
        <v>44316</v>
      </c>
      <c r="E285" s="18" t="n">
        <v>25970.4085</v>
      </c>
      <c r="F285" s="18" t="n">
        <v>25885.5233</v>
      </c>
      <c r="G285" s="18" t="n">
        <v>3</v>
      </c>
      <c r="H285" s="6" t="s">
        <f>=(F285-E285)*G285</f>
      </c>
      <c r="I285" s="9" t="s">
        <f>=(F285-E285)/E285</f>
      </c>
      <c r="J285" s="7" t="s">
        <f>=MAX(1,DATEDIF(C285,D285,"d")-1)</f>
      </c>
      <c r="K285" s="9" t="s">
        <f>=I285*365/J285</f>
      </c>
    </row>
    <row collapsed="false" customFormat="false" customHeight="false" hidden="false" ht="12.1" outlineLevel="0" r="286">
      <c r="A286" s="17" t="s">
        <v>485</v>
      </c>
      <c r="B286" s="17" t="s">
        <v>706</v>
      </c>
      <c r="C286" s="54" t="n">
        <v>44316</v>
      </c>
      <c r="D286" s="55" t="n">
        <v>44316</v>
      </c>
      <c r="E286" s="18" t="n">
        <v>25970.4085</v>
      </c>
      <c r="F286" s="18" t="n">
        <v>25885.53</v>
      </c>
      <c r="G286" s="18" t="n">
        <v>1</v>
      </c>
      <c r="H286" s="6" t="s">
        <f>=(F286-E286)*G286</f>
      </c>
      <c r="I286" s="9" t="s">
        <f>=(F286-E286)/E286</f>
      </c>
      <c r="J286" s="7" t="s">
        <f>=MAX(1,DATEDIF(C286,D286,"d")-1)</f>
      </c>
      <c r="K286" s="9" t="s">
        <f>=I286*365/J286</f>
      </c>
    </row>
    <row collapsed="false" customFormat="false" customHeight="false" hidden="false" ht="12.1" outlineLevel="0" r="287">
      <c r="A287" s="17" t="s">
        <v>485</v>
      </c>
      <c r="B287" s="17" t="s">
        <v>706</v>
      </c>
      <c r="C287" s="54" t="n">
        <v>44316</v>
      </c>
      <c r="D287" s="55" t="n">
        <v>44316</v>
      </c>
      <c r="E287" s="18" t="n">
        <v>25970.4085</v>
      </c>
      <c r="F287" s="18" t="n">
        <v>25885.5217</v>
      </c>
      <c r="G287" s="18" t="n">
        <v>12</v>
      </c>
      <c r="H287" s="6" t="s">
        <f>=(F287-E287)*G287</f>
      </c>
      <c r="I287" s="9" t="s">
        <f>=(F287-E287)/E287</f>
      </c>
      <c r="J287" s="7" t="s">
        <f>=MAX(1,DATEDIF(C287,D287,"d")-1)</f>
      </c>
      <c r="K287" s="9" t="s">
        <f>=I287*365/J287</f>
      </c>
    </row>
    <row collapsed="false" customFormat="false" customHeight="false" hidden="false" ht="12.1" outlineLevel="0" r="288">
      <c r="A288" s="17" t="s">
        <v>485</v>
      </c>
      <c r="B288" s="17" t="s">
        <v>706</v>
      </c>
      <c r="C288" s="54" t="n">
        <v>44316</v>
      </c>
      <c r="D288" s="55" t="n">
        <v>44316</v>
      </c>
      <c r="E288" s="18" t="n">
        <v>25970.4085</v>
      </c>
      <c r="F288" s="18" t="n">
        <v>25885.5225</v>
      </c>
      <c r="G288" s="18" t="n">
        <v>4</v>
      </c>
      <c r="H288" s="6" t="s">
        <f>=(F288-E288)*G288</f>
      </c>
      <c r="I288" s="9" t="s">
        <f>=(F288-E288)/E288</f>
      </c>
      <c r="J288" s="7" t="s">
        <f>=MAX(1,DATEDIF(C288,D288,"d")-1)</f>
      </c>
      <c r="K288" s="9" t="s">
        <f>=I288*365/J288</f>
      </c>
    </row>
    <row collapsed="false" customFormat="false" customHeight="false" hidden="false" ht="12.1" outlineLevel="0" r="289">
      <c r="A289" s="17" t="s">
        <v>485</v>
      </c>
      <c r="B289" s="17" t="s">
        <v>706</v>
      </c>
      <c r="C289" s="54" t="n">
        <v>44316</v>
      </c>
      <c r="D289" s="55" t="n">
        <v>44316</v>
      </c>
      <c r="E289" s="18" t="n">
        <v>25970.4085</v>
      </c>
      <c r="F289" s="18" t="n">
        <v>25885.5225</v>
      </c>
      <c r="G289" s="18" t="n">
        <v>4</v>
      </c>
      <c r="H289" s="6" t="s">
        <f>=(F289-E289)*G289</f>
      </c>
      <c r="I289" s="9" t="s">
        <f>=(F289-E289)/E289</f>
      </c>
      <c r="J289" s="7" t="s">
        <f>=MAX(1,DATEDIF(C289,D289,"d")-1)</f>
      </c>
      <c r="K289" s="9" t="s">
        <f>=I289*365/J289</f>
      </c>
    </row>
    <row collapsed="false" customFormat="false" customHeight="false" hidden="false" ht="12.1" outlineLevel="0" r="290">
      <c r="A290" s="17" t="s">
        <v>485</v>
      </c>
      <c r="B290" s="17" t="s">
        <v>706</v>
      </c>
      <c r="C290" s="54" t="n">
        <v>44316</v>
      </c>
      <c r="D290" s="55" t="n">
        <v>44316</v>
      </c>
      <c r="E290" s="18" t="n">
        <v>25970.4085</v>
      </c>
      <c r="F290" s="18" t="n">
        <v>25885.53</v>
      </c>
      <c r="G290" s="18" t="n">
        <v>1</v>
      </c>
      <c r="H290" s="6" t="s">
        <f>=(F290-E290)*G290</f>
      </c>
      <c r="I290" s="9" t="s">
        <f>=(F290-E290)/E290</f>
      </c>
      <c r="J290" s="7" t="s">
        <f>=MAX(1,DATEDIF(C290,D290,"d")-1)</f>
      </c>
      <c r="K290" s="9" t="s">
        <f>=I290*365/J290</f>
      </c>
    </row>
    <row collapsed="false" customFormat="false" customHeight="false" hidden="false" ht="12.1" outlineLevel="0" r="291">
      <c r="A291" s="17" t="s">
        <v>485</v>
      </c>
      <c r="B291" s="17" t="s">
        <v>706</v>
      </c>
      <c r="C291" s="54" t="n">
        <v>44316</v>
      </c>
      <c r="D291" s="55" t="n">
        <v>44316</v>
      </c>
      <c r="E291" s="18" t="n">
        <v>25970.4085</v>
      </c>
      <c r="F291" s="18" t="n">
        <v>25885.524</v>
      </c>
      <c r="G291" s="18" t="n">
        <v>5</v>
      </c>
      <c r="H291" s="6" t="s">
        <f>=(F291-E291)*G291</f>
      </c>
      <c r="I291" s="9" t="s">
        <f>=(F291-E291)/E291</f>
      </c>
      <c r="J291" s="7" t="s">
        <f>=MAX(1,DATEDIF(C291,D291,"d")-1)</f>
      </c>
      <c r="K291" s="9" t="s">
        <f>=I291*365/J291</f>
      </c>
    </row>
    <row collapsed="false" customFormat="false" customHeight="false" hidden="false" ht="12.1" outlineLevel="0" r="292">
      <c r="A292" s="17" t="s">
        <v>485</v>
      </c>
      <c r="B292" s="17" t="s">
        <v>706</v>
      </c>
      <c r="C292" s="54" t="n">
        <v>44316</v>
      </c>
      <c r="D292" s="55" t="n">
        <v>44316</v>
      </c>
      <c r="E292" s="18" t="n">
        <v>25894.454</v>
      </c>
      <c r="F292" s="18" t="n">
        <v>25835.492</v>
      </c>
      <c r="G292" s="18" t="n">
        <v>30</v>
      </c>
      <c r="H292" s="6" t="s">
        <f>=(F292-E292)*G292</f>
      </c>
      <c r="I292" s="9" t="s">
        <f>=(F292-E292)/E292</f>
      </c>
      <c r="J292" s="7" t="s">
        <f>=MAX(1,DATEDIF(C292,D292,"d")-1)</f>
      </c>
      <c r="K292" s="9" t="s">
        <f>=I292*365/J292</f>
      </c>
    </row>
    <row collapsed="false" customFormat="false" customHeight="false" hidden="false" ht="12.1" outlineLevel="0" r="293">
      <c r="A293" s="17" t="s">
        <v>485</v>
      </c>
      <c r="B293" s="17" t="s">
        <v>706</v>
      </c>
      <c r="C293" s="54" t="n">
        <v>44316</v>
      </c>
      <c r="D293" s="55" t="n">
        <v>44316</v>
      </c>
      <c r="E293" s="18" t="n">
        <v>25720.5583</v>
      </c>
      <c r="F293" s="18" t="n">
        <v>25665.39</v>
      </c>
      <c r="G293" s="18" t="n">
        <v>18</v>
      </c>
      <c r="H293" s="6" t="s">
        <f>=(F293-E293)*G293</f>
      </c>
      <c r="I293" s="9" t="s">
        <f>=(F293-E293)/E293</f>
      </c>
      <c r="J293" s="7" t="s">
        <f>=MAX(1,DATEDIF(C293,D293,"d")-1)</f>
      </c>
      <c r="K293" s="9" t="s">
        <f>=I293*365/J293</f>
      </c>
    </row>
    <row collapsed="false" customFormat="false" customHeight="false" hidden="false" ht="12.1" outlineLevel="0" r="294">
      <c r="A294" s="17" t="s">
        <v>485</v>
      </c>
      <c r="B294" s="17" t="s">
        <v>706</v>
      </c>
      <c r="C294" s="54" t="n">
        <v>44316</v>
      </c>
      <c r="D294" s="55" t="n">
        <v>44316</v>
      </c>
      <c r="E294" s="18" t="n">
        <v>25720.56</v>
      </c>
      <c r="F294" s="18" t="n">
        <v>25665.39</v>
      </c>
      <c r="G294" s="18" t="n">
        <v>1</v>
      </c>
      <c r="H294" s="6" t="s">
        <f>=(F294-E294)*G294</f>
      </c>
      <c r="I294" s="9" t="s">
        <f>=(F294-E294)/E294</f>
      </c>
      <c r="J294" s="7" t="s">
        <f>=MAX(1,DATEDIF(C294,D294,"d")-1)</f>
      </c>
      <c r="K294" s="9" t="s">
        <f>=I294*365/J294</f>
      </c>
    </row>
    <row collapsed="false" customFormat="false" customHeight="false" hidden="false" ht="12.1" outlineLevel="0" r="295">
      <c r="A295" s="17" t="s">
        <v>485</v>
      </c>
      <c r="B295" s="17" t="s">
        <v>706</v>
      </c>
      <c r="C295" s="54" t="n">
        <v>44316</v>
      </c>
      <c r="D295" s="55" t="n">
        <v>44316</v>
      </c>
      <c r="E295" s="18" t="n">
        <v>25690.58</v>
      </c>
      <c r="F295" s="18" t="n">
        <v>25665.39</v>
      </c>
      <c r="G295" s="18" t="n">
        <v>1</v>
      </c>
      <c r="H295" s="6" t="s">
        <f>=(F295-E295)*G295</f>
      </c>
      <c r="I295" s="9" t="s">
        <f>=(F295-E295)/E295</f>
      </c>
      <c r="J295" s="7" t="s">
        <f>=MAX(1,DATEDIF(C295,D295,"d")-1)</f>
      </c>
      <c r="K295" s="9" t="s">
        <f>=I295*365/J295</f>
      </c>
    </row>
    <row collapsed="false" customFormat="false" customHeight="false" hidden="false" ht="12.1" outlineLevel="0" r="296">
      <c r="A296" s="17" t="s">
        <v>485</v>
      </c>
      <c r="B296" s="17" t="s">
        <v>706</v>
      </c>
      <c r="C296" s="54" t="n">
        <v>44316</v>
      </c>
      <c r="D296" s="55" t="n">
        <v>44316</v>
      </c>
      <c r="E296" s="18" t="n">
        <v>25690.58</v>
      </c>
      <c r="F296" s="18" t="n">
        <v>25665.39</v>
      </c>
      <c r="G296" s="18" t="n">
        <v>1</v>
      </c>
      <c r="H296" s="6" t="s">
        <f>=(F296-E296)*G296</f>
      </c>
      <c r="I296" s="9" t="s">
        <f>=(F296-E296)/E296</f>
      </c>
      <c r="J296" s="7" t="s">
        <f>=MAX(1,DATEDIF(C296,D296,"d")-1)</f>
      </c>
      <c r="K296" s="9" t="s">
        <f>=I296*365/J296</f>
      </c>
    </row>
    <row collapsed="false" customFormat="false" customHeight="false" hidden="false" ht="12.1" outlineLevel="0" r="297">
      <c r="A297" s="17" t="s">
        <v>485</v>
      </c>
      <c r="B297" s="17" t="s">
        <v>706</v>
      </c>
      <c r="C297" s="54" t="n">
        <v>44316</v>
      </c>
      <c r="D297" s="55" t="n">
        <v>44316</v>
      </c>
      <c r="E297" s="18" t="n">
        <v>25688.5778</v>
      </c>
      <c r="F297" s="18" t="n">
        <v>25665.39</v>
      </c>
      <c r="G297" s="18" t="n">
        <v>18</v>
      </c>
      <c r="H297" s="6" t="s">
        <f>=(F297-E297)*G297</f>
      </c>
      <c r="I297" s="9" t="s">
        <f>=(F297-E297)/E297</f>
      </c>
      <c r="J297" s="7" t="s">
        <f>=MAX(1,DATEDIF(C297,D297,"d")-1)</f>
      </c>
      <c r="K297" s="9" t="s">
        <f>=I297*365/J297</f>
      </c>
    </row>
    <row collapsed="false" customFormat="false" customHeight="false" hidden="false" ht="12.1" outlineLevel="0" r="298">
      <c r="A298" s="17" t="s">
        <v>485</v>
      </c>
      <c r="B298" s="17" t="s">
        <v>706</v>
      </c>
      <c r="C298" s="54" t="n">
        <v>44323</v>
      </c>
      <c r="D298" s="55" t="n">
        <v>44323</v>
      </c>
      <c r="E298" s="18" t="n">
        <v>26983.8</v>
      </c>
      <c r="F298" s="18" t="n">
        <v>27006.194</v>
      </c>
      <c r="G298" s="18" t="n">
        <v>20</v>
      </c>
      <c r="H298" s="6" t="s">
        <f>=(F298-E298)*G298</f>
      </c>
      <c r="I298" s="9" t="s">
        <f>=(F298-E298)/E298</f>
      </c>
      <c r="J298" s="7" t="s">
        <f>=MAX(1,DATEDIF(C298,D298,"d")-1)</f>
      </c>
      <c r="K298" s="9" t="s">
        <f>=I298*365/J298</f>
      </c>
    </row>
    <row collapsed="false" customFormat="false" customHeight="false" hidden="false" ht="12.1" outlineLevel="0" r="299">
      <c r="A299" s="17" t="s">
        <v>485</v>
      </c>
      <c r="B299" s="17" t="s">
        <v>706</v>
      </c>
      <c r="C299" s="54" t="n">
        <v>44323</v>
      </c>
      <c r="D299" s="55" t="n">
        <v>44323</v>
      </c>
      <c r="E299" s="18" t="n">
        <v>27097.7317</v>
      </c>
      <c r="F299" s="18" t="n">
        <v>27006.194</v>
      </c>
      <c r="G299" s="18" t="n">
        <v>12</v>
      </c>
      <c r="H299" s="6" t="s">
        <f>=(F299-E299)*G299</f>
      </c>
      <c r="I299" s="9" t="s">
        <f>=(F299-E299)/E299</f>
      </c>
      <c r="J299" s="7" t="s">
        <f>=MAX(1,DATEDIF(C299,D299,"d")-1)</f>
      </c>
      <c r="K299" s="9" t="s">
        <f>=I299*365/J299</f>
      </c>
    </row>
    <row collapsed="false" customFormat="false" customHeight="false" hidden="false" ht="12.1" outlineLevel="0" r="300">
      <c r="A300" s="17" t="s">
        <v>485</v>
      </c>
      <c r="B300" s="17" t="s">
        <v>706</v>
      </c>
      <c r="C300" s="54" t="n">
        <v>44323</v>
      </c>
      <c r="D300" s="55" t="n">
        <v>44323</v>
      </c>
      <c r="E300" s="18" t="n">
        <v>27097.7313</v>
      </c>
      <c r="F300" s="18" t="n">
        <v>27006.194</v>
      </c>
      <c r="G300" s="18" t="n">
        <v>8</v>
      </c>
      <c r="H300" s="6" t="s">
        <f>=(F300-E300)*G300</f>
      </c>
      <c r="I300" s="9" t="s">
        <f>=(F300-E300)/E300</f>
      </c>
      <c r="J300" s="7" t="s">
        <f>=MAX(1,DATEDIF(C300,D300,"d")-1)</f>
      </c>
      <c r="K300" s="9" t="s">
        <f>=I300*365/J300</f>
      </c>
    </row>
    <row collapsed="false" customFormat="false" customHeight="false" hidden="false" ht="12.1" outlineLevel="0" r="301">
      <c r="A301" s="17" t="s">
        <v>485</v>
      </c>
      <c r="B301" s="17" t="s">
        <v>706</v>
      </c>
      <c r="C301" s="54" t="n">
        <v>44327</v>
      </c>
      <c r="D301" s="55" t="n">
        <v>44327</v>
      </c>
      <c r="E301" s="18" t="n">
        <v>26904.1325</v>
      </c>
      <c r="F301" s="18" t="n">
        <v>26963.8125</v>
      </c>
      <c r="G301" s="18" t="n">
        <v>4</v>
      </c>
      <c r="H301" s="6" t="s">
        <f>=(F301-E301)*G301</f>
      </c>
      <c r="I301" s="9" t="s">
        <f>=(F301-E301)/E301</f>
      </c>
      <c r="J301" s="7" t="s">
        <f>=MAX(1,DATEDIF(C301,D301,"d")-1)</f>
      </c>
      <c r="K301" s="9" t="s">
        <f>=I301*365/J301</f>
      </c>
    </row>
    <row collapsed="false" customFormat="false" customHeight="false" hidden="false" ht="12.1" outlineLevel="0" r="302">
      <c r="A302" s="17" t="s">
        <v>485</v>
      </c>
      <c r="B302" s="17" t="s">
        <v>706</v>
      </c>
      <c r="C302" s="54" t="n">
        <v>44327</v>
      </c>
      <c r="D302" s="55" t="n">
        <v>44327</v>
      </c>
      <c r="E302" s="18" t="n">
        <v>26904.1325</v>
      </c>
      <c r="F302" s="18" t="n">
        <v>26963.8125</v>
      </c>
      <c r="G302" s="18" t="n">
        <v>4</v>
      </c>
      <c r="H302" s="6" t="s">
        <f>=(F302-E302)*G302</f>
      </c>
      <c r="I302" s="9" t="s">
        <f>=(F302-E302)/E302</f>
      </c>
      <c r="J302" s="7" t="s">
        <f>=MAX(1,DATEDIF(C302,D302,"d")-1)</f>
      </c>
      <c r="K302" s="9" t="s">
        <f>=I302*365/J302</f>
      </c>
    </row>
    <row collapsed="false" customFormat="false" customHeight="false" hidden="false" ht="12.1" outlineLevel="0" r="303">
      <c r="A303" s="17" t="s">
        <v>485</v>
      </c>
      <c r="B303" s="17" t="s">
        <v>706</v>
      </c>
      <c r="C303" s="54" t="n">
        <v>44327</v>
      </c>
      <c r="D303" s="55" t="n">
        <v>44327</v>
      </c>
      <c r="E303" s="18" t="n">
        <v>26904.1325</v>
      </c>
      <c r="F303" s="18" t="n">
        <v>26963.81</v>
      </c>
      <c r="G303" s="18" t="n">
        <v>1</v>
      </c>
      <c r="H303" s="6" t="s">
        <f>=(F303-E303)*G303</f>
      </c>
      <c r="I303" s="9" t="s">
        <f>=(F303-E303)/E303</f>
      </c>
      <c r="J303" s="7" t="s">
        <f>=MAX(1,DATEDIF(C303,D303,"d")-1)</f>
      </c>
      <c r="K303" s="9" t="s">
        <f>=I303*365/J303</f>
      </c>
    </row>
    <row collapsed="false" customFormat="false" customHeight="false" hidden="false" ht="12.1" outlineLevel="0" r="304">
      <c r="A304" s="17" t="s">
        <v>485</v>
      </c>
      <c r="B304" s="17" t="s">
        <v>706</v>
      </c>
      <c r="C304" s="54" t="n">
        <v>44327</v>
      </c>
      <c r="D304" s="55" t="n">
        <v>44327</v>
      </c>
      <c r="E304" s="18" t="n">
        <v>26904.1325</v>
      </c>
      <c r="F304" s="18" t="n">
        <v>26963.812</v>
      </c>
      <c r="G304" s="18" t="n">
        <v>3</v>
      </c>
      <c r="H304" s="6" t="s">
        <f>=(F304-E304)*G304</f>
      </c>
      <c r="I304" s="9" t="s">
        <f>=(F304-E304)/E304</f>
      </c>
      <c r="J304" s="7" t="s">
        <f>=MAX(1,DATEDIF(C304,D304,"d")-1)</f>
      </c>
      <c r="K304" s="9" t="s">
        <f>=I304*365/J304</f>
      </c>
    </row>
    <row collapsed="false" customFormat="false" customHeight="false" hidden="false" ht="12.1" outlineLevel="0" r="305">
      <c r="A305" s="17" t="s">
        <v>485</v>
      </c>
      <c r="B305" s="17" t="s">
        <v>706</v>
      </c>
      <c r="C305" s="54" t="n">
        <v>44327</v>
      </c>
      <c r="D305" s="55" t="n">
        <v>44327</v>
      </c>
      <c r="E305" s="18" t="n">
        <v>26904.13</v>
      </c>
      <c r="F305" s="18" t="n">
        <v>26963.812</v>
      </c>
      <c r="G305" s="18" t="n">
        <v>1</v>
      </c>
      <c r="H305" s="6" t="s">
        <f>=(F305-E305)*G305</f>
      </c>
      <c r="I305" s="9" t="s">
        <f>=(F305-E305)/E305</f>
      </c>
      <c r="J305" s="7" t="s">
        <f>=MAX(1,DATEDIF(C305,D305,"d")-1)</f>
      </c>
      <c r="K305" s="9" t="s">
        <f>=I305*365/J305</f>
      </c>
    </row>
    <row collapsed="false" customFormat="false" customHeight="false" hidden="false" ht="12.1" outlineLevel="0" r="306">
      <c r="A306" s="17" t="s">
        <v>485</v>
      </c>
      <c r="B306" s="17" t="s">
        <v>706</v>
      </c>
      <c r="C306" s="54" t="n">
        <v>44327</v>
      </c>
      <c r="D306" s="55" t="n">
        <v>44327</v>
      </c>
      <c r="E306" s="18" t="n">
        <v>26904.13</v>
      </c>
      <c r="F306" s="18" t="n">
        <v>26963.812</v>
      </c>
      <c r="G306" s="18" t="n">
        <v>1</v>
      </c>
      <c r="H306" s="6" t="s">
        <f>=(F306-E306)*G306</f>
      </c>
      <c r="I306" s="9" t="s">
        <f>=(F306-E306)/E306</f>
      </c>
      <c r="J306" s="7" t="s">
        <f>=MAX(1,DATEDIF(C306,D306,"d")-1)</f>
      </c>
      <c r="K306" s="9" t="s">
        <f>=I306*365/J306</f>
      </c>
    </row>
    <row collapsed="false" customFormat="false" customHeight="false" hidden="false" ht="12.1" outlineLevel="0" r="307">
      <c r="A307" s="17" t="s">
        <v>485</v>
      </c>
      <c r="B307" s="17" t="s">
        <v>706</v>
      </c>
      <c r="C307" s="54" t="n">
        <v>44327</v>
      </c>
      <c r="D307" s="55" t="n">
        <v>44327</v>
      </c>
      <c r="E307" s="18" t="n">
        <v>27026.21</v>
      </c>
      <c r="F307" s="18" t="n">
        <v>27073.7453</v>
      </c>
      <c r="G307" s="18" t="n">
        <v>2</v>
      </c>
      <c r="H307" s="6" t="s">
        <f>=(F307-E307)*G307</f>
      </c>
      <c r="I307" s="9" t="s">
        <f>=(F307-E307)/E307</f>
      </c>
      <c r="J307" s="7" t="s">
        <f>=MAX(1,DATEDIF(C307,D307,"d")-1)</f>
      </c>
      <c r="K307" s="9" t="s">
        <f>=I307*365/J307</f>
      </c>
    </row>
    <row collapsed="false" customFormat="false" customHeight="false" hidden="false" ht="12.1" outlineLevel="0" r="308">
      <c r="A308" s="17" t="s">
        <v>485</v>
      </c>
      <c r="B308" s="17" t="s">
        <v>706</v>
      </c>
      <c r="C308" s="54" t="n">
        <v>44327</v>
      </c>
      <c r="D308" s="55" t="n">
        <v>44327</v>
      </c>
      <c r="E308" s="18" t="n">
        <v>27026.2062</v>
      </c>
      <c r="F308" s="18" t="n">
        <v>27073.7453</v>
      </c>
      <c r="G308" s="18" t="n">
        <v>13</v>
      </c>
      <c r="H308" s="6" t="s">
        <f>=(F308-E308)*G308</f>
      </c>
      <c r="I308" s="9" t="s">
        <f>=(F308-E308)/E308</f>
      </c>
      <c r="J308" s="7" t="s">
        <f>=MAX(1,DATEDIF(C308,D308,"d")-1)</f>
      </c>
      <c r="K308" s="9" t="s">
        <f>=I308*365/J308</f>
      </c>
    </row>
    <row collapsed="false" customFormat="false" customHeight="false" hidden="false" ht="12.1" outlineLevel="0" r="309">
      <c r="A309" s="17" t="s">
        <v>485</v>
      </c>
      <c r="B309" s="17" t="s">
        <v>706</v>
      </c>
      <c r="C309" s="54" t="n">
        <v>44327</v>
      </c>
      <c r="D309" s="55" t="n">
        <v>44327</v>
      </c>
      <c r="E309" s="18" t="n">
        <v>27086.2425</v>
      </c>
      <c r="F309" s="18" t="n">
        <v>27143.7038</v>
      </c>
      <c r="G309" s="18" t="n">
        <v>4</v>
      </c>
      <c r="H309" s="6" t="s">
        <f>=(F309-E309)*G309</f>
      </c>
      <c r="I309" s="9" t="s">
        <f>=(F309-E309)/E309</f>
      </c>
      <c r="J309" s="7" t="s">
        <f>=MAX(1,DATEDIF(C309,D309,"d")-1)</f>
      </c>
      <c r="K309" s="9" t="s">
        <f>=I309*365/J309</f>
      </c>
    </row>
    <row collapsed="false" customFormat="false" customHeight="false" hidden="false" ht="12.1" outlineLevel="0" r="310">
      <c r="A310" s="17" t="s">
        <v>485</v>
      </c>
      <c r="B310" s="17" t="s">
        <v>706</v>
      </c>
      <c r="C310" s="54" t="n">
        <v>44327</v>
      </c>
      <c r="D310" s="55" t="n">
        <v>44327</v>
      </c>
      <c r="E310" s="18" t="n">
        <v>27086.25</v>
      </c>
      <c r="F310" s="18" t="n">
        <v>27143.7038</v>
      </c>
      <c r="G310" s="18" t="n">
        <v>1</v>
      </c>
      <c r="H310" s="6" t="s">
        <f>=(F310-E310)*G310</f>
      </c>
      <c r="I310" s="9" t="s">
        <f>=(F310-E310)/E310</f>
      </c>
      <c r="J310" s="7" t="s">
        <f>=MAX(1,DATEDIF(C310,D310,"d")-1)</f>
      </c>
      <c r="K310" s="9" t="s">
        <f>=I310*365/J310</f>
      </c>
    </row>
    <row collapsed="false" customFormat="false" customHeight="false" hidden="false" ht="12.1" outlineLevel="0" r="311">
      <c r="A311" s="17" t="s">
        <v>485</v>
      </c>
      <c r="B311" s="17" t="s">
        <v>706</v>
      </c>
      <c r="C311" s="54" t="n">
        <v>44327</v>
      </c>
      <c r="D311" s="55" t="n">
        <v>44327</v>
      </c>
      <c r="E311" s="18" t="n">
        <v>27086.24</v>
      </c>
      <c r="F311" s="18" t="n">
        <v>27143.7038</v>
      </c>
      <c r="G311" s="18" t="n">
        <v>2</v>
      </c>
      <c r="H311" s="6" t="s">
        <f>=(F311-E311)*G311</f>
      </c>
      <c r="I311" s="9" t="s">
        <f>=(F311-E311)/E311</f>
      </c>
      <c r="J311" s="7" t="s">
        <f>=MAX(1,DATEDIF(C311,D311,"d")-1)</f>
      </c>
      <c r="K311" s="9" t="s">
        <f>=I311*365/J311</f>
      </c>
    </row>
    <row collapsed="false" customFormat="false" customHeight="false" hidden="false" ht="12.1" outlineLevel="0" r="312">
      <c r="A312" s="17" t="s">
        <v>485</v>
      </c>
      <c r="B312" s="17" t="s">
        <v>706</v>
      </c>
      <c r="C312" s="54" t="n">
        <v>44327</v>
      </c>
      <c r="D312" s="55" t="n">
        <v>44327</v>
      </c>
      <c r="E312" s="18" t="n">
        <v>27086.2422</v>
      </c>
      <c r="F312" s="18" t="n">
        <v>27143.7038</v>
      </c>
      <c r="G312" s="18" t="n">
        <v>23</v>
      </c>
      <c r="H312" s="6" t="s">
        <f>=(F312-E312)*G312</f>
      </c>
      <c r="I312" s="9" t="s">
        <f>=(F312-E312)/E312</f>
      </c>
      <c r="J312" s="7" t="s">
        <f>=MAX(1,DATEDIF(C312,D312,"d")-1)</f>
      </c>
      <c r="K312" s="9" t="s">
        <f>=I312*365/J312</f>
      </c>
    </row>
    <row collapsed="false" customFormat="false" customHeight="false" hidden="false" ht="12.1" outlineLevel="0" r="313">
      <c r="A313" s="17" t="s">
        <v>485</v>
      </c>
      <c r="B313" s="17" t="s">
        <v>706</v>
      </c>
      <c r="C313" s="54" t="n">
        <v>44327</v>
      </c>
      <c r="D313" s="55" t="n">
        <v>44327</v>
      </c>
      <c r="E313" s="18" t="n">
        <v>27040.2145</v>
      </c>
      <c r="F313" s="18" t="n">
        <v>27143.7038</v>
      </c>
      <c r="G313" s="18" t="n">
        <v>20</v>
      </c>
      <c r="H313" s="6" t="s">
        <f>=(F313-E313)*G313</f>
      </c>
      <c r="I313" s="9" t="s">
        <f>=(F313-E313)/E313</f>
      </c>
      <c r="J313" s="7" t="s">
        <f>=MAX(1,DATEDIF(C313,D313,"d")-1)</f>
      </c>
      <c r="K313" s="9" t="s">
        <f>=I313*365/J313</f>
      </c>
    </row>
    <row collapsed="false" customFormat="false" customHeight="false" hidden="false" ht="12.1" outlineLevel="0" r="314">
      <c r="A314" s="17" t="s">
        <v>485</v>
      </c>
      <c r="B314" s="17" t="s">
        <v>706</v>
      </c>
      <c r="C314" s="54" t="n">
        <v>44327</v>
      </c>
      <c r="D314" s="55" t="n">
        <v>44327</v>
      </c>
      <c r="E314" s="18" t="n">
        <v>27124.2643</v>
      </c>
      <c r="F314" s="18" t="n">
        <v>27181.6813</v>
      </c>
      <c r="G314" s="18" t="n">
        <v>7</v>
      </c>
      <c r="H314" s="6" t="s">
        <f>=(F314-E314)*G314</f>
      </c>
      <c r="I314" s="9" t="s">
        <f>=(F314-E314)/E314</f>
      </c>
      <c r="J314" s="7" t="s">
        <f>=MAX(1,DATEDIF(C314,D314,"d")-1)</f>
      </c>
      <c r="K314" s="9" t="s">
        <f>=I314*365/J314</f>
      </c>
    </row>
    <row collapsed="false" customFormat="false" customHeight="false" hidden="false" ht="12.1" outlineLevel="0" r="315">
      <c r="A315" s="17" t="s">
        <v>485</v>
      </c>
      <c r="B315" s="17" t="s">
        <v>706</v>
      </c>
      <c r="C315" s="54" t="n">
        <v>44327</v>
      </c>
      <c r="D315" s="55" t="n">
        <v>44327</v>
      </c>
      <c r="E315" s="18" t="n">
        <v>27126.2656</v>
      </c>
      <c r="F315" s="18" t="n">
        <v>27181.6813</v>
      </c>
      <c r="G315" s="18" t="n">
        <v>16</v>
      </c>
      <c r="H315" s="6" t="s">
        <f>=(F315-E315)*G315</f>
      </c>
      <c r="I315" s="9" t="s">
        <f>=(F315-E315)/E315</f>
      </c>
      <c r="J315" s="7" t="s">
        <f>=MAX(1,DATEDIF(C315,D315,"d")-1)</f>
      </c>
      <c r="K315" s="9" t="s">
        <f>=I315*365/J315</f>
      </c>
    </row>
    <row collapsed="false" customFormat="false" customHeight="false" hidden="false" ht="12.1" outlineLevel="0" r="316">
      <c r="A316" s="17" t="s">
        <v>485</v>
      </c>
      <c r="B316" s="17" t="s">
        <v>706</v>
      </c>
      <c r="C316" s="54" t="n">
        <v>44327</v>
      </c>
      <c r="D316" s="55" t="n">
        <v>44327</v>
      </c>
      <c r="E316" s="18" t="n">
        <v>27126.27</v>
      </c>
      <c r="F316" s="18" t="n">
        <v>27181.6813</v>
      </c>
      <c r="G316" s="18" t="n">
        <v>1</v>
      </c>
      <c r="H316" s="6" t="s">
        <f>=(F316-E316)*G316</f>
      </c>
      <c r="I316" s="9" t="s">
        <f>=(F316-E316)/E316</f>
      </c>
      <c r="J316" s="7" t="s">
        <f>=MAX(1,DATEDIF(C316,D316,"d")-1)</f>
      </c>
      <c r="K316" s="9" t="s">
        <f>=I316*365/J316</f>
      </c>
    </row>
    <row collapsed="false" customFormat="false" customHeight="false" hidden="false" ht="12.1" outlineLevel="0" r="317">
      <c r="A317" s="17" t="s">
        <v>485</v>
      </c>
      <c r="B317" s="17" t="s">
        <v>706</v>
      </c>
      <c r="C317" s="54" t="n">
        <v>44327</v>
      </c>
      <c r="D317" s="55" t="n">
        <v>44327</v>
      </c>
      <c r="E317" s="18" t="n">
        <v>27126.265</v>
      </c>
      <c r="F317" s="18" t="n">
        <v>27181.6813</v>
      </c>
      <c r="G317" s="18" t="n">
        <v>6</v>
      </c>
      <c r="H317" s="6" t="s">
        <f>=(F317-E317)*G317</f>
      </c>
      <c r="I317" s="9" t="s">
        <f>=(F317-E317)/E317</f>
      </c>
      <c r="J317" s="7" t="s">
        <f>=MAX(1,DATEDIF(C317,D317,"d")-1)</f>
      </c>
      <c r="K317" s="9" t="s">
        <f>=I317*365/J317</f>
      </c>
    </row>
    <row collapsed="false" customFormat="false" customHeight="false" hidden="false" ht="12.1" outlineLevel="0" r="318">
      <c r="A318" s="17" t="s">
        <v>485</v>
      </c>
      <c r="B318" s="17" t="s">
        <v>706</v>
      </c>
      <c r="C318" s="54" t="n">
        <v>44327</v>
      </c>
      <c r="D318" s="55" t="n">
        <v>44327</v>
      </c>
      <c r="E318" s="18" t="n">
        <v>27100.2503</v>
      </c>
      <c r="F318" s="18" t="n">
        <v>27181.6813</v>
      </c>
      <c r="G318" s="18" t="n">
        <v>30</v>
      </c>
      <c r="H318" s="6" t="s">
        <f>=(F318-E318)*G318</f>
      </c>
      <c r="I318" s="9" t="s">
        <f>=(F318-E318)/E318</f>
      </c>
      <c r="J318" s="7" t="s">
        <f>=MAX(1,DATEDIF(C318,D318,"d")-1)</f>
      </c>
      <c r="K318" s="9" t="s">
        <f>=I318*365/J318</f>
      </c>
    </row>
    <row collapsed="false" customFormat="false" customHeight="false" hidden="false" ht="12.1" outlineLevel="0" r="319">
      <c r="A319" s="17" t="s">
        <v>485</v>
      </c>
      <c r="B319" s="17" t="s">
        <v>706</v>
      </c>
      <c r="C319" s="54" t="n">
        <v>44330</v>
      </c>
      <c r="D319" s="55" t="n">
        <v>44334</v>
      </c>
      <c r="E319" s="18" t="n">
        <v>27386.422</v>
      </c>
      <c r="F319" s="18" t="n">
        <v>27543.47</v>
      </c>
      <c r="G319" s="18" t="n">
        <v>1</v>
      </c>
      <c r="H319" s="6" t="s">
        <f>=(F319-E319)*G319</f>
      </c>
      <c r="I319" s="9" t="s">
        <f>=(F319-E319)/E319</f>
      </c>
      <c r="J319" s="7" t="s">
        <f>=MAX(1,DATEDIF(C319,D319,"d")-1)</f>
      </c>
      <c r="K319" s="9" t="s">
        <f>=I319*365/J319</f>
      </c>
    </row>
    <row collapsed="false" customFormat="false" customHeight="false" hidden="false" ht="12.1" outlineLevel="0" r="320">
      <c r="A320" s="17" t="s">
        <v>485</v>
      </c>
      <c r="B320" s="17" t="s">
        <v>706</v>
      </c>
      <c r="C320" s="54" t="n">
        <v>44330</v>
      </c>
      <c r="D320" s="55" t="n">
        <v>44334</v>
      </c>
      <c r="E320" s="18" t="n">
        <v>27386.422</v>
      </c>
      <c r="F320" s="18" t="n">
        <v>27543.465</v>
      </c>
      <c r="G320" s="18" t="n">
        <v>2</v>
      </c>
      <c r="H320" s="6" t="s">
        <f>=(F320-E320)*G320</f>
      </c>
      <c r="I320" s="9" t="s">
        <f>=(F320-E320)/E320</f>
      </c>
      <c r="J320" s="7" t="s">
        <f>=MAX(1,DATEDIF(C320,D320,"d")-1)</f>
      </c>
      <c r="K320" s="9" t="s">
        <f>=I320*365/J320</f>
      </c>
    </row>
    <row collapsed="false" customFormat="false" customHeight="false" hidden="false" ht="12.1" outlineLevel="0" r="321">
      <c r="A321" s="17" t="s">
        <v>485</v>
      </c>
      <c r="B321" s="17" t="s">
        <v>706</v>
      </c>
      <c r="C321" s="54" t="n">
        <v>44330</v>
      </c>
      <c r="D321" s="55" t="n">
        <v>44334</v>
      </c>
      <c r="E321" s="18" t="n">
        <v>27386.422</v>
      </c>
      <c r="F321" s="18" t="n">
        <v>27543.4643</v>
      </c>
      <c r="G321" s="18" t="n">
        <v>7</v>
      </c>
      <c r="H321" s="6" t="s">
        <f>=(F321-E321)*G321</f>
      </c>
      <c r="I321" s="9" t="s">
        <f>=(F321-E321)/E321</f>
      </c>
      <c r="J321" s="7" t="s">
        <f>=MAX(1,DATEDIF(C321,D321,"d")-1)</f>
      </c>
      <c r="K321" s="9" t="s">
        <f>=I321*365/J321</f>
      </c>
    </row>
    <row collapsed="false" customFormat="false" customHeight="false" hidden="false" ht="12.1" outlineLevel="0" r="322">
      <c r="A322" s="17" t="s">
        <v>485</v>
      </c>
      <c r="B322" s="17" t="s">
        <v>706</v>
      </c>
      <c r="C322" s="54" t="n">
        <v>44330</v>
      </c>
      <c r="D322" s="55" t="n">
        <v>44334</v>
      </c>
      <c r="E322" s="18" t="n">
        <v>27386.422</v>
      </c>
      <c r="F322" s="18" t="n">
        <v>27543.464</v>
      </c>
      <c r="G322" s="18" t="n">
        <v>20</v>
      </c>
      <c r="H322" s="6" t="s">
        <f>=(F322-E322)*G322</f>
      </c>
      <c r="I322" s="9" t="s">
        <f>=(F322-E322)/E322</f>
      </c>
      <c r="J322" s="7" t="s">
        <f>=MAX(1,DATEDIF(C322,D322,"d")-1)</f>
      </c>
      <c r="K322" s="9" t="s">
        <f>=I322*365/J322</f>
      </c>
    </row>
    <row collapsed="false" customFormat="false" customHeight="false" hidden="false" ht="12.1" outlineLevel="0" r="323">
      <c r="A323" s="17" t="s">
        <v>485</v>
      </c>
      <c r="B323" s="17" t="s">
        <v>706</v>
      </c>
      <c r="C323" s="54" t="n">
        <v>44335</v>
      </c>
      <c r="D323" s="55" t="n">
        <v>44344</v>
      </c>
      <c r="E323" s="18" t="n">
        <v>27128.2672</v>
      </c>
      <c r="F323" s="18" t="n">
        <v>27229.6523</v>
      </c>
      <c r="G323" s="18" t="n">
        <v>18</v>
      </c>
      <c r="H323" s="6" t="s">
        <f>=(F323-E323)*G323</f>
      </c>
      <c r="I323" s="9" t="s">
        <f>=(F323-E323)/E323</f>
      </c>
      <c r="J323" s="7" t="s">
        <f>=MAX(1,DATEDIF(C323,D323,"d")-1)</f>
      </c>
      <c r="K323" s="9" t="s">
        <f>=I323*365/J323</f>
      </c>
    </row>
    <row collapsed="false" customFormat="false" customHeight="false" hidden="false" ht="12.1" outlineLevel="0" r="324">
      <c r="A324" s="17" t="s">
        <v>485</v>
      </c>
      <c r="B324" s="17" t="s">
        <v>706</v>
      </c>
      <c r="C324" s="54" t="n">
        <v>44335</v>
      </c>
      <c r="D324" s="55" t="n">
        <v>44344</v>
      </c>
      <c r="E324" s="18" t="n">
        <v>27128.27</v>
      </c>
      <c r="F324" s="18" t="n">
        <v>27229.6523</v>
      </c>
      <c r="G324" s="18" t="n">
        <v>1</v>
      </c>
      <c r="H324" s="6" t="s">
        <f>=(F324-E324)*G324</f>
      </c>
      <c r="I324" s="9" t="s">
        <f>=(F324-E324)/E324</f>
      </c>
      <c r="J324" s="7" t="s">
        <f>=MAX(1,DATEDIF(C324,D324,"d")-1)</f>
      </c>
      <c r="K324" s="9" t="s">
        <f>=I324*365/J324</f>
      </c>
    </row>
    <row collapsed="false" customFormat="false" customHeight="false" hidden="false" ht="12.1" outlineLevel="0" r="325">
      <c r="A325" s="17" t="s">
        <v>485</v>
      </c>
      <c r="B325" s="17" t="s">
        <v>706</v>
      </c>
      <c r="C325" s="54" t="n">
        <v>44335</v>
      </c>
      <c r="D325" s="55" t="n">
        <v>44344</v>
      </c>
      <c r="E325" s="18" t="n">
        <v>27128.2675</v>
      </c>
      <c r="F325" s="18" t="n">
        <v>27229.6523</v>
      </c>
      <c r="G325" s="18" t="n">
        <v>4</v>
      </c>
      <c r="H325" s="6" t="s">
        <f>=(F325-E325)*G325</f>
      </c>
      <c r="I325" s="9" t="s">
        <f>=(F325-E325)/E325</f>
      </c>
      <c r="J325" s="7" t="s">
        <f>=MAX(1,DATEDIF(C325,D325,"d")-1)</f>
      </c>
      <c r="K325" s="9" t="s">
        <f>=I325*365/J325</f>
      </c>
    </row>
    <row collapsed="false" customFormat="false" customHeight="false" hidden="false" ht="12.1" outlineLevel="0" r="326">
      <c r="A326" s="17" t="s">
        <v>485</v>
      </c>
      <c r="B326" s="17" t="s">
        <v>706</v>
      </c>
      <c r="C326" s="54" t="n">
        <v>44335</v>
      </c>
      <c r="D326" s="55" t="n">
        <v>44344</v>
      </c>
      <c r="E326" s="18" t="n">
        <v>27128.2671</v>
      </c>
      <c r="F326" s="18" t="n">
        <v>27229.6523</v>
      </c>
      <c r="G326" s="18" t="n">
        <v>17</v>
      </c>
      <c r="H326" s="6" t="s">
        <f>=(F326-E326)*G326</f>
      </c>
      <c r="I326" s="9" t="s">
        <f>=(F326-E326)/E326</f>
      </c>
      <c r="J326" s="7" t="s">
        <f>=MAX(1,DATEDIF(C326,D326,"d")-1)</f>
      </c>
      <c r="K326" s="9" t="s">
        <f>=I326*365/J326</f>
      </c>
    </row>
    <row collapsed="false" customFormat="false" customHeight="false" hidden="false" ht="12.1" outlineLevel="0" r="327">
      <c r="A327" s="17" t="s">
        <v>485</v>
      </c>
      <c r="B327" s="17" t="s">
        <v>706</v>
      </c>
      <c r="C327" s="54" t="n">
        <v>44340</v>
      </c>
      <c r="D327" s="55" t="n">
        <v>44344</v>
      </c>
      <c r="E327" s="18" t="n">
        <v>26920.1425</v>
      </c>
      <c r="F327" s="18" t="n">
        <v>27229.6523</v>
      </c>
      <c r="G327" s="18" t="n">
        <v>20</v>
      </c>
      <c r="H327" s="6" t="s">
        <f>=(F327-E327)*G327</f>
      </c>
      <c r="I327" s="9" t="s">
        <f>=(F327-E327)/E327</f>
      </c>
      <c r="J327" s="7" t="s">
        <f>=MAX(1,DATEDIF(C327,D327,"d")-1)</f>
      </c>
      <c r="K327" s="9" t="s">
        <f>=I327*365/J327</f>
      </c>
    </row>
    <row collapsed="false" customFormat="false" customHeight="false" hidden="false" ht="12.1" outlineLevel="0" r="328">
      <c r="A328" s="17" t="s">
        <v>485</v>
      </c>
      <c r="B328" s="17" t="s">
        <v>706</v>
      </c>
      <c r="C328" s="54" t="n">
        <v>44350</v>
      </c>
      <c r="D328" s="55" t="n">
        <v>44363</v>
      </c>
      <c r="E328" s="18" t="n">
        <v>26619.9622</v>
      </c>
      <c r="F328" s="18" t="n">
        <v>25746.542</v>
      </c>
      <c r="G328" s="18" t="n">
        <v>5</v>
      </c>
      <c r="H328" s="6" t="s">
        <f>=(F328-E328)*G328</f>
      </c>
      <c r="I328" s="9" t="s">
        <f>=(F328-E328)/E328</f>
      </c>
      <c r="J328" s="7" t="s">
        <f>=MAX(1,DATEDIF(C328,D328,"d")-1)</f>
      </c>
      <c r="K328" s="9" t="s">
        <f>=I328*365/J328</f>
      </c>
    </row>
    <row collapsed="false" customFormat="false" customHeight="false" hidden="false" ht="12.1" outlineLevel="0" r="329">
      <c r="A329" s="17" t="s">
        <v>485</v>
      </c>
      <c r="B329" s="17" t="s">
        <v>706</v>
      </c>
      <c r="C329" s="54" t="n">
        <v>44350</v>
      </c>
      <c r="D329" s="55" t="n">
        <v>44363</v>
      </c>
      <c r="E329" s="18" t="n">
        <v>26619.9622</v>
      </c>
      <c r="F329" s="18" t="n">
        <v>25746.55</v>
      </c>
      <c r="G329" s="18" t="n">
        <v>1</v>
      </c>
      <c r="H329" s="6" t="s">
        <f>=(F329-E329)*G329</f>
      </c>
      <c r="I329" s="9" t="s">
        <f>=(F329-E329)/E329</f>
      </c>
      <c r="J329" s="7" t="s">
        <f>=MAX(1,DATEDIF(C329,D329,"d")-1)</f>
      </c>
      <c r="K329" s="9" t="s">
        <f>=I329*365/J329</f>
      </c>
    </row>
    <row collapsed="false" customFormat="false" customHeight="false" hidden="false" ht="12.1" outlineLevel="0" r="330">
      <c r="A330" s="17" t="s">
        <v>485</v>
      </c>
      <c r="B330" s="17" t="s">
        <v>706</v>
      </c>
      <c r="C330" s="54" t="n">
        <v>44350</v>
      </c>
      <c r="D330" s="55" t="n">
        <v>44363</v>
      </c>
      <c r="E330" s="18" t="n">
        <v>26619.9622</v>
      </c>
      <c r="F330" s="18" t="n">
        <v>25746.543</v>
      </c>
      <c r="G330" s="18" t="n">
        <v>10</v>
      </c>
      <c r="H330" s="6" t="s">
        <f>=(F330-E330)*G330</f>
      </c>
      <c r="I330" s="9" t="s">
        <f>=(F330-E330)/E330</f>
      </c>
      <c r="J330" s="7" t="s">
        <f>=MAX(1,DATEDIF(C330,D330,"d")-1)</f>
      </c>
      <c r="K330" s="9" t="s">
        <f>=I330*365/J330</f>
      </c>
    </row>
    <row collapsed="false" customFormat="false" customHeight="false" hidden="false" ht="12.1" outlineLevel="0" r="331">
      <c r="A331" s="17" t="s">
        <v>485</v>
      </c>
      <c r="B331" s="17" t="s">
        <v>706</v>
      </c>
      <c r="C331" s="54" t="n">
        <v>44350</v>
      </c>
      <c r="D331" s="55" t="n">
        <v>44363</v>
      </c>
      <c r="E331" s="18" t="n">
        <v>26619.9622</v>
      </c>
      <c r="F331" s="18" t="n">
        <v>25746.5428</v>
      </c>
      <c r="G331" s="18" t="n">
        <v>20</v>
      </c>
      <c r="H331" s="6" t="s">
        <f>=(F331-E331)*G331</f>
      </c>
      <c r="I331" s="9" t="s">
        <f>=(F331-E331)/E331</f>
      </c>
      <c r="J331" s="7" t="s">
        <f>=MAX(1,DATEDIF(C331,D331,"d")-1)</f>
      </c>
      <c r="K331" s="9" t="s">
        <f>=I331*365/J331</f>
      </c>
    </row>
    <row collapsed="false" customFormat="false" customHeight="false" hidden="false" ht="12.1" outlineLevel="0" r="332">
      <c r="A332" s="17" t="s">
        <v>485</v>
      </c>
      <c r="B332" s="17" t="s">
        <v>706</v>
      </c>
      <c r="C332" s="54" t="n">
        <v>44350</v>
      </c>
      <c r="D332" s="55" t="n">
        <v>44363</v>
      </c>
      <c r="E332" s="18" t="n">
        <v>26619.9625</v>
      </c>
      <c r="F332" s="18" t="n">
        <v>25746.5428</v>
      </c>
      <c r="G332" s="18" t="n">
        <v>4</v>
      </c>
      <c r="H332" s="6" t="s">
        <f>=(F332-E332)*G332</f>
      </c>
      <c r="I332" s="9" t="s">
        <f>=(F332-E332)/E332</f>
      </c>
      <c r="J332" s="7" t="s">
        <f>=MAX(1,DATEDIF(C332,D332,"d")-1)</f>
      </c>
      <c r="K332" s="9" t="s">
        <f>=I332*365/J332</f>
      </c>
    </row>
    <row collapsed="false" customFormat="false" customHeight="false" hidden="false" ht="12.1" outlineLevel="0" r="333">
      <c r="A333" s="17" t="s">
        <v>485</v>
      </c>
      <c r="B333" s="17" t="s">
        <v>706</v>
      </c>
      <c r="C333" s="54" t="n">
        <v>44350</v>
      </c>
      <c r="D333" s="55" t="n">
        <v>44363</v>
      </c>
      <c r="E333" s="18" t="n">
        <v>26561.93</v>
      </c>
      <c r="F333" s="18" t="n">
        <v>25746.5428</v>
      </c>
      <c r="G333" s="18" t="n">
        <v>1</v>
      </c>
      <c r="H333" s="6" t="s">
        <f>=(F333-E333)*G333</f>
      </c>
      <c r="I333" s="9" t="s">
        <f>=(F333-E333)/E333</f>
      </c>
      <c r="J333" s="7" t="s">
        <f>=MAX(1,DATEDIF(C333,D333,"d")-1)</f>
      </c>
      <c r="K333" s="9" t="s">
        <f>=I333*365/J333</f>
      </c>
    </row>
    <row collapsed="false" customFormat="false" customHeight="false" hidden="false" ht="12.1" outlineLevel="0" r="334">
      <c r="A334" s="17" t="s">
        <v>485</v>
      </c>
      <c r="B334" s="17" t="s">
        <v>706</v>
      </c>
      <c r="C334" s="54" t="n">
        <v>44350</v>
      </c>
      <c r="D334" s="55" t="n">
        <v>44363</v>
      </c>
      <c r="E334" s="18" t="n">
        <v>26561.9279</v>
      </c>
      <c r="F334" s="18" t="n">
        <v>25746.5428</v>
      </c>
      <c r="G334" s="18" t="n">
        <v>29</v>
      </c>
      <c r="H334" s="6" t="s">
        <f>=(F334-E334)*G334</f>
      </c>
      <c r="I334" s="9" t="s">
        <f>=(F334-E334)/E334</f>
      </c>
      <c r="J334" s="7" t="s">
        <f>=MAX(1,DATEDIF(C334,D334,"d")-1)</f>
      </c>
      <c r="K334" s="9" t="s">
        <f>=I334*365/J334</f>
      </c>
    </row>
    <row collapsed="false" customFormat="false" customHeight="false" hidden="false" ht="12.1" outlineLevel="0" r="335">
      <c r="A335" s="17" t="s">
        <v>485</v>
      </c>
      <c r="B335" s="17" t="s">
        <v>706</v>
      </c>
      <c r="C335" s="54" t="n">
        <v>44356</v>
      </c>
      <c r="D335" s="55" t="n">
        <v>44363</v>
      </c>
      <c r="E335" s="18" t="n">
        <v>26399.825</v>
      </c>
      <c r="F335" s="18" t="n">
        <v>25746.5428</v>
      </c>
      <c r="G335" s="18" t="n">
        <v>2</v>
      </c>
      <c r="H335" s="6" t="s">
        <f>=(F335-E335)*G335</f>
      </c>
      <c r="I335" s="9" t="s">
        <f>=(F335-E335)/E335</f>
      </c>
      <c r="J335" s="7" t="s">
        <f>=MAX(1,DATEDIF(C335,D335,"d")-1)</f>
      </c>
      <c r="K335" s="9" t="s">
        <f>=I335*365/J335</f>
      </c>
    </row>
    <row collapsed="false" customFormat="false" customHeight="false" hidden="false" ht="12.1" outlineLevel="0" r="336">
      <c r="A336" s="17" t="s">
        <v>485</v>
      </c>
      <c r="B336" s="17" t="s">
        <v>706</v>
      </c>
      <c r="C336" s="54" t="n">
        <v>44356</v>
      </c>
      <c r="D336" s="55" t="n">
        <v>44363</v>
      </c>
      <c r="E336" s="18" t="n">
        <v>26399.825</v>
      </c>
      <c r="F336" s="18" t="n">
        <v>25746.5428</v>
      </c>
      <c r="G336" s="18" t="n">
        <v>2</v>
      </c>
      <c r="H336" s="6" t="s">
        <f>=(F336-E336)*G336</f>
      </c>
      <c r="I336" s="9" t="s">
        <f>=(F336-E336)/E336</f>
      </c>
      <c r="J336" s="7" t="s">
        <f>=MAX(1,DATEDIF(C336,D336,"d")-1)</f>
      </c>
      <c r="K336" s="9" t="s">
        <f>=I336*365/J336</f>
      </c>
    </row>
    <row collapsed="false" customFormat="false" customHeight="false" hidden="false" ht="12.1" outlineLevel="0" r="337">
      <c r="A337" s="17" t="s">
        <v>485</v>
      </c>
      <c r="B337" s="17" t="s">
        <v>706</v>
      </c>
      <c r="C337" s="54" t="n">
        <v>44356</v>
      </c>
      <c r="D337" s="55" t="n">
        <v>44363</v>
      </c>
      <c r="E337" s="18" t="n">
        <v>26399.825</v>
      </c>
      <c r="F337" s="18" t="n">
        <v>25746.5428</v>
      </c>
      <c r="G337" s="18" t="n">
        <v>2</v>
      </c>
      <c r="H337" s="6" t="s">
        <f>=(F337-E337)*G337</f>
      </c>
      <c r="I337" s="9" t="s">
        <f>=(F337-E337)/E337</f>
      </c>
      <c r="J337" s="7" t="s">
        <f>=MAX(1,DATEDIF(C337,D337,"d")-1)</f>
      </c>
      <c r="K337" s="9" t="s">
        <f>=I337*365/J337</f>
      </c>
    </row>
    <row collapsed="false" customFormat="false" customHeight="false" hidden="false" ht="12.1" outlineLevel="0" r="338">
      <c r="A338" s="17" t="s">
        <v>485</v>
      </c>
      <c r="B338" s="17" t="s">
        <v>706</v>
      </c>
      <c r="C338" s="54" t="n">
        <v>44356</v>
      </c>
      <c r="D338" s="55" t="n">
        <v>44363</v>
      </c>
      <c r="E338" s="18" t="n">
        <v>26399.825</v>
      </c>
      <c r="F338" s="18" t="n">
        <v>25746.5428</v>
      </c>
      <c r="G338" s="18" t="n">
        <v>2</v>
      </c>
      <c r="H338" s="6" t="s">
        <f>=(F338-E338)*G338</f>
      </c>
      <c r="I338" s="9" t="s">
        <f>=(F338-E338)/E338</f>
      </c>
      <c r="J338" s="7" t="s">
        <f>=MAX(1,DATEDIF(C338,D338,"d")-1)</f>
      </c>
      <c r="K338" s="9" t="s">
        <f>=I338*365/J338</f>
      </c>
    </row>
    <row collapsed="false" customFormat="false" customHeight="false" hidden="false" ht="12.1" outlineLevel="0" r="339">
      <c r="A339" s="17" t="s">
        <v>485</v>
      </c>
      <c r="B339" s="17" t="s">
        <v>706</v>
      </c>
      <c r="C339" s="54" t="n">
        <v>44356</v>
      </c>
      <c r="D339" s="55" t="n">
        <v>44363</v>
      </c>
      <c r="E339" s="18" t="n">
        <v>26399.825</v>
      </c>
      <c r="F339" s="18" t="n">
        <v>25746.5428</v>
      </c>
      <c r="G339" s="18" t="n">
        <v>2</v>
      </c>
      <c r="H339" s="6" t="s">
        <f>=(F339-E339)*G339</f>
      </c>
      <c r="I339" s="9" t="s">
        <f>=(F339-E339)/E339</f>
      </c>
      <c r="J339" s="7" t="s">
        <f>=MAX(1,DATEDIF(C339,D339,"d")-1)</f>
      </c>
      <c r="K339" s="9" t="s">
        <f>=I339*365/J339</f>
      </c>
    </row>
    <row collapsed="false" customFormat="false" customHeight="false" hidden="false" ht="12.1" outlineLevel="0" r="340">
      <c r="A340" s="17" t="s">
        <v>485</v>
      </c>
      <c r="B340" s="17" t="s">
        <v>706</v>
      </c>
      <c r="C340" s="54" t="n">
        <v>44356</v>
      </c>
      <c r="D340" s="55" t="n">
        <v>44363</v>
      </c>
      <c r="E340" s="18" t="n">
        <v>26399.825</v>
      </c>
      <c r="F340" s="18" t="n">
        <v>25746.5428</v>
      </c>
      <c r="G340" s="18" t="n">
        <v>2</v>
      </c>
      <c r="H340" s="6" t="s">
        <f>=(F340-E340)*G340</f>
      </c>
      <c r="I340" s="9" t="s">
        <f>=(F340-E340)/E340</f>
      </c>
      <c r="J340" s="7" t="s">
        <f>=MAX(1,DATEDIF(C340,D340,"d")-1)</f>
      </c>
      <c r="K340" s="9" t="s">
        <f>=I340*365/J340</f>
      </c>
    </row>
    <row collapsed="false" customFormat="false" customHeight="false" hidden="false" ht="12.1" outlineLevel="0" r="341">
      <c r="A341" s="17" t="s">
        <v>485</v>
      </c>
      <c r="B341" s="17" t="s">
        <v>706</v>
      </c>
      <c r="C341" s="54" t="n">
        <v>44356</v>
      </c>
      <c r="D341" s="55" t="n">
        <v>44363</v>
      </c>
      <c r="E341" s="18" t="n">
        <v>26399.825</v>
      </c>
      <c r="F341" s="18" t="n">
        <v>25746.5428</v>
      </c>
      <c r="G341" s="18" t="n">
        <v>2</v>
      </c>
      <c r="H341" s="6" t="s">
        <f>=(F341-E341)*G341</f>
      </c>
      <c r="I341" s="9" t="s">
        <f>=(F341-E341)/E341</f>
      </c>
      <c r="J341" s="7" t="s">
        <f>=MAX(1,DATEDIF(C341,D341,"d")-1)</f>
      </c>
      <c r="K341" s="9" t="s">
        <f>=I341*365/J341</f>
      </c>
    </row>
    <row collapsed="false" customFormat="false" customHeight="false" hidden="false" ht="12.1" outlineLevel="0" r="342">
      <c r="A342" s="17" t="s">
        <v>485</v>
      </c>
      <c r="B342" s="17" t="s">
        <v>706</v>
      </c>
      <c r="C342" s="54" t="n">
        <v>44356</v>
      </c>
      <c r="D342" s="55" t="n">
        <v>44363</v>
      </c>
      <c r="E342" s="18" t="n">
        <v>26399.825</v>
      </c>
      <c r="F342" s="18" t="n">
        <v>25746.5428</v>
      </c>
      <c r="G342" s="18" t="n">
        <v>2</v>
      </c>
      <c r="H342" s="6" t="s">
        <f>=(F342-E342)*G342</f>
      </c>
      <c r="I342" s="9" t="s">
        <f>=(F342-E342)/E342</f>
      </c>
      <c r="J342" s="7" t="s">
        <f>=MAX(1,DATEDIF(C342,D342,"d")-1)</f>
      </c>
      <c r="K342" s="9" t="s">
        <f>=I342*365/J342</f>
      </c>
    </row>
    <row collapsed="false" customFormat="false" customHeight="false" hidden="false" ht="12.1" outlineLevel="0" r="343">
      <c r="A343" s="17" t="s">
        <v>485</v>
      </c>
      <c r="B343" s="17" t="s">
        <v>706</v>
      </c>
      <c r="C343" s="54" t="n">
        <v>44356</v>
      </c>
      <c r="D343" s="55" t="n">
        <v>44363</v>
      </c>
      <c r="E343" s="18" t="n">
        <v>26399.825</v>
      </c>
      <c r="F343" s="18" t="n">
        <v>25746.5428</v>
      </c>
      <c r="G343" s="18" t="n">
        <v>2</v>
      </c>
      <c r="H343" s="6" t="s">
        <f>=(F343-E343)*G343</f>
      </c>
      <c r="I343" s="9" t="s">
        <f>=(F343-E343)/E343</f>
      </c>
      <c r="J343" s="7" t="s">
        <f>=MAX(1,DATEDIF(C343,D343,"d")-1)</f>
      </c>
      <c r="K343" s="9" t="s">
        <f>=I343*365/J343</f>
      </c>
    </row>
    <row collapsed="false" customFormat="false" customHeight="false" hidden="false" ht="12.1" outlineLevel="0" r="344">
      <c r="A344" s="17" t="s">
        <v>485</v>
      </c>
      <c r="B344" s="17" t="s">
        <v>706</v>
      </c>
      <c r="C344" s="54" t="n">
        <v>44356</v>
      </c>
      <c r="D344" s="55" t="n">
        <v>44363</v>
      </c>
      <c r="E344" s="18" t="n">
        <v>26399.83</v>
      </c>
      <c r="F344" s="18" t="n">
        <v>25746.5428</v>
      </c>
      <c r="G344" s="18" t="n">
        <v>2</v>
      </c>
      <c r="H344" s="6" t="s">
        <f>=(F344-E344)*G344</f>
      </c>
      <c r="I344" s="9" t="s">
        <f>=(F344-E344)/E344</f>
      </c>
      <c r="J344" s="7" t="s">
        <f>=MAX(1,DATEDIF(C344,D344,"d")-1)</f>
      </c>
      <c r="K344" s="9" t="s">
        <f>=I344*365/J344</f>
      </c>
    </row>
    <row collapsed="false" customFormat="false" customHeight="false" hidden="false" ht="12.1" outlineLevel="0" r="345">
      <c r="A345" s="17" t="s">
        <v>485</v>
      </c>
      <c r="B345" s="17" t="s">
        <v>706</v>
      </c>
      <c r="C345" s="54" t="n">
        <v>44356</v>
      </c>
      <c r="D345" s="55" t="n">
        <v>44363</v>
      </c>
      <c r="E345" s="18" t="n">
        <v>26399.83</v>
      </c>
      <c r="F345" s="18" t="n">
        <v>25746.543</v>
      </c>
      <c r="G345" s="18" t="n">
        <v>10</v>
      </c>
      <c r="H345" s="6" t="s">
        <f>=(F345-E345)*G345</f>
      </c>
      <c r="I345" s="9" t="s">
        <f>=(F345-E345)/E345</f>
      </c>
      <c r="J345" s="7" t="s">
        <f>=MAX(1,DATEDIF(C345,D345,"d")-1)</f>
      </c>
      <c r="K345" s="9" t="s">
        <f>=I345*365/J345</f>
      </c>
    </row>
    <row collapsed="false" customFormat="false" customHeight="false" hidden="false" ht="12.1" outlineLevel="0" r="346">
      <c r="A346" s="17" t="s">
        <v>485</v>
      </c>
      <c r="B346" s="17" t="s">
        <v>706</v>
      </c>
      <c r="C346" s="54" t="n">
        <v>44363</v>
      </c>
      <c r="D346" s="55" t="n">
        <v>44363</v>
      </c>
      <c r="E346" s="18" t="n">
        <v>25674.58</v>
      </c>
      <c r="F346" s="18" t="n">
        <v>25827.49</v>
      </c>
      <c r="G346" s="18" t="n">
        <v>1</v>
      </c>
      <c r="H346" s="6" t="s">
        <f>=(F346-E346)*G346</f>
      </c>
      <c r="I346" s="9" t="s">
        <f>=(F346-E346)/E346</f>
      </c>
      <c r="J346" s="7" t="s">
        <f>=MAX(1,DATEDIF(C346,D346,"d")-1)</f>
      </c>
      <c r="K346" s="9" t="s">
        <f>=I346*365/J346</f>
      </c>
    </row>
    <row collapsed="false" customFormat="false" customHeight="false" hidden="false" ht="12.1" outlineLevel="0" r="347">
      <c r="A347" s="17" t="s">
        <v>485</v>
      </c>
      <c r="B347" s="17" t="s">
        <v>706</v>
      </c>
      <c r="C347" s="54" t="n">
        <v>44363</v>
      </c>
      <c r="D347" s="55" t="n">
        <v>44363</v>
      </c>
      <c r="E347" s="18" t="n">
        <v>25674.59</v>
      </c>
      <c r="F347" s="18" t="n">
        <v>25827.4871</v>
      </c>
      <c r="G347" s="18" t="n">
        <v>2</v>
      </c>
      <c r="H347" s="6" t="s">
        <f>=(F347-E347)*G347</f>
      </c>
      <c r="I347" s="9" t="s">
        <f>=(F347-E347)/E347</f>
      </c>
      <c r="J347" s="7" t="s">
        <f>=MAX(1,DATEDIF(C347,D347,"d")-1)</f>
      </c>
      <c r="K347" s="9" t="s">
        <f>=I347*365/J347</f>
      </c>
    </row>
    <row collapsed="false" customFormat="false" customHeight="false" hidden="false" ht="12.1" outlineLevel="0" r="348">
      <c r="A348" s="17" t="s">
        <v>485</v>
      </c>
      <c r="B348" s="17" t="s">
        <v>706</v>
      </c>
      <c r="C348" s="54" t="n">
        <v>44363</v>
      </c>
      <c r="D348" s="55" t="n">
        <v>44363</v>
      </c>
      <c r="E348" s="18" t="n">
        <v>25674.59</v>
      </c>
      <c r="F348" s="18" t="n">
        <v>25827.4871</v>
      </c>
      <c r="G348" s="18" t="n">
        <v>2</v>
      </c>
      <c r="H348" s="6" t="s">
        <f>=(F348-E348)*G348</f>
      </c>
      <c r="I348" s="9" t="s">
        <f>=(F348-E348)/E348</f>
      </c>
      <c r="J348" s="7" t="s">
        <f>=MAX(1,DATEDIF(C348,D348,"d")-1)</f>
      </c>
      <c r="K348" s="9" t="s">
        <f>=I348*365/J348</f>
      </c>
    </row>
    <row collapsed="false" customFormat="false" customHeight="false" hidden="false" ht="12.1" outlineLevel="0" r="349">
      <c r="A349" s="17" t="s">
        <v>485</v>
      </c>
      <c r="B349" s="17" t="s">
        <v>706</v>
      </c>
      <c r="C349" s="54" t="n">
        <v>44363</v>
      </c>
      <c r="D349" s="55" t="n">
        <v>44363</v>
      </c>
      <c r="E349" s="18" t="n">
        <v>25674.59</v>
      </c>
      <c r="F349" s="18" t="n">
        <v>25827.4871</v>
      </c>
      <c r="G349" s="18" t="n">
        <v>2</v>
      </c>
      <c r="H349" s="6" t="s">
        <f>=(F349-E349)*G349</f>
      </c>
      <c r="I349" s="9" t="s">
        <f>=(F349-E349)/E349</f>
      </c>
      <c r="J349" s="7" t="s">
        <f>=MAX(1,DATEDIF(C349,D349,"d")-1)</f>
      </c>
      <c r="K349" s="9" t="s">
        <f>=I349*365/J349</f>
      </c>
    </row>
    <row collapsed="false" customFormat="false" customHeight="false" hidden="false" ht="12.1" outlineLevel="0" r="350">
      <c r="A350" s="17" t="s">
        <v>485</v>
      </c>
      <c r="B350" s="17" t="s">
        <v>706</v>
      </c>
      <c r="C350" s="54" t="n">
        <v>44363</v>
      </c>
      <c r="D350" s="55" t="n">
        <v>44363</v>
      </c>
      <c r="E350" s="18" t="n">
        <v>25674.58</v>
      </c>
      <c r="F350" s="18" t="n">
        <v>25827.4871</v>
      </c>
      <c r="G350" s="18" t="n">
        <v>1</v>
      </c>
      <c r="H350" s="6" t="s">
        <f>=(F350-E350)*G350</f>
      </c>
      <c r="I350" s="9" t="s">
        <f>=(F350-E350)/E350</f>
      </c>
      <c r="J350" s="7" t="s">
        <f>=MAX(1,DATEDIF(C350,D350,"d")-1)</f>
      </c>
      <c r="K350" s="9" t="s">
        <f>=I350*365/J350</f>
      </c>
    </row>
    <row collapsed="false" customFormat="false" customHeight="false" hidden="false" ht="12.1" outlineLevel="0" r="351">
      <c r="A351" s="17" t="s">
        <v>485</v>
      </c>
      <c r="B351" s="17" t="s">
        <v>706</v>
      </c>
      <c r="C351" s="54" t="n">
        <v>44363</v>
      </c>
      <c r="D351" s="55" t="n">
        <v>44363</v>
      </c>
      <c r="E351" s="18" t="n">
        <v>25674.584</v>
      </c>
      <c r="F351" s="18" t="n">
        <v>25827.4869</v>
      </c>
      <c r="G351" s="18" t="n">
        <v>5</v>
      </c>
      <c r="H351" s="6" t="s">
        <f>=(F351-E351)*G351</f>
      </c>
      <c r="I351" s="9" t="s">
        <f>=(F351-E351)/E351</f>
      </c>
      <c r="J351" s="7" t="s">
        <f>=MAX(1,DATEDIF(C351,D351,"d")-1)</f>
      </c>
      <c r="K351" s="9" t="s">
        <f>=I351*365/J351</f>
      </c>
    </row>
    <row collapsed="false" customFormat="false" customHeight="false" hidden="false" ht="12.1" outlineLevel="0" r="352">
      <c r="A352" s="17" t="s">
        <v>485</v>
      </c>
      <c r="B352" s="17" t="s">
        <v>706</v>
      </c>
      <c r="C352" s="54" t="n">
        <v>44363</v>
      </c>
      <c r="D352" s="55" t="n">
        <v>44363</v>
      </c>
      <c r="E352" s="18" t="n">
        <v>25674.58</v>
      </c>
      <c r="F352" s="18" t="n">
        <v>25827.4869</v>
      </c>
      <c r="G352" s="18" t="n">
        <v>1</v>
      </c>
      <c r="H352" s="6" t="s">
        <f>=(F352-E352)*G352</f>
      </c>
      <c r="I352" s="9" t="s">
        <f>=(F352-E352)/E352</f>
      </c>
      <c r="J352" s="7" t="s">
        <f>=MAX(1,DATEDIF(C352,D352,"d")-1)</f>
      </c>
      <c r="K352" s="9" t="s">
        <f>=I352*365/J352</f>
      </c>
    </row>
    <row collapsed="false" customFormat="false" customHeight="false" hidden="false" ht="12.1" outlineLevel="0" r="353">
      <c r="A353" s="17" t="s">
        <v>485</v>
      </c>
      <c r="B353" s="17" t="s">
        <v>706</v>
      </c>
      <c r="C353" s="54" t="n">
        <v>44363</v>
      </c>
      <c r="D353" s="55" t="n">
        <v>44363</v>
      </c>
      <c r="E353" s="18" t="n">
        <v>25674.58</v>
      </c>
      <c r="F353" s="18" t="n">
        <v>25827.4869</v>
      </c>
      <c r="G353" s="18" t="n">
        <v>1</v>
      </c>
      <c r="H353" s="6" t="s">
        <f>=(F353-E353)*G353</f>
      </c>
      <c r="I353" s="9" t="s">
        <f>=(F353-E353)/E353</f>
      </c>
      <c r="J353" s="7" t="s">
        <f>=MAX(1,DATEDIF(C353,D353,"d")-1)</f>
      </c>
      <c r="K353" s="9" t="s">
        <f>=I353*365/J353</f>
      </c>
    </row>
    <row collapsed="false" customFormat="false" customHeight="false" hidden="false" ht="12.1" outlineLevel="0" r="354">
      <c r="A354" s="17" t="s">
        <v>485</v>
      </c>
      <c r="B354" s="17" t="s">
        <v>706</v>
      </c>
      <c r="C354" s="54" t="n">
        <v>44363</v>
      </c>
      <c r="D354" s="55" t="n">
        <v>44363</v>
      </c>
      <c r="E354" s="18" t="n">
        <v>25674.5867</v>
      </c>
      <c r="F354" s="18" t="n">
        <v>25827.4869</v>
      </c>
      <c r="G354" s="18" t="n">
        <v>6</v>
      </c>
      <c r="H354" s="6" t="s">
        <f>=(F354-E354)*G354</f>
      </c>
      <c r="I354" s="9" t="s">
        <f>=(F354-E354)/E354</f>
      </c>
      <c r="J354" s="7" t="s">
        <f>=MAX(1,DATEDIF(C354,D354,"d")-1)</f>
      </c>
      <c r="K354" s="9" t="s">
        <f>=I354*365/J354</f>
      </c>
    </row>
    <row collapsed="false" customFormat="false" customHeight="false" hidden="false" ht="12.1" outlineLevel="0" r="355">
      <c r="A355" s="17" t="s">
        <v>485</v>
      </c>
      <c r="B355" s="17" t="s">
        <v>706</v>
      </c>
      <c r="C355" s="54" t="n">
        <v>44363</v>
      </c>
      <c r="D355" s="55" t="n">
        <v>44363</v>
      </c>
      <c r="E355" s="18" t="n">
        <v>25674.58</v>
      </c>
      <c r="F355" s="18" t="n">
        <v>25827.4869</v>
      </c>
      <c r="G355" s="18" t="n">
        <v>1</v>
      </c>
      <c r="H355" s="6" t="s">
        <f>=(F355-E355)*G355</f>
      </c>
      <c r="I355" s="9" t="s">
        <f>=(F355-E355)/E355</f>
      </c>
      <c r="J355" s="7" t="s">
        <f>=MAX(1,DATEDIF(C355,D355,"d")-1)</f>
      </c>
      <c r="K355" s="9" t="s">
        <f>=I355*365/J355</f>
      </c>
    </row>
    <row collapsed="false" customFormat="false" customHeight="false" hidden="false" ht="12.1" outlineLevel="0" r="356">
      <c r="A356" s="17" t="s">
        <v>485</v>
      </c>
      <c r="B356" s="17" t="s">
        <v>706</v>
      </c>
      <c r="C356" s="54" t="n">
        <v>44363</v>
      </c>
      <c r="D356" s="55" t="n">
        <v>44363</v>
      </c>
      <c r="E356" s="18" t="n">
        <v>25674.58</v>
      </c>
      <c r="F356" s="18" t="n">
        <v>25827.4869</v>
      </c>
      <c r="G356" s="18" t="n">
        <v>1</v>
      </c>
      <c r="H356" s="6" t="s">
        <f>=(F356-E356)*G356</f>
      </c>
      <c r="I356" s="9" t="s">
        <f>=(F356-E356)/E356</f>
      </c>
      <c r="J356" s="7" t="s">
        <f>=MAX(1,DATEDIF(C356,D356,"d")-1)</f>
      </c>
      <c r="K356" s="9" t="s">
        <f>=I356*365/J356</f>
      </c>
    </row>
    <row collapsed="false" customFormat="false" customHeight="false" hidden="false" ht="12.1" outlineLevel="0" r="357">
      <c r="A357" s="17" t="s">
        <v>485</v>
      </c>
      <c r="B357" s="17" t="s">
        <v>706</v>
      </c>
      <c r="C357" s="54" t="n">
        <v>44363</v>
      </c>
      <c r="D357" s="55" t="n">
        <v>44363</v>
      </c>
      <c r="E357" s="18" t="n">
        <v>25674.59</v>
      </c>
      <c r="F357" s="18" t="n">
        <v>25827.4869</v>
      </c>
      <c r="G357" s="18" t="n">
        <v>2</v>
      </c>
      <c r="H357" s="6" t="s">
        <f>=(F357-E357)*G357</f>
      </c>
      <c r="I357" s="9" t="s">
        <f>=(F357-E357)/E357</f>
      </c>
      <c r="J357" s="7" t="s">
        <f>=MAX(1,DATEDIF(C357,D357,"d")-1)</f>
      </c>
      <c r="K357" s="9" t="s">
        <f>=I357*365/J357</f>
      </c>
    </row>
    <row collapsed="false" customFormat="false" customHeight="false" hidden="false" ht="12.1" outlineLevel="0" r="358">
      <c r="A358" s="17" t="s">
        <v>485</v>
      </c>
      <c r="B358" s="17" t="s">
        <v>706</v>
      </c>
      <c r="C358" s="54" t="n">
        <v>44363</v>
      </c>
      <c r="D358" s="55" t="n">
        <v>44363</v>
      </c>
      <c r="E358" s="18" t="n">
        <v>25674.58</v>
      </c>
      <c r="F358" s="18" t="n">
        <v>25827.4869</v>
      </c>
      <c r="G358" s="18" t="n">
        <v>1</v>
      </c>
      <c r="H358" s="6" t="s">
        <f>=(F358-E358)*G358</f>
      </c>
      <c r="I358" s="9" t="s">
        <f>=(F358-E358)/E358</f>
      </c>
      <c r="J358" s="7" t="s">
        <f>=MAX(1,DATEDIF(C358,D358,"d")-1)</f>
      </c>
      <c r="K358" s="9" t="s">
        <f>=I358*365/J358</f>
      </c>
    </row>
    <row collapsed="false" customFormat="false" customHeight="false" hidden="false" ht="12.1" outlineLevel="0" r="359">
      <c r="A359" s="17" t="s">
        <v>485</v>
      </c>
      <c r="B359" s="17" t="s">
        <v>706</v>
      </c>
      <c r="C359" s="54" t="n">
        <v>44363</v>
      </c>
      <c r="D359" s="55" t="n">
        <v>44363</v>
      </c>
      <c r="E359" s="18" t="n">
        <v>25674.58</v>
      </c>
      <c r="F359" s="18" t="n">
        <v>25827.4869</v>
      </c>
      <c r="G359" s="18" t="n">
        <v>1</v>
      </c>
      <c r="H359" s="6" t="s">
        <f>=(F359-E359)*G359</f>
      </c>
      <c r="I359" s="9" t="s">
        <f>=(F359-E359)/E359</f>
      </c>
      <c r="J359" s="7" t="s">
        <f>=MAX(1,DATEDIF(C359,D359,"d")-1)</f>
      </c>
      <c r="K359" s="9" t="s">
        <f>=I359*365/J359</f>
      </c>
    </row>
    <row collapsed="false" customFormat="false" customHeight="false" hidden="false" ht="12.1" outlineLevel="0" r="360">
      <c r="A360" s="17" t="s">
        <v>485</v>
      </c>
      <c r="B360" s="17" t="s">
        <v>706</v>
      </c>
      <c r="C360" s="54" t="n">
        <v>44363</v>
      </c>
      <c r="D360" s="55" t="n">
        <v>44363</v>
      </c>
      <c r="E360" s="18" t="n">
        <v>25674.58</v>
      </c>
      <c r="F360" s="18" t="n">
        <v>25827.4869</v>
      </c>
      <c r="G360" s="18" t="n">
        <v>1</v>
      </c>
      <c r="H360" s="6" t="s">
        <f>=(F360-E360)*G360</f>
      </c>
      <c r="I360" s="9" t="s">
        <f>=(F360-E360)/E360</f>
      </c>
      <c r="J360" s="7" t="s">
        <f>=MAX(1,DATEDIF(C360,D360,"d")-1)</f>
      </c>
      <c r="K360" s="9" t="s">
        <f>=I360*365/J360</f>
      </c>
    </row>
    <row collapsed="false" customFormat="false" customHeight="false" hidden="false" ht="12.1" outlineLevel="0" r="361">
      <c r="A361" s="17" t="s">
        <v>485</v>
      </c>
      <c r="B361" s="17" t="s">
        <v>706</v>
      </c>
      <c r="C361" s="54" t="n">
        <v>44363</v>
      </c>
      <c r="D361" s="55" t="n">
        <v>44363</v>
      </c>
      <c r="E361" s="18" t="n">
        <v>25674.5858</v>
      </c>
      <c r="F361" s="18" t="n">
        <v>25827.4869</v>
      </c>
      <c r="G361" s="18" t="n">
        <v>12</v>
      </c>
      <c r="H361" s="6" t="s">
        <f>=(F361-E361)*G361</f>
      </c>
      <c r="I361" s="9" t="s">
        <f>=(F361-E361)/E361</f>
      </c>
      <c r="J361" s="7" t="s">
        <f>=MAX(1,DATEDIF(C361,D361,"d")-1)</f>
      </c>
      <c r="K361" s="9" t="s">
        <f>=I361*365/J361</f>
      </c>
    </row>
    <row collapsed="false" customFormat="false" customHeight="false" hidden="false" ht="12.1" outlineLevel="0" r="362">
      <c r="A362" s="17" t="s">
        <v>485</v>
      </c>
      <c r="B362" s="17" t="s">
        <v>706</v>
      </c>
      <c r="C362" s="54" t="n">
        <v>44365</v>
      </c>
      <c r="D362" s="55" t="n">
        <v>44365</v>
      </c>
      <c r="E362" s="18" t="n">
        <v>24789.1175</v>
      </c>
      <c r="F362" s="18" t="n">
        <v>24794.868</v>
      </c>
      <c r="G362" s="18" t="n">
        <v>8</v>
      </c>
      <c r="H362" s="6" t="s">
        <f>=(F362-E362)*G362</f>
      </c>
      <c r="I362" s="9" t="s">
        <f>=(F362-E362)/E362</f>
      </c>
      <c r="J362" s="7" t="s">
        <f>=MAX(1,DATEDIF(C362,D362,"d")-1)</f>
      </c>
      <c r="K362" s="9" t="s">
        <f>=I362*365/J362</f>
      </c>
    </row>
    <row collapsed="false" customFormat="false" customHeight="false" hidden="false" ht="12.1" outlineLevel="0" r="363">
      <c r="A363" s="17" t="s">
        <v>485</v>
      </c>
      <c r="B363" s="17" t="s">
        <v>706</v>
      </c>
      <c r="C363" s="54" t="n">
        <v>44365</v>
      </c>
      <c r="D363" s="55" t="n">
        <v>44365</v>
      </c>
      <c r="E363" s="18" t="n">
        <v>24787.1188</v>
      </c>
      <c r="F363" s="18" t="n">
        <v>24794.868</v>
      </c>
      <c r="G363" s="18" t="n">
        <v>2</v>
      </c>
      <c r="H363" s="6" t="s">
        <f>=(F363-E363)*G363</f>
      </c>
      <c r="I363" s="9" t="s">
        <f>=(F363-E363)/E363</f>
      </c>
      <c r="J363" s="7" t="s">
        <f>=MAX(1,DATEDIF(C363,D363,"d")-1)</f>
      </c>
      <c r="K363" s="9" t="s">
        <f>=I363*365/J363</f>
      </c>
    </row>
    <row collapsed="false" customFormat="false" customHeight="false" hidden="false" ht="12.1" outlineLevel="0" r="364">
      <c r="A364" s="17" t="s">
        <v>485</v>
      </c>
      <c r="B364" s="17" t="s">
        <v>706</v>
      </c>
      <c r="C364" s="54" t="n">
        <v>44365</v>
      </c>
      <c r="D364" s="55" t="n">
        <v>44365</v>
      </c>
      <c r="E364" s="18" t="n">
        <v>24787.1188</v>
      </c>
      <c r="F364" s="18" t="n">
        <v>24794.868</v>
      </c>
      <c r="G364" s="18" t="n">
        <v>10</v>
      </c>
      <c r="H364" s="6" t="s">
        <f>=(F364-E364)*G364</f>
      </c>
      <c r="I364" s="9" t="s">
        <f>=(F364-E364)/E364</f>
      </c>
      <c r="J364" s="7" t="s">
        <f>=MAX(1,DATEDIF(C364,D364,"d")-1)</f>
      </c>
      <c r="K364" s="9" t="s">
        <f>=I364*365/J364</f>
      </c>
    </row>
    <row collapsed="false" customFormat="false" customHeight="false" hidden="false" ht="12.1" outlineLevel="0" r="365">
      <c r="A365" s="17" t="s">
        <v>485</v>
      </c>
      <c r="B365" s="17" t="s">
        <v>706</v>
      </c>
      <c r="C365" s="54" t="n">
        <v>44365</v>
      </c>
      <c r="D365" s="55" t="n">
        <v>44365</v>
      </c>
      <c r="E365" s="18" t="n">
        <v>24787.1188</v>
      </c>
      <c r="F365" s="18" t="n">
        <v>24794.8679</v>
      </c>
      <c r="G365" s="18" t="n">
        <v>20</v>
      </c>
      <c r="H365" s="6" t="s">
        <f>=(F365-E365)*G365</f>
      </c>
      <c r="I365" s="9" t="s">
        <f>=(F365-E365)/E365</f>
      </c>
      <c r="J365" s="7" t="s">
        <f>=MAX(1,DATEDIF(C365,D365,"d")-1)</f>
      </c>
      <c r="K365" s="9" t="s">
        <f>=I365*365/J365</f>
      </c>
    </row>
    <row collapsed="false" customFormat="false" customHeight="false" hidden="false" ht="12.1" outlineLevel="0" r="366">
      <c r="A366" s="17" t="s">
        <v>485</v>
      </c>
      <c r="B366" s="17" t="s">
        <v>706</v>
      </c>
      <c r="C366" s="54" t="n">
        <v>44365</v>
      </c>
      <c r="D366" s="55" t="n">
        <v>44365</v>
      </c>
      <c r="E366" s="18" t="n">
        <v>24845.084</v>
      </c>
      <c r="F366" s="18" t="n">
        <v>24794.8679</v>
      </c>
      <c r="G366" s="18" t="n">
        <v>9</v>
      </c>
      <c r="H366" s="6" t="s">
        <f>=(F366-E366)*G366</f>
      </c>
      <c r="I366" s="9" t="s">
        <f>=(F366-E366)/E366</f>
      </c>
      <c r="J366" s="7" t="s">
        <f>=MAX(1,DATEDIF(C366,D366,"d")-1)</f>
      </c>
      <c r="K366" s="9" t="s">
        <f>=I366*365/J366</f>
      </c>
    </row>
    <row collapsed="false" customFormat="false" customHeight="false" hidden="false" ht="12.1" outlineLevel="0" r="367">
      <c r="A367" s="17" t="s">
        <v>485</v>
      </c>
      <c r="B367" s="17" t="s">
        <v>706</v>
      </c>
      <c r="C367" s="54" t="n">
        <v>44365</v>
      </c>
      <c r="D367" s="55" t="n">
        <v>44365</v>
      </c>
      <c r="E367" s="18" t="n">
        <v>24845.084</v>
      </c>
      <c r="F367" s="18" t="n">
        <v>24794.8667</v>
      </c>
      <c r="G367" s="18" t="n">
        <v>3</v>
      </c>
      <c r="H367" s="6" t="s">
        <f>=(F367-E367)*G367</f>
      </c>
      <c r="I367" s="9" t="s">
        <f>=(F367-E367)/E367</f>
      </c>
      <c r="J367" s="7" t="s">
        <f>=MAX(1,DATEDIF(C367,D367,"d")-1)</f>
      </c>
      <c r="K367" s="9" t="s">
        <f>=I367*365/J367</f>
      </c>
    </row>
    <row collapsed="false" customFormat="false" customHeight="false" hidden="false" ht="12.1" outlineLevel="0" r="368">
      <c r="A368" s="17" t="s">
        <v>485</v>
      </c>
      <c r="B368" s="17" t="s">
        <v>706</v>
      </c>
      <c r="C368" s="54" t="n">
        <v>44365</v>
      </c>
      <c r="D368" s="55" t="n">
        <v>44365</v>
      </c>
      <c r="E368" s="18" t="n">
        <v>24845.084</v>
      </c>
      <c r="F368" s="18" t="n">
        <v>24794.86</v>
      </c>
      <c r="G368" s="18" t="n">
        <v>1</v>
      </c>
      <c r="H368" s="6" t="s">
        <f>=(F368-E368)*G368</f>
      </c>
      <c r="I368" s="9" t="s">
        <f>=(F368-E368)/E368</f>
      </c>
      <c r="J368" s="7" t="s">
        <f>=MAX(1,DATEDIF(C368,D368,"d")-1)</f>
      </c>
      <c r="K368" s="9" t="s">
        <f>=I368*365/J368</f>
      </c>
    </row>
    <row collapsed="false" customFormat="false" customHeight="false" hidden="false" ht="12.1" outlineLevel="0" r="369">
      <c r="A369" s="17" t="s">
        <v>485</v>
      </c>
      <c r="B369" s="17" t="s">
        <v>706</v>
      </c>
      <c r="C369" s="54" t="n">
        <v>44365</v>
      </c>
      <c r="D369" s="55" t="n">
        <v>44365</v>
      </c>
      <c r="E369" s="18" t="n">
        <v>24845.084</v>
      </c>
      <c r="F369" s="18" t="n">
        <v>24794.8681</v>
      </c>
      <c r="G369" s="18" t="n">
        <v>27</v>
      </c>
      <c r="H369" s="6" t="s">
        <f>=(F369-E369)*G369</f>
      </c>
      <c r="I369" s="9" t="s">
        <f>=(F369-E369)/E369</f>
      </c>
      <c r="J369" s="7" t="s">
        <f>=MAX(1,DATEDIF(C369,D369,"d")-1)</f>
      </c>
      <c r="K369" s="9" t="s">
        <f>=I369*365/J369</f>
      </c>
    </row>
    <row collapsed="false" customFormat="false" customHeight="false" hidden="false" ht="12.1" outlineLevel="0" r="370">
      <c r="A370" s="17" t="s">
        <v>485</v>
      </c>
      <c r="B370" s="17" t="s">
        <v>706</v>
      </c>
      <c r="C370" s="54" t="n">
        <v>44365</v>
      </c>
      <c r="D370" s="55" t="n">
        <v>44365</v>
      </c>
      <c r="E370" s="18" t="n">
        <v>24761.134</v>
      </c>
      <c r="F370" s="18" t="n">
        <v>24756.845</v>
      </c>
      <c r="G370" s="18" t="n">
        <v>10</v>
      </c>
      <c r="H370" s="6" t="s">
        <f>=(F370-E370)*G370</f>
      </c>
      <c r="I370" s="9" t="s">
        <f>=(F370-E370)/E370</f>
      </c>
      <c r="J370" s="7" t="s">
        <f>=MAX(1,DATEDIF(C370,D370,"d")-1)</f>
      </c>
      <c r="K370" s="9" t="s">
        <f>=I370*365/J370</f>
      </c>
    </row>
    <row collapsed="false" customFormat="false" customHeight="false" hidden="false" ht="12.1" outlineLevel="0" r="371">
      <c r="A371" s="17" t="s">
        <v>485</v>
      </c>
      <c r="B371" s="17" t="s">
        <v>706</v>
      </c>
      <c r="C371" s="54" t="n">
        <v>44365</v>
      </c>
      <c r="D371" s="55" t="n">
        <v>44365</v>
      </c>
      <c r="E371" s="18" t="n">
        <v>24761.1344</v>
      </c>
      <c r="F371" s="18" t="n">
        <v>24756.845</v>
      </c>
      <c r="G371" s="18" t="n">
        <v>6</v>
      </c>
      <c r="H371" s="6" t="s">
        <f>=(F371-E371)*G371</f>
      </c>
      <c r="I371" s="9" t="s">
        <f>=(F371-E371)/E371</f>
      </c>
      <c r="J371" s="7" t="s">
        <f>=MAX(1,DATEDIF(C371,D371,"d")-1)</f>
      </c>
      <c r="K371" s="9" t="s">
        <f>=I371*365/J371</f>
      </c>
    </row>
    <row collapsed="false" customFormat="false" customHeight="false" hidden="false" ht="12.1" outlineLevel="0" r="372">
      <c r="A372" s="17" t="s">
        <v>485</v>
      </c>
      <c r="B372" s="17" t="s">
        <v>706</v>
      </c>
      <c r="C372" s="54" t="n">
        <v>44365</v>
      </c>
      <c r="D372" s="55" t="n">
        <v>44365</v>
      </c>
      <c r="E372" s="18" t="n">
        <v>24761.1344</v>
      </c>
      <c r="F372" s="18" t="n">
        <v>24756.8452</v>
      </c>
      <c r="G372" s="18" t="n">
        <v>44</v>
      </c>
      <c r="H372" s="6" t="s">
        <f>=(F372-E372)*G372</f>
      </c>
      <c r="I372" s="9" t="s">
        <f>=(F372-E372)/E372</f>
      </c>
      <c r="J372" s="7" t="s">
        <f>=MAX(1,DATEDIF(C372,D372,"d")-1)</f>
      </c>
      <c r="K372" s="9" t="s">
        <f>=I372*365/J372</f>
      </c>
    </row>
    <row collapsed="false" customFormat="false" customHeight="false" hidden="false" ht="12.1" outlineLevel="0" r="373">
      <c r="A373" s="17" t="s">
        <v>485</v>
      </c>
      <c r="B373" s="17" t="s">
        <v>706</v>
      </c>
      <c r="C373" s="54" t="n">
        <v>44365</v>
      </c>
      <c r="D373" s="55" t="n">
        <v>44365</v>
      </c>
      <c r="E373" s="18" t="n">
        <v>24761.1345</v>
      </c>
      <c r="F373" s="18" t="n">
        <v>24756.8452</v>
      </c>
      <c r="G373" s="18" t="n">
        <v>19</v>
      </c>
      <c r="H373" s="6" t="s">
        <f>=(F373-E373)*G373</f>
      </c>
      <c r="I373" s="9" t="s">
        <f>=(F373-E373)/E373</f>
      </c>
      <c r="J373" s="7" t="s">
        <f>=MAX(1,DATEDIF(C373,D373,"d")-1)</f>
      </c>
      <c r="K373" s="9" t="s">
        <f>=I373*365/J373</f>
      </c>
    </row>
    <row collapsed="false" customFormat="false" customHeight="false" hidden="false" ht="12.1" outlineLevel="0" r="374">
      <c r="A374" s="17" t="s">
        <v>485</v>
      </c>
      <c r="B374" s="17" t="s">
        <v>706</v>
      </c>
      <c r="C374" s="54" t="n">
        <v>44365</v>
      </c>
      <c r="D374" s="55" t="n">
        <v>44365</v>
      </c>
      <c r="E374" s="18" t="n">
        <v>24761.1345</v>
      </c>
      <c r="F374" s="18" t="n">
        <v>24756.8451</v>
      </c>
      <c r="G374" s="18" t="n">
        <v>1</v>
      </c>
      <c r="H374" s="6" t="s">
        <f>=(F374-E374)*G374</f>
      </c>
      <c r="I374" s="9" t="s">
        <f>=(F374-E374)/E374</f>
      </c>
      <c r="J374" s="7" t="s">
        <f>=MAX(1,DATEDIF(C374,D374,"d")-1)</f>
      </c>
      <c r="K374" s="9" t="s">
        <f>=I374*365/J374</f>
      </c>
    </row>
    <row collapsed="false" customFormat="false" customHeight="false" hidden="false" ht="12.1" outlineLevel="0" r="375">
      <c r="A375" s="17" t="s">
        <v>485</v>
      </c>
      <c r="B375" s="17" t="s">
        <v>706</v>
      </c>
      <c r="C375" s="54" t="n">
        <v>44365</v>
      </c>
      <c r="D375" s="55" t="n">
        <v>44365</v>
      </c>
      <c r="E375" s="18" t="n">
        <v>24775.126</v>
      </c>
      <c r="F375" s="18" t="n">
        <v>24756.8451</v>
      </c>
      <c r="G375" s="18" t="n">
        <v>20</v>
      </c>
      <c r="H375" s="6" t="s">
        <f>=(F375-E375)*G375</f>
      </c>
      <c r="I375" s="9" t="s">
        <f>=(F375-E375)/E375</f>
      </c>
      <c r="J375" s="7" t="s">
        <f>=MAX(1,DATEDIF(C375,D375,"d")-1)</f>
      </c>
      <c r="K375" s="9" t="s">
        <f>=I375*365/J375</f>
      </c>
    </row>
    <row collapsed="false" customFormat="false" customHeight="false" hidden="false" ht="12.1" outlineLevel="0" r="376">
      <c r="A376" s="17" t="s">
        <v>485</v>
      </c>
      <c r="B376" s="17" t="s">
        <v>706</v>
      </c>
      <c r="C376" s="54" t="n">
        <v>44365</v>
      </c>
      <c r="D376" s="55" t="n">
        <v>44365</v>
      </c>
      <c r="E376" s="18" t="n">
        <v>24811.104</v>
      </c>
      <c r="F376" s="18" t="n">
        <v>24756.8451</v>
      </c>
      <c r="G376" s="18" t="n">
        <v>15</v>
      </c>
      <c r="H376" s="6" t="s">
        <f>=(F376-E376)*G376</f>
      </c>
      <c r="I376" s="9" t="s">
        <f>=(F376-E376)/E376</f>
      </c>
      <c r="J376" s="7" t="s">
        <f>=MAX(1,DATEDIF(C376,D376,"d")-1)</f>
      </c>
      <c r="K376" s="9" t="s">
        <f>=I376*365/J376</f>
      </c>
    </row>
    <row collapsed="false" customFormat="false" customHeight="false" hidden="false" ht="12.1" outlineLevel="0" r="377">
      <c r="A377" s="17" t="s">
        <v>485</v>
      </c>
      <c r="B377" s="17" t="s">
        <v>706</v>
      </c>
      <c r="C377" s="54" t="n">
        <v>44365</v>
      </c>
      <c r="D377" s="55" t="n">
        <v>44365</v>
      </c>
      <c r="E377" s="18" t="n">
        <v>24809.106</v>
      </c>
      <c r="F377" s="18" t="n">
        <v>24756.8451</v>
      </c>
      <c r="G377" s="18" t="n">
        <v>10</v>
      </c>
      <c r="H377" s="6" t="s">
        <f>=(F377-E377)*G377</f>
      </c>
      <c r="I377" s="9" t="s">
        <f>=(F377-E377)/E377</f>
      </c>
      <c r="J377" s="7" t="s">
        <f>=MAX(1,DATEDIF(C377,D377,"d")-1)</f>
      </c>
      <c r="K377" s="9" t="s">
        <f>=I377*365/J377</f>
      </c>
    </row>
    <row collapsed="false" customFormat="false" customHeight="false" hidden="false" ht="12.1" outlineLevel="0" r="378">
      <c r="A378" s="17" t="s">
        <v>485</v>
      </c>
      <c r="B378" s="17" t="s">
        <v>706</v>
      </c>
      <c r="C378" s="54" t="n">
        <v>44365</v>
      </c>
      <c r="D378" s="55" t="n">
        <v>44365</v>
      </c>
      <c r="E378" s="18" t="n">
        <v>24809.106</v>
      </c>
      <c r="F378" s="18" t="n">
        <v>24756.8451</v>
      </c>
      <c r="G378" s="18" t="n">
        <v>10</v>
      </c>
      <c r="H378" s="6" t="s">
        <f>=(F378-E378)*G378</f>
      </c>
      <c r="I378" s="9" t="s">
        <f>=(F378-E378)/E378</f>
      </c>
      <c r="J378" s="7" t="s">
        <f>=MAX(1,DATEDIF(C378,D378,"d")-1)</f>
      </c>
      <c r="K378" s="9" t="s">
        <f>=I378*365/J378</f>
      </c>
    </row>
    <row collapsed="false" customFormat="false" customHeight="false" hidden="false" ht="12.1" outlineLevel="0" r="379">
      <c r="A379" s="17" t="s">
        <v>485</v>
      </c>
      <c r="B379" s="17" t="s">
        <v>706</v>
      </c>
      <c r="C379" s="54" t="n">
        <v>44365</v>
      </c>
      <c r="D379" s="55" t="n">
        <v>44365</v>
      </c>
      <c r="E379" s="18" t="n">
        <v>24809.104</v>
      </c>
      <c r="F379" s="18" t="n">
        <v>24756.8451</v>
      </c>
      <c r="G379" s="18" t="n">
        <v>5</v>
      </c>
      <c r="H379" s="6" t="s">
        <f>=(F379-E379)*G379</f>
      </c>
      <c r="I379" s="9" t="s">
        <f>=(F379-E379)/E379</f>
      </c>
      <c r="J379" s="7" t="s">
        <f>=MAX(1,DATEDIF(C379,D379,"d")-1)</f>
      </c>
      <c r="K379" s="9" t="s">
        <f>=I379*365/J379</f>
      </c>
    </row>
    <row collapsed="false" customFormat="false" customHeight="false" hidden="false" ht="12.1" outlineLevel="0" r="380">
      <c r="A380" s="17" t="s">
        <v>485</v>
      </c>
      <c r="B380" s="17" t="s">
        <v>706</v>
      </c>
      <c r="C380" s="54" t="n">
        <v>44369</v>
      </c>
      <c r="D380" s="55" t="n">
        <v>44369</v>
      </c>
      <c r="E380" s="18" t="n">
        <v>25006.985</v>
      </c>
      <c r="F380" s="18" t="n">
        <v>24946.96</v>
      </c>
      <c r="G380" s="18" t="n">
        <v>2</v>
      </c>
      <c r="H380" s="6" t="s">
        <f>=(F380-E380)*G380</f>
      </c>
      <c r="I380" s="9" t="s">
        <f>=(F380-E380)/E380</f>
      </c>
      <c r="J380" s="7" t="s">
        <f>=MAX(1,DATEDIF(C380,D380,"d")-1)</f>
      </c>
      <c r="K380" s="9" t="s">
        <f>=I380*365/J380</f>
      </c>
    </row>
    <row collapsed="false" customFormat="false" customHeight="false" hidden="false" ht="12.1" outlineLevel="0" r="381">
      <c r="A381" s="17" t="s">
        <v>485</v>
      </c>
      <c r="B381" s="17" t="s">
        <v>706</v>
      </c>
      <c r="C381" s="54" t="n">
        <v>44369</v>
      </c>
      <c r="D381" s="55" t="n">
        <v>44369</v>
      </c>
      <c r="E381" s="18" t="n">
        <v>25006.985</v>
      </c>
      <c r="F381" s="18" t="n">
        <v>24946.96</v>
      </c>
      <c r="G381" s="18" t="n">
        <v>2</v>
      </c>
      <c r="H381" s="6" t="s">
        <f>=(F381-E381)*G381</f>
      </c>
      <c r="I381" s="9" t="s">
        <f>=(F381-E381)/E381</f>
      </c>
      <c r="J381" s="7" t="s">
        <f>=MAX(1,DATEDIF(C381,D381,"d")-1)</f>
      </c>
      <c r="K381" s="9" t="s">
        <f>=I381*365/J381</f>
      </c>
    </row>
    <row collapsed="false" customFormat="false" customHeight="false" hidden="false" ht="12.1" outlineLevel="0" r="382">
      <c r="A382" s="17" t="s">
        <v>485</v>
      </c>
      <c r="B382" s="17" t="s">
        <v>706</v>
      </c>
      <c r="C382" s="54" t="n">
        <v>44369</v>
      </c>
      <c r="D382" s="55" t="n">
        <v>44369</v>
      </c>
      <c r="E382" s="18" t="n">
        <v>25006.99</v>
      </c>
      <c r="F382" s="18" t="n">
        <v>24946.96</v>
      </c>
      <c r="G382" s="18" t="n">
        <v>1</v>
      </c>
      <c r="H382" s="6" t="s">
        <f>=(F382-E382)*G382</f>
      </c>
      <c r="I382" s="9" t="s">
        <f>=(F382-E382)/E382</f>
      </c>
      <c r="J382" s="7" t="s">
        <f>=MAX(1,DATEDIF(C382,D382,"d")-1)</f>
      </c>
      <c r="K382" s="9" t="s">
        <f>=I382*365/J382</f>
      </c>
    </row>
    <row collapsed="false" customFormat="false" customHeight="false" hidden="false" ht="12.1" outlineLevel="0" r="383">
      <c r="A383" s="17" t="s">
        <v>485</v>
      </c>
      <c r="B383" s="17" t="s">
        <v>706</v>
      </c>
      <c r="C383" s="54" t="n">
        <v>44369</v>
      </c>
      <c r="D383" s="55" t="n">
        <v>44369</v>
      </c>
      <c r="E383" s="18" t="n">
        <v>25006.9867</v>
      </c>
      <c r="F383" s="18" t="n">
        <v>24946.96</v>
      </c>
      <c r="G383" s="18" t="n">
        <v>3</v>
      </c>
      <c r="H383" s="6" t="s">
        <f>=(F383-E383)*G383</f>
      </c>
      <c r="I383" s="9" t="s">
        <f>=(F383-E383)/E383</f>
      </c>
      <c r="J383" s="7" t="s">
        <f>=MAX(1,DATEDIF(C383,D383,"d")-1)</f>
      </c>
      <c r="K383" s="9" t="s">
        <f>=I383*365/J383</f>
      </c>
    </row>
    <row collapsed="false" customFormat="false" customHeight="false" hidden="false" ht="12.1" outlineLevel="0" r="384">
      <c r="A384" s="17" t="s">
        <v>485</v>
      </c>
      <c r="B384" s="17" t="s">
        <v>706</v>
      </c>
      <c r="C384" s="54" t="n">
        <v>44369</v>
      </c>
      <c r="D384" s="55" t="n">
        <v>44369</v>
      </c>
      <c r="E384" s="18" t="n">
        <v>25006.9867</v>
      </c>
      <c r="F384" s="18" t="n">
        <v>24946.9586</v>
      </c>
      <c r="G384" s="18" t="n">
        <v>14</v>
      </c>
      <c r="H384" s="6" t="s">
        <f>=(F384-E384)*G384</f>
      </c>
      <c r="I384" s="9" t="s">
        <f>=(F384-E384)/E384</f>
      </c>
      <c r="J384" s="7" t="s">
        <f>=MAX(1,DATEDIF(C384,D384,"d")-1)</f>
      </c>
      <c r="K384" s="9" t="s">
        <f>=I384*365/J384</f>
      </c>
    </row>
    <row collapsed="false" customFormat="false" customHeight="false" hidden="false" ht="12.1" outlineLevel="0" r="385">
      <c r="A385" s="17" t="s">
        <v>485</v>
      </c>
      <c r="B385" s="17" t="s">
        <v>706</v>
      </c>
      <c r="C385" s="54" t="n">
        <v>44369</v>
      </c>
      <c r="D385" s="55" t="n">
        <v>44369</v>
      </c>
      <c r="E385" s="18" t="n">
        <v>25006.9867</v>
      </c>
      <c r="F385" s="18" t="n">
        <v>24946.9589</v>
      </c>
      <c r="G385" s="18" t="n">
        <v>10</v>
      </c>
      <c r="H385" s="6" t="s">
        <f>=(F385-E385)*G385</f>
      </c>
      <c r="I385" s="9" t="s">
        <f>=(F385-E385)/E385</f>
      </c>
      <c r="J385" s="7" t="s">
        <f>=MAX(1,DATEDIF(C385,D385,"d")-1)</f>
      </c>
      <c r="K385" s="9" t="s">
        <f>=I385*365/J385</f>
      </c>
    </row>
    <row collapsed="false" customFormat="false" customHeight="false" hidden="false" ht="12.1" outlineLevel="0" r="386">
      <c r="A386" s="17" t="s">
        <v>485</v>
      </c>
      <c r="B386" s="17" t="s">
        <v>706</v>
      </c>
      <c r="C386" s="54" t="n">
        <v>44369</v>
      </c>
      <c r="D386" s="55" t="n">
        <v>44369</v>
      </c>
      <c r="E386" s="18" t="n">
        <v>25006.9863</v>
      </c>
      <c r="F386" s="18" t="n">
        <v>24946.9589</v>
      </c>
      <c r="G386" s="18" t="n">
        <v>8</v>
      </c>
      <c r="H386" s="6" t="s">
        <f>=(F386-E386)*G386</f>
      </c>
      <c r="I386" s="9" t="s">
        <f>=(F386-E386)/E386</f>
      </c>
      <c r="J386" s="7" t="s">
        <f>=MAX(1,DATEDIF(C386,D386,"d")-1)</f>
      </c>
      <c r="K386" s="9" t="s">
        <f>=I386*365/J386</f>
      </c>
    </row>
    <row collapsed="false" customFormat="false" customHeight="false" hidden="false" ht="12.1" outlineLevel="0" r="387">
      <c r="A387" s="17" t="s">
        <v>485</v>
      </c>
      <c r="B387" s="17" t="s">
        <v>706</v>
      </c>
      <c r="C387" s="54" t="n">
        <v>44383</v>
      </c>
      <c r="D387" s="55" t="n">
        <v>44385</v>
      </c>
      <c r="E387" s="18" t="n">
        <v>24425.336</v>
      </c>
      <c r="F387" s="18" t="n">
        <v>24384.62</v>
      </c>
      <c r="G387" s="18" t="n">
        <v>2</v>
      </c>
      <c r="H387" s="6" t="s">
        <f>=(F387-E387)*G387</f>
      </c>
      <c r="I387" s="9" t="s">
        <f>=(F387-E387)/E387</f>
      </c>
      <c r="J387" s="7" t="s">
        <f>=MAX(1,DATEDIF(C387,D387,"d")-1)</f>
      </c>
      <c r="K387" s="9" t="s">
        <f>=I387*365/J387</f>
      </c>
    </row>
    <row collapsed="false" customFormat="false" customHeight="false" hidden="false" ht="12.1" outlineLevel="0" r="388">
      <c r="A388" s="17" t="s">
        <v>485</v>
      </c>
      <c r="B388" s="17" t="s">
        <v>706</v>
      </c>
      <c r="C388" s="54" t="n">
        <v>44383</v>
      </c>
      <c r="D388" s="55" t="n">
        <v>44385</v>
      </c>
      <c r="E388" s="18" t="n">
        <v>24425.336</v>
      </c>
      <c r="F388" s="18" t="n">
        <v>24384.6221</v>
      </c>
      <c r="G388" s="18" t="n">
        <v>38</v>
      </c>
      <c r="H388" s="6" t="s">
        <f>=(F388-E388)*G388</f>
      </c>
      <c r="I388" s="9" t="s">
        <f>=(F388-E388)/E388</f>
      </c>
      <c r="J388" s="7" t="s">
        <f>=MAX(1,DATEDIF(C388,D388,"d")-1)</f>
      </c>
      <c r="K388" s="9" t="s">
        <f>=I388*365/J388</f>
      </c>
    </row>
    <row collapsed="false" customFormat="false" customHeight="false" hidden="false" ht="12.1" outlineLevel="0" r="389">
      <c r="A389" s="17" t="s">
        <v>485</v>
      </c>
      <c r="B389" s="17" t="s">
        <v>706</v>
      </c>
      <c r="C389" s="54" t="n">
        <v>44383</v>
      </c>
      <c r="D389" s="55" t="n">
        <v>44385</v>
      </c>
      <c r="E389" s="18" t="n">
        <v>24489.298</v>
      </c>
      <c r="F389" s="18" t="n">
        <v>24384.6221</v>
      </c>
      <c r="G389" s="18" t="n">
        <v>15</v>
      </c>
      <c r="H389" s="6" t="s">
        <f>=(F389-E389)*G389</f>
      </c>
      <c r="I389" s="9" t="s">
        <f>=(F389-E389)/E389</f>
      </c>
      <c r="J389" s="7" t="s">
        <f>=MAX(1,DATEDIF(C389,D389,"d")-1)</f>
      </c>
      <c r="K389" s="9" t="s">
        <f>=I389*365/J389</f>
      </c>
    </row>
    <row collapsed="false" customFormat="false" customHeight="false" hidden="false" ht="12.1" outlineLevel="0" r="390">
      <c r="A390" s="17" t="s">
        <v>485</v>
      </c>
      <c r="B390" s="17" t="s">
        <v>706</v>
      </c>
      <c r="C390" s="54" t="n">
        <v>44383</v>
      </c>
      <c r="D390" s="55" t="n">
        <v>44385</v>
      </c>
      <c r="E390" s="18" t="n">
        <v>24487.3</v>
      </c>
      <c r="F390" s="18" t="n">
        <v>24384.6221</v>
      </c>
      <c r="G390" s="18" t="n">
        <v>1</v>
      </c>
      <c r="H390" s="6" t="s">
        <f>=(F390-E390)*G390</f>
      </c>
      <c r="I390" s="9" t="s">
        <f>=(F390-E390)/E390</f>
      </c>
      <c r="J390" s="7" t="s">
        <f>=MAX(1,DATEDIF(C390,D390,"d")-1)</f>
      </c>
      <c r="K390" s="9" t="s">
        <f>=I390*365/J390</f>
      </c>
    </row>
    <row collapsed="false" customFormat="false" customHeight="false" hidden="false" ht="12.1" outlineLevel="0" r="391">
      <c r="A391" s="17" t="s">
        <v>485</v>
      </c>
      <c r="B391" s="17" t="s">
        <v>706</v>
      </c>
      <c r="C391" s="54" t="n">
        <v>44383</v>
      </c>
      <c r="D391" s="55" t="n">
        <v>44385</v>
      </c>
      <c r="E391" s="18" t="n">
        <v>24487.2975</v>
      </c>
      <c r="F391" s="18" t="n">
        <v>24384.6221</v>
      </c>
      <c r="G391" s="18" t="n">
        <v>4</v>
      </c>
      <c r="H391" s="6" t="s">
        <f>=(F391-E391)*G391</f>
      </c>
      <c r="I391" s="9" t="s">
        <f>=(F391-E391)/E391</f>
      </c>
      <c r="J391" s="7" t="s">
        <f>=MAX(1,DATEDIF(C391,D391,"d")-1)</f>
      </c>
      <c r="K391" s="9" t="s">
        <f>=I391*365/J391</f>
      </c>
    </row>
    <row collapsed="false" customFormat="false" customHeight="false" hidden="false" ht="12.1" outlineLevel="0" r="392">
      <c r="A392" s="17" t="s">
        <v>485</v>
      </c>
      <c r="B392" s="17" t="s">
        <v>706</v>
      </c>
      <c r="C392" s="54" t="n">
        <v>44383</v>
      </c>
      <c r="D392" s="55" t="n">
        <v>44385</v>
      </c>
      <c r="E392" s="18" t="n">
        <v>24487.2984</v>
      </c>
      <c r="F392" s="18" t="n">
        <v>24384.6221</v>
      </c>
      <c r="G392" s="18" t="n">
        <v>19</v>
      </c>
      <c r="H392" s="6" t="s">
        <f>=(F392-E392)*G392</f>
      </c>
      <c r="I392" s="9" t="s">
        <f>=(F392-E392)/E392</f>
      </c>
      <c r="J392" s="7" t="s">
        <f>=MAX(1,DATEDIF(C392,D392,"d")-1)</f>
      </c>
      <c r="K392" s="9" t="s">
        <f>=I392*365/J392</f>
      </c>
    </row>
    <row collapsed="false" customFormat="false" customHeight="false" hidden="false" ht="12.1" outlineLevel="0" r="393">
      <c r="A393" s="17" t="s">
        <v>485</v>
      </c>
      <c r="B393" s="17" t="s">
        <v>706</v>
      </c>
      <c r="C393" s="54" t="n">
        <v>44383</v>
      </c>
      <c r="D393" s="55" t="n">
        <v>44385</v>
      </c>
      <c r="E393" s="18" t="n">
        <v>24487.3</v>
      </c>
      <c r="F393" s="18" t="n">
        <v>24384.6221</v>
      </c>
      <c r="G393" s="18" t="n">
        <v>1</v>
      </c>
      <c r="H393" s="6" t="s">
        <f>=(F393-E393)*G393</f>
      </c>
      <c r="I393" s="9" t="s">
        <f>=(F393-E393)/E393</f>
      </c>
      <c r="J393" s="7" t="s">
        <f>=MAX(1,DATEDIF(C393,D393,"d")-1)</f>
      </c>
      <c r="K393" s="9" t="s">
        <f>=I393*365/J393</f>
      </c>
    </row>
    <row collapsed="false" customFormat="false" customHeight="false" hidden="false" ht="12.1" outlineLevel="0" r="394">
      <c r="A394" s="17" t="s">
        <v>485</v>
      </c>
      <c r="B394" s="17" t="s">
        <v>706</v>
      </c>
      <c r="C394" s="54" t="n">
        <v>44385</v>
      </c>
      <c r="D394" s="55" t="n">
        <v>44390</v>
      </c>
      <c r="E394" s="18" t="n">
        <v>24405.35</v>
      </c>
      <c r="F394" s="18" t="n">
        <v>25513.3</v>
      </c>
      <c r="G394" s="18" t="n">
        <v>2</v>
      </c>
      <c r="H394" s="6" t="s">
        <f>=(F394-E394)*G394</f>
      </c>
      <c r="I394" s="9" t="s">
        <f>=(F394-E394)/E394</f>
      </c>
      <c r="J394" s="7" t="s">
        <f>=MAX(1,DATEDIF(C394,D394,"d")-1)</f>
      </c>
      <c r="K394" s="9" t="s">
        <f>=I394*365/J394</f>
      </c>
    </row>
    <row collapsed="false" customFormat="false" customHeight="false" hidden="false" ht="12.1" outlineLevel="0" r="395">
      <c r="A395" s="17" t="s">
        <v>485</v>
      </c>
      <c r="B395" s="17" t="s">
        <v>706</v>
      </c>
      <c r="C395" s="54" t="n">
        <v>44385</v>
      </c>
      <c r="D395" s="55" t="n">
        <v>44390</v>
      </c>
      <c r="E395" s="18" t="n">
        <v>24405.35</v>
      </c>
      <c r="F395" s="18" t="n">
        <v>25513.3</v>
      </c>
      <c r="G395" s="18" t="n">
        <v>1</v>
      </c>
      <c r="H395" s="6" t="s">
        <f>=(F395-E395)*G395</f>
      </c>
      <c r="I395" s="9" t="s">
        <f>=(F395-E395)/E395</f>
      </c>
      <c r="J395" s="7" t="s">
        <f>=MAX(1,DATEDIF(C395,D395,"d")-1)</f>
      </c>
      <c r="K395" s="9" t="s">
        <f>=I395*365/J395</f>
      </c>
    </row>
    <row collapsed="false" customFormat="false" customHeight="false" hidden="false" ht="12.1" outlineLevel="0" r="396">
      <c r="A396" s="17" t="s">
        <v>485</v>
      </c>
      <c r="B396" s="17" t="s">
        <v>706</v>
      </c>
      <c r="C396" s="54" t="n">
        <v>44385</v>
      </c>
      <c r="D396" s="55" t="n">
        <v>44390</v>
      </c>
      <c r="E396" s="18" t="n">
        <v>24405.348</v>
      </c>
      <c r="F396" s="18" t="n">
        <v>25511.298</v>
      </c>
      <c r="G396" s="18" t="n">
        <v>5</v>
      </c>
      <c r="H396" s="6" t="s">
        <f>=(F396-E396)*G396</f>
      </c>
      <c r="I396" s="9" t="s">
        <f>=(F396-E396)/E396</f>
      </c>
      <c r="J396" s="7" t="s">
        <f>=MAX(1,DATEDIF(C396,D396,"d")-1)</f>
      </c>
      <c r="K396" s="9" t="s">
        <f>=I396*365/J396</f>
      </c>
    </row>
    <row collapsed="false" customFormat="false" customHeight="false" hidden="false" ht="12.1" outlineLevel="0" r="397">
      <c r="A397" s="17" t="s">
        <v>485</v>
      </c>
      <c r="B397" s="17" t="s">
        <v>706</v>
      </c>
      <c r="C397" s="54" t="n">
        <v>44385</v>
      </c>
      <c r="D397" s="55" t="n">
        <v>44390</v>
      </c>
      <c r="E397" s="18" t="n">
        <v>24405.3481</v>
      </c>
      <c r="F397" s="18" t="n">
        <v>25511.298</v>
      </c>
      <c r="G397" s="18" t="n">
        <v>5</v>
      </c>
      <c r="H397" s="6" t="s">
        <f>=(F397-E397)*G397</f>
      </c>
      <c r="I397" s="9" t="s">
        <f>=(F397-E397)/E397</f>
      </c>
      <c r="J397" s="7" t="s">
        <f>=MAX(1,DATEDIF(C397,D397,"d")-1)</f>
      </c>
      <c r="K397" s="9" t="s">
        <f>=I397*365/J397</f>
      </c>
    </row>
    <row collapsed="false" customFormat="false" customHeight="false" hidden="false" ht="12.1" outlineLevel="0" r="398">
      <c r="A398" s="17" t="s">
        <v>485</v>
      </c>
      <c r="B398" s="17" t="s">
        <v>706</v>
      </c>
      <c r="C398" s="54" t="n">
        <v>44385</v>
      </c>
      <c r="D398" s="55" t="n">
        <v>44390</v>
      </c>
      <c r="E398" s="18" t="n">
        <v>24405.3481</v>
      </c>
      <c r="F398" s="18" t="n">
        <v>25513.3</v>
      </c>
      <c r="G398" s="18" t="n">
        <v>1</v>
      </c>
      <c r="H398" s="6" t="s">
        <f>=(F398-E398)*G398</f>
      </c>
      <c r="I398" s="9" t="s">
        <f>=(F398-E398)/E398</f>
      </c>
      <c r="J398" s="7" t="s">
        <f>=MAX(1,DATEDIF(C398,D398,"d")-1)</f>
      </c>
      <c r="K398" s="9" t="s">
        <f>=I398*365/J398</f>
      </c>
    </row>
    <row collapsed="false" customFormat="false" customHeight="false" hidden="false" ht="12.1" outlineLevel="0" r="399">
      <c r="A399" s="17" t="s">
        <v>485</v>
      </c>
      <c r="B399" s="17" t="s">
        <v>706</v>
      </c>
      <c r="C399" s="54" t="n">
        <v>44385</v>
      </c>
      <c r="D399" s="55" t="n">
        <v>44390</v>
      </c>
      <c r="E399" s="18" t="n">
        <v>24405.3481</v>
      </c>
      <c r="F399" s="18" t="n">
        <v>25513.3</v>
      </c>
      <c r="G399" s="18" t="n">
        <v>3</v>
      </c>
      <c r="H399" s="6" t="s">
        <f>=(F399-E399)*G399</f>
      </c>
      <c r="I399" s="9" t="s">
        <f>=(F399-E399)/E399</f>
      </c>
      <c r="J399" s="7" t="s">
        <f>=MAX(1,DATEDIF(C399,D399,"d")-1)</f>
      </c>
      <c r="K399" s="9" t="s">
        <f>=I399*365/J399</f>
      </c>
    </row>
    <row collapsed="false" customFormat="false" customHeight="false" hidden="false" ht="12.1" outlineLevel="0" r="400">
      <c r="A400" s="17" t="s">
        <v>485</v>
      </c>
      <c r="B400" s="17" t="s">
        <v>706</v>
      </c>
      <c r="C400" s="54" t="n">
        <v>44385</v>
      </c>
      <c r="D400" s="55" t="n">
        <v>44390</v>
      </c>
      <c r="E400" s="18" t="n">
        <v>24405.3481</v>
      </c>
      <c r="F400" s="18" t="n">
        <v>25513.2988</v>
      </c>
      <c r="G400" s="18" t="n">
        <v>26</v>
      </c>
      <c r="H400" s="6" t="s">
        <f>=(F400-E400)*G400</f>
      </c>
      <c r="I400" s="9" t="s">
        <f>=(F400-E400)/E400</f>
      </c>
      <c r="J400" s="7" t="s">
        <f>=MAX(1,DATEDIF(C400,D400,"d")-1)</f>
      </c>
      <c r="K400" s="9" t="s">
        <f>=I400*365/J400</f>
      </c>
    </row>
    <row collapsed="false" customFormat="false" customHeight="false" hidden="false" ht="12.1" outlineLevel="0" r="401">
      <c r="A401" s="17" t="s">
        <v>485</v>
      </c>
      <c r="B401" s="17" t="s">
        <v>706</v>
      </c>
      <c r="C401" s="54" t="n">
        <v>44385</v>
      </c>
      <c r="D401" s="55" t="n">
        <v>44390</v>
      </c>
      <c r="E401" s="18" t="n">
        <v>24405.3481</v>
      </c>
      <c r="F401" s="18" t="n">
        <v>25513.2975</v>
      </c>
      <c r="G401" s="18" t="n">
        <v>4</v>
      </c>
      <c r="H401" s="6" t="s">
        <f>=(F401-E401)*G401</f>
      </c>
      <c r="I401" s="9" t="s">
        <f>=(F401-E401)/E401</f>
      </c>
      <c r="J401" s="7" t="s">
        <f>=MAX(1,DATEDIF(C401,D401,"d")-1)</f>
      </c>
      <c r="K401" s="9" t="s">
        <f>=I401*365/J401</f>
      </c>
    </row>
    <row collapsed="false" customFormat="false" customHeight="false" hidden="false" ht="12.1" outlineLevel="0" r="402">
      <c r="A402" s="17" t="s">
        <v>485</v>
      </c>
      <c r="B402" s="17" t="s">
        <v>706</v>
      </c>
      <c r="C402" s="54" t="n">
        <v>44385</v>
      </c>
      <c r="D402" s="55" t="n">
        <v>44390</v>
      </c>
      <c r="E402" s="18" t="n">
        <v>24405.3481</v>
      </c>
      <c r="F402" s="18" t="n">
        <v>25513.2988</v>
      </c>
      <c r="G402" s="18" t="n">
        <v>3</v>
      </c>
      <c r="H402" s="6" t="s">
        <f>=(F402-E402)*G402</f>
      </c>
      <c r="I402" s="9" t="s">
        <f>=(F402-E402)/E402</f>
      </c>
      <c r="J402" s="7" t="s">
        <f>=MAX(1,DATEDIF(C402,D402,"d")-1)</f>
      </c>
      <c r="K402" s="9" t="s">
        <f>=I402*365/J402</f>
      </c>
    </row>
    <row collapsed="false" customFormat="false" customHeight="false" hidden="false" ht="12.1" outlineLevel="0" r="403">
      <c r="A403" s="17" t="s">
        <v>485</v>
      </c>
      <c r="B403" s="17" t="s">
        <v>706</v>
      </c>
      <c r="C403" s="54" t="n">
        <v>44386</v>
      </c>
      <c r="D403" s="55" t="n">
        <v>44390</v>
      </c>
      <c r="E403" s="18" t="n">
        <v>24607.2277</v>
      </c>
      <c r="F403" s="18" t="n">
        <v>25513.2988</v>
      </c>
      <c r="G403" s="18" t="n">
        <v>13</v>
      </c>
      <c r="H403" s="6" t="s">
        <f>=(F403-E403)*G403</f>
      </c>
      <c r="I403" s="9" t="s">
        <f>=(F403-E403)/E403</f>
      </c>
      <c r="J403" s="7" t="s">
        <f>=MAX(1,DATEDIF(C403,D403,"d")-1)</f>
      </c>
      <c r="K403" s="9" t="s">
        <f>=I403*365/J403</f>
      </c>
    </row>
    <row collapsed="false" customFormat="false" customHeight="false" hidden="false" ht="12.1" outlineLevel="0" r="404">
      <c r="A404" s="17" t="s">
        <v>485</v>
      </c>
      <c r="B404" s="17" t="s">
        <v>706</v>
      </c>
      <c r="C404" s="54" t="n">
        <v>44386</v>
      </c>
      <c r="D404" s="55" t="n">
        <v>44390</v>
      </c>
      <c r="E404" s="18" t="n">
        <v>24607.2269</v>
      </c>
      <c r="F404" s="18" t="n">
        <v>25513.2988</v>
      </c>
      <c r="G404" s="18" t="n">
        <v>16</v>
      </c>
      <c r="H404" s="6" t="s">
        <f>=(F404-E404)*G404</f>
      </c>
      <c r="I404" s="9" t="s">
        <f>=(F404-E404)/E404</f>
      </c>
      <c r="J404" s="7" t="s">
        <f>=MAX(1,DATEDIF(C404,D404,"d")-1)</f>
      </c>
      <c r="K404" s="9" t="s">
        <f>=I404*365/J404</f>
      </c>
    </row>
    <row collapsed="false" customFormat="false" customHeight="false" hidden="false" ht="12.1" outlineLevel="0" r="405">
      <c r="A405" s="17" t="s">
        <v>485</v>
      </c>
      <c r="B405" s="17" t="s">
        <v>706</v>
      </c>
      <c r="C405" s="54" t="n">
        <v>44386</v>
      </c>
      <c r="D405" s="55" t="n">
        <v>44390</v>
      </c>
      <c r="E405" s="18" t="n">
        <v>24611.22</v>
      </c>
      <c r="F405" s="18" t="n">
        <v>25513.2988</v>
      </c>
      <c r="G405" s="18" t="n">
        <v>1</v>
      </c>
      <c r="H405" s="6" t="s">
        <f>=(F405-E405)*G405</f>
      </c>
      <c r="I405" s="9" t="s">
        <f>=(F405-E405)/E405</f>
      </c>
      <c r="J405" s="7" t="s">
        <f>=MAX(1,DATEDIF(C405,D405,"d")-1)</f>
      </c>
      <c r="K405" s="9" t="s">
        <f>=I405*365/J405</f>
      </c>
    </row>
    <row collapsed="false" customFormat="false" customHeight="false" hidden="false" ht="12.1" outlineLevel="0" r="406">
      <c r="A406" s="17" t="s">
        <v>485</v>
      </c>
      <c r="B406" s="17" t="s">
        <v>706</v>
      </c>
      <c r="C406" s="54" t="n">
        <v>44844</v>
      </c>
      <c r="D406" s="55" t="n">
        <v>45699</v>
      </c>
      <c r="E406" s="18" t="n">
        <v>118.2591</v>
      </c>
      <c r="F406" s="18" t="n">
        <v>119.8121</v>
      </c>
      <c r="G406" s="18" t="n">
        <v>200</v>
      </c>
      <c r="H406" s="6" t="s">
        <f>=(F406-E406)*G406</f>
      </c>
      <c r="I406" s="9" t="s">
        <f>=(F406-E406)/E406</f>
      </c>
      <c r="J406" s="7" t="s">
        <f>=MAX(1,DATEDIF(C406,D406,"d")-1)</f>
      </c>
      <c r="K406" s="9" t="s">
        <f>=I406*365/J406</f>
      </c>
    </row>
    <row collapsed="false" customFormat="false" customHeight="false" hidden="false" ht="12.1" outlineLevel="0" r="407">
      <c r="A407" s="17" t="s">
        <v>485</v>
      </c>
      <c r="B407" s="17" t="s">
        <v>706</v>
      </c>
      <c r="C407" s="54" t="n">
        <v>45373</v>
      </c>
      <c r="D407" s="55" t="n">
        <v>45699</v>
      </c>
      <c r="E407" s="18" t="n">
        <v>148.1192</v>
      </c>
      <c r="F407" s="18" t="n">
        <v>119.8121</v>
      </c>
      <c r="G407" s="18" t="n">
        <v>150</v>
      </c>
      <c r="H407" s="6" t="s">
        <f>=(F407-E407)*G407</f>
      </c>
      <c r="I407" s="9" t="s">
        <f>=(F407-E407)/E407</f>
      </c>
      <c r="J407" s="7" t="s">
        <f>=MAX(1,DATEDIF(C407,D407,"d")-1)</f>
      </c>
      <c r="K407" s="9" t="s">
        <f>=I407*365/J407</f>
      </c>
    </row>
    <row collapsed="false" customFormat="false" customHeight="false" hidden="false" ht="12.1" outlineLevel="0" r="408">
      <c r="A408" s="17" t="s">
        <v>485</v>
      </c>
      <c r="B408" s="17" t="s">
        <v>706</v>
      </c>
      <c r="C408" s="54" t="n">
        <v>45373</v>
      </c>
      <c r="D408" s="55" t="n">
        <v>45699</v>
      </c>
      <c r="E408" s="18" t="n">
        <v>148.1192</v>
      </c>
      <c r="F408" s="18" t="n">
        <v>119.8121</v>
      </c>
      <c r="G408" s="18" t="n">
        <v>150</v>
      </c>
      <c r="H408" s="6" t="s">
        <f>=(F408-E408)*G408</f>
      </c>
      <c r="I408" s="9" t="s">
        <f>=(F408-E408)/E408</f>
      </c>
      <c r="J408" s="7" t="s">
        <f>=MAX(1,DATEDIF(C408,D408,"d")-1)</f>
      </c>
      <c r="K408" s="9" t="s">
        <f>=I408*365/J408</f>
      </c>
    </row>
    <row collapsed="false" customFormat="false" customHeight="false" hidden="false" ht="12.1" outlineLevel="0" r="409">
      <c r="A409" s="17" t="s">
        <v>485</v>
      </c>
      <c r="B409" s="17" t="s">
        <v>706</v>
      </c>
      <c r="C409" s="54" t="n">
        <v>45373</v>
      </c>
      <c r="D409" s="55" t="n">
        <v>45699</v>
      </c>
      <c r="E409" s="18" t="n">
        <v>147.9235</v>
      </c>
      <c r="F409" s="18" t="n">
        <v>119.8121</v>
      </c>
      <c r="G409" s="18" t="n">
        <v>300</v>
      </c>
      <c r="H409" s="6" t="s">
        <f>=(F409-E409)*G409</f>
      </c>
      <c r="I409" s="9" t="s">
        <f>=(F409-E409)/E409</f>
      </c>
      <c r="J409" s="7" t="s">
        <f>=MAX(1,DATEDIF(C409,D409,"d")-1)</f>
      </c>
      <c r="K409" s="9" t="s">
        <f>=I409*365/J409</f>
      </c>
    </row>
    <row collapsed="false" customFormat="false" customHeight="false" hidden="false" ht="12.1" outlineLevel="0" r="410">
      <c r="A410" s="17" t="s">
        <v>486</v>
      </c>
      <c r="B410" s="17" t="s">
        <v>720</v>
      </c>
      <c r="C410" s="54" t="n">
        <v>43441</v>
      </c>
      <c r="D410" s="55" t="n">
        <v>43446</v>
      </c>
      <c r="E410" s="18" t="n">
        <v>765.193</v>
      </c>
      <c r="F410" s="18" t="n">
        <v>753.614</v>
      </c>
      <c r="G410" s="18" t="n">
        <v>10</v>
      </c>
      <c r="H410" s="6" t="s">
        <f>=(F410-E410)*G410</f>
      </c>
      <c r="I410" s="9" t="s">
        <f>=(F410-E410)/E410</f>
      </c>
      <c r="J410" s="7" t="s">
        <f>=MAX(1,DATEDIF(C410,D410,"d")-1)</f>
      </c>
      <c r="K410" s="9" t="s">
        <f>=I410*365/J410</f>
      </c>
    </row>
    <row collapsed="false" customFormat="false" customHeight="false" hidden="false" ht="12.1" outlineLevel="0" r="411">
      <c r="A411" s="17" t="s">
        <v>486</v>
      </c>
      <c r="B411" s="17" t="s">
        <v>720</v>
      </c>
      <c r="C411" s="54" t="n">
        <v>43446</v>
      </c>
      <c r="D411" s="55" t="n">
        <v>43447</v>
      </c>
      <c r="E411" s="18" t="n">
        <v>755.113</v>
      </c>
      <c r="F411" s="18" t="n">
        <v>741.479</v>
      </c>
      <c r="G411" s="18" t="n">
        <v>10</v>
      </c>
      <c r="H411" s="6" t="s">
        <f>=(F411-E411)*G411</f>
      </c>
      <c r="I411" s="9" t="s">
        <f>=(F411-E411)/E411</f>
      </c>
      <c r="J411" s="7" t="s">
        <f>=MAX(1,DATEDIF(C411,D411,"d")-1)</f>
      </c>
      <c r="K411" s="9" t="s">
        <f>=I411*365/J411</f>
      </c>
    </row>
    <row collapsed="false" customFormat="false" customHeight="false" hidden="false" ht="12.1" outlineLevel="0" r="412">
      <c r="A412" s="17" t="s">
        <v>486</v>
      </c>
      <c r="B412" s="17" t="s">
        <v>720</v>
      </c>
      <c r="C412" s="54" t="n">
        <v>43833</v>
      </c>
      <c r="D412" s="55" t="n">
        <v>44225</v>
      </c>
      <c r="E412" s="18" t="n">
        <v>771.896</v>
      </c>
      <c r="F412" s="18" t="n">
        <v>489.308</v>
      </c>
      <c r="G412" s="18" t="n">
        <v>5</v>
      </c>
      <c r="H412" s="6" t="s">
        <f>=(F412-E412)*G412</f>
      </c>
      <c r="I412" s="9" t="s">
        <f>=(F412-E412)/E412</f>
      </c>
      <c r="J412" s="7" t="s">
        <f>=MAX(1,DATEDIF(C412,D412,"d")-1)</f>
      </c>
      <c r="K412" s="9" t="s">
        <f>=I412*365/J412</f>
      </c>
    </row>
    <row collapsed="false" customFormat="false" customHeight="false" hidden="false" ht="12.1" outlineLevel="0" r="413">
      <c r="A413" s="17" t="s">
        <v>486</v>
      </c>
      <c r="B413" s="17" t="s">
        <v>720</v>
      </c>
      <c r="C413" s="54" t="n">
        <v>43833</v>
      </c>
      <c r="D413" s="55" t="n">
        <v>44225</v>
      </c>
      <c r="E413" s="18" t="n">
        <v>771.896</v>
      </c>
      <c r="F413" s="18" t="n">
        <v>489.31</v>
      </c>
      <c r="G413" s="18" t="n">
        <v>1</v>
      </c>
      <c r="H413" s="6" t="s">
        <f>=(F413-E413)*G413</f>
      </c>
      <c r="I413" s="9" t="s">
        <f>=(F413-E413)/E413</f>
      </c>
      <c r="J413" s="7" t="s">
        <f>=MAX(1,DATEDIF(C413,D413,"d")-1)</f>
      </c>
      <c r="K413" s="9" t="s">
        <f>=I413*365/J413</f>
      </c>
    </row>
    <row collapsed="false" customFormat="false" customHeight="false" hidden="false" ht="12.1" outlineLevel="0" r="414">
      <c r="A414" s="17" t="s">
        <v>486</v>
      </c>
      <c r="B414" s="17" t="s">
        <v>720</v>
      </c>
      <c r="C414" s="54" t="n">
        <v>43833</v>
      </c>
      <c r="D414" s="55" t="n">
        <v>44225</v>
      </c>
      <c r="E414" s="18" t="n">
        <v>771.896</v>
      </c>
      <c r="F414" s="18" t="n">
        <v>489.31</v>
      </c>
      <c r="G414" s="18" t="n">
        <v>1</v>
      </c>
      <c r="H414" s="6" t="s">
        <f>=(F414-E414)*G414</f>
      </c>
      <c r="I414" s="9" t="s">
        <f>=(F414-E414)/E414</f>
      </c>
      <c r="J414" s="7" t="s">
        <f>=MAX(1,DATEDIF(C414,D414,"d")-1)</f>
      </c>
      <c r="K414" s="9" t="s">
        <f>=I414*365/J414</f>
      </c>
    </row>
    <row collapsed="false" customFormat="false" customHeight="false" hidden="false" ht="12.1" outlineLevel="0" r="415">
      <c r="A415" s="17" t="s">
        <v>486</v>
      </c>
      <c r="B415" s="17" t="s">
        <v>720</v>
      </c>
      <c r="C415" s="54" t="n">
        <v>43833</v>
      </c>
      <c r="D415" s="55" t="n">
        <v>44225</v>
      </c>
      <c r="E415" s="18" t="n">
        <v>771.896</v>
      </c>
      <c r="F415" s="18" t="n">
        <v>489.3062</v>
      </c>
      <c r="G415" s="18" t="n">
        <v>3</v>
      </c>
      <c r="H415" s="6" t="s">
        <f>=(F415-E415)*G415</f>
      </c>
      <c r="I415" s="9" t="s">
        <f>=(F415-E415)/E415</f>
      </c>
      <c r="J415" s="7" t="s">
        <f>=MAX(1,DATEDIF(C415,D415,"d")-1)</f>
      </c>
      <c r="K415" s="9" t="s">
        <f>=I415*365/J415</f>
      </c>
    </row>
    <row collapsed="false" customFormat="false" customHeight="false" hidden="false" ht="12.1" outlineLevel="0" r="416">
      <c r="A416" s="17" t="s">
        <v>486</v>
      </c>
      <c r="B416" s="17" t="s">
        <v>720</v>
      </c>
      <c r="C416" s="54" t="n">
        <v>43889</v>
      </c>
      <c r="D416" s="55" t="n">
        <v>44225</v>
      </c>
      <c r="E416" s="18" t="n">
        <v>660.3385</v>
      </c>
      <c r="F416" s="18" t="n">
        <v>489.3062</v>
      </c>
      <c r="G416" s="18" t="n">
        <v>10</v>
      </c>
      <c r="H416" s="6" t="s">
        <f>=(F416-E416)*G416</f>
      </c>
      <c r="I416" s="9" t="s">
        <f>=(F416-E416)/E416</f>
      </c>
      <c r="J416" s="7" t="s">
        <f>=MAX(1,DATEDIF(C416,D416,"d")-1)</f>
      </c>
      <c r="K416" s="9" t="s">
        <f>=I416*365/J416</f>
      </c>
    </row>
    <row collapsed="false" customFormat="false" customHeight="false" hidden="false" ht="12.1" outlineLevel="0" r="417">
      <c r="A417" s="17" t="s">
        <v>486</v>
      </c>
      <c r="B417" s="17" t="s">
        <v>720</v>
      </c>
      <c r="C417" s="54" t="n">
        <v>43889</v>
      </c>
      <c r="D417" s="55" t="n">
        <v>44225</v>
      </c>
      <c r="E417" s="18" t="n">
        <v>660.3385</v>
      </c>
      <c r="F417" s="18" t="n">
        <v>489.3062</v>
      </c>
      <c r="G417" s="18" t="n">
        <v>50</v>
      </c>
      <c r="H417" s="6" t="s">
        <f>=(F417-E417)*G417</f>
      </c>
      <c r="I417" s="9" t="s">
        <f>=(F417-E417)/E417</f>
      </c>
      <c r="J417" s="7" t="s">
        <f>=MAX(1,DATEDIF(C417,D417,"d")-1)</f>
      </c>
      <c r="K417" s="9" t="s">
        <f>=I417*365/J417</f>
      </c>
    </row>
    <row collapsed="false" customFormat="false" customHeight="false" hidden="false" ht="12.1" outlineLevel="0" r="418">
      <c r="A418" s="17" t="s">
        <v>486</v>
      </c>
      <c r="B418" s="17" t="s">
        <v>720</v>
      </c>
      <c r="C418" s="54" t="n">
        <v>45092</v>
      </c>
      <c r="D418" s="55" t="n">
        <v>45715</v>
      </c>
      <c r="E418" s="18" t="n">
        <v>513.7054</v>
      </c>
      <c r="F418" s="18" t="n">
        <v>720.6116</v>
      </c>
      <c r="G418" s="18" t="n">
        <v>72</v>
      </c>
      <c r="H418" s="6" t="s">
        <f>=(F418-E418)*G418</f>
      </c>
      <c r="I418" s="9" t="s">
        <f>=(F418-E418)/E418</f>
      </c>
      <c r="J418" s="7" t="s">
        <f>=MAX(1,DATEDIF(C418,D418,"d")-1)</f>
      </c>
      <c r="K418" s="9" t="s">
        <f>=I418*365/J418</f>
      </c>
    </row>
    <row collapsed="false" customFormat="false" customHeight="false" hidden="false" ht="12.1" outlineLevel="0" r="419">
      <c r="A419" s="17" t="s">
        <v>486</v>
      </c>
      <c r="B419" s="17" t="s">
        <v>720</v>
      </c>
      <c r="C419" s="54" t="n">
        <v>45098</v>
      </c>
      <c r="D419" s="55" t="n">
        <v>45715</v>
      </c>
      <c r="E419" s="18" t="n">
        <v>503.4025</v>
      </c>
      <c r="F419" s="18" t="n">
        <v>720.6116</v>
      </c>
      <c r="G419" s="18" t="n">
        <v>4</v>
      </c>
      <c r="H419" s="6" t="s">
        <f>=(F419-E419)*G419</f>
      </c>
      <c r="I419" s="9" t="s">
        <f>=(F419-E419)/E419</f>
      </c>
      <c r="J419" s="7" t="s">
        <f>=MAX(1,DATEDIF(C419,D419,"d")-1)</f>
      </c>
      <c r="K419" s="9" t="s">
        <f>=I419*365/J419</f>
      </c>
    </row>
    <row collapsed="false" customFormat="false" customHeight="false" hidden="false" ht="12.1" outlineLevel="0" r="420">
      <c r="A420" s="17" t="s">
        <v>486</v>
      </c>
      <c r="B420" s="17" t="s">
        <v>720</v>
      </c>
      <c r="C420" s="54" t="n">
        <v>45098</v>
      </c>
      <c r="D420" s="55" t="n">
        <v>45715</v>
      </c>
      <c r="E420" s="18" t="n">
        <v>503.4</v>
      </c>
      <c r="F420" s="18" t="n">
        <v>720.6116</v>
      </c>
      <c r="G420" s="18" t="n">
        <v>2</v>
      </c>
      <c r="H420" s="6" t="s">
        <f>=(F420-E420)*G420</f>
      </c>
      <c r="I420" s="9" t="s">
        <f>=(F420-E420)/E420</f>
      </c>
      <c r="J420" s="7" t="s">
        <f>=MAX(1,DATEDIF(C420,D420,"d")-1)</f>
      </c>
      <c r="K420" s="9" t="s">
        <f>=I420*365/J420</f>
      </c>
    </row>
    <row collapsed="false" customFormat="false" customHeight="false" hidden="false" ht="12.1" outlineLevel="0" r="421">
      <c r="A421" s="17" t="s">
        <v>486</v>
      </c>
      <c r="B421" s="17" t="s">
        <v>720</v>
      </c>
      <c r="C421" s="54" t="n">
        <v>45098</v>
      </c>
      <c r="D421" s="55" t="n">
        <v>45715</v>
      </c>
      <c r="E421" s="18" t="n">
        <v>503.4017</v>
      </c>
      <c r="F421" s="18" t="n">
        <v>720.6116</v>
      </c>
      <c r="G421" s="18" t="n">
        <v>6</v>
      </c>
      <c r="H421" s="6" t="s">
        <f>=(F421-E421)*G421</f>
      </c>
      <c r="I421" s="9" t="s">
        <f>=(F421-E421)/E421</f>
      </c>
      <c r="J421" s="7" t="s">
        <f>=MAX(1,DATEDIF(C421,D421,"d")-1)</f>
      </c>
      <c r="K421" s="9" t="s">
        <f>=I421*365/J421</f>
      </c>
    </row>
    <row collapsed="false" customFormat="false" customHeight="false" hidden="false" ht="12.1" outlineLevel="0" r="422">
      <c r="A422" s="17" t="s">
        <v>486</v>
      </c>
      <c r="B422" s="17" t="s">
        <v>720</v>
      </c>
      <c r="C422" s="54" t="n">
        <v>45098</v>
      </c>
      <c r="D422" s="55" t="n">
        <v>45715</v>
      </c>
      <c r="E422" s="18" t="n">
        <v>503.4</v>
      </c>
      <c r="F422" s="18" t="n">
        <v>720.6116</v>
      </c>
      <c r="G422" s="18" t="n">
        <v>2</v>
      </c>
      <c r="H422" s="6" t="s">
        <f>=(F422-E422)*G422</f>
      </c>
      <c r="I422" s="9" t="s">
        <f>=(F422-E422)/E422</f>
      </c>
      <c r="J422" s="7" t="s">
        <f>=MAX(1,DATEDIF(C422,D422,"d")-1)</f>
      </c>
      <c r="K422" s="9" t="s">
        <f>=I422*365/J422</f>
      </c>
    </row>
    <row collapsed="false" customFormat="false" customHeight="false" hidden="false" ht="12.1" outlineLevel="0" r="423">
      <c r="A423" s="17" t="s">
        <v>486</v>
      </c>
      <c r="B423" s="17" t="s">
        <v>720</v>
      </c>
      <c r="C423" s="54" t="n">
        <v>45098</v>
      </c>
      <c r="D423" s="55" t="n">
        <v>45715</v>
      </c>
      <c r="E423" s="18" t="n">
        <v>503.4013</v>
      </c>
      <c r="F423" s="18" t="n">
        <v>720.6116</v>
      </c>
      <c r="G423" s="18" t="n">
        <v>180</v>
      </c>
      <c r="H423" s="6" t="s">
        <f>=(F423-E423)*G423</f>
      </c>
      <c r="I423" s="9" t="s">
        <f>=(F423-E423)/E423</f>
      </c>
      <c r="J423" s="7" t="s">
        <f>=MAX(1,DATEDIF(C423,D423,"d")-1)</f>
      </c>
      <c r="K423" s="9" t="s">
        <f>=I423*365/J423</f>
      </c>
    </row>
    <row collapsed="false" customFormat="false" customHeight="false" hidden="false" ht="12.1" outlineLevel="0" r="424">
      <c r="A424" s="17" t="s">
        <v>486</v>
      </c>
      <c r="B424" s="17" t="s">
        <v>720</v>
      </c>
      <c r="C424" s="54" t="n">
        <v>45111</v>
      </c>
      <c r="D424" s="55" t="n">
        <v>45715</v>
      </c>
      <c r="E424" s="18" t="n">
        <v>497.5988</v>
      </c>
      <c r="F424" s="18" t="n">
        <v>720.6116</v>
      </c>
      <c r="G424" s="18" t="n">
        <v>17</v>
      </c>
      <c r="H424" s="6" t="s">
        <f>=(F424-E424)*G424</f>
      </c>
      <c r="I424" s="9" t="s">
        <f>=(F424-E424)/E424</f>
      </c>
      <c r="J424" s="7" t="s">
        <f>=MAX(1,DATEDIF(C424,D424,"d")-1)</f>
      </c>
      <c r="K424" s="9" t="s">
        <f>=I424*365/J424</f>
      </c>
    </row>
    <row collapsed="false" customFormat="false" customHeight="false" hidden="false" ht="12.1" outlineLevel="0" r="425">
      <c r="A425" s="17" t="s">
        <v>486</v>
      </c>
      <c r="B425" s="17" t="s">
        <v>720</v>
      </c>
      <c r="C425" s="54" t="n">
        <v>45111</v>
      </c>
      <c r="D425" s="55" t="n">
        <v>45715</v>
      </c>
      <c r="E425" s="18" t="n">
        <v>497.599</v>
      </c>
      <c r="F425" s="18" t="n">
        <v>720.6116</v>
      </c>
      <c r="G425" s="18" t="n">
        <v>61</v>
      </c>
      <c r="H425" s="6" t="s">
        <f>=(F425-E425)*G425</f>
      </c>
      <c r="I425" s="9" t="s">
        <f>=(F425-E425)/E425</f>
      </c>
      <c r="J425" s="7" t="s">
        <f>=MAX(1,DATEDIF(C425,D425,"d")-1)</f>
      </c>
      <c r="K425" s="9" t="s">
        <f>=I425*365/J425</f>
      </c>
    </row>
    <row collapsed="false" customFormat="false" customHeight="false" hidden="false" ht="12.1" outlineLevel="0" r="426">
      <c r="A426" s="17" t="s">
        <v>486</v>
      </c>
      <c r="B426" s="17" t="s">
        <v>720</v>
      </c>
      <c r="C426" s="54" t="n">
        <v>45114</v>
      </c>
      <c r="D426" s="55" t="n">
        <v>45715</v>
      </c>
      <c r="E426" s="18" t="n">
        <v>499.6249</v>
      </c>
      <c r="F426" s="18" t="n">
        <v>720.6116</v>
      </c>
      <c r="G426" s="18" t="n">
        <v>61</v>
      </c>
      <c r="H426" s="6" t="s">
        <f>=(F426-E426)*G426</f>
      </c>
      <c r="I426" s="9" t="s">
        <f>=(F426-E426)/E426</f>
      </c>
      <c r="J426" s="7" t="s">
        <f>=MAX(1,DATEDIF(C426,D426,"d")-1)</f>
      </c>
      <c r="K426" s="9" t="s">
        <f>=I426*365/J426</f>
      </c>
    </row>
    <row collapsed="false" customFormat="false" customHeight="false" hidden="false" ht="12.1" outlineLevel="0" r="427">
      <c r="A427" s="17" t="s">
        <v>486</v>
      </c>
      <c r="B427" s="17" t="s">
        <v>720</v>
      </c>
      <c r="C427" s="54" t="n">
        <v>45216</v>
      </c>
      <c r="D427" s="55" t="n">
        <v>45715</v>
      </c>
      <c r="E427" s="18" t="n">
        <v>627.5509</v>
      </c>
      <c r="F427" s="18" t="n">
        <v>720.6116</v>
      </c>
      <c r="G427" s="18" t="n">
        <v>646</v>
      </c>
      <c r="H427" s="6" t="s">
        <f>=(F427-E427)*G427</f>
      </c>
      <c r="I427" s="9" t="s">
        <f>=(F427-E427)/E427</f>
      </c>
      <c r="J427" s="7" t="s">
        <f>=MAX(1,DATEDIF(C427,D427,"d")-1)</f>
      </c>
      <c r="K427" s="9" t="s">
        <f>=I427*365/J427</f>
      </c>
    </row>
    <row collapsed="false" customFormat="false" customHeight="false" hidden="false" ht="12.1" outlineLevel="0" r="428">
      <c r="A428" s="17" t="s">
        <v>486</v>
      </c>
      <c r="B428" s="17" t="s">
        <v>720</v>
      </c>
      <c r="C428" s="54" t="n">
        <v>45216</v>
      </c>
      <c r="D428" s="55" t="n">
        <v>45715</v>
      </c>
      <c r="E428" s="18" t="n">
        <v>626.45</v>
      </c>
      <c r="F428" s="18" t="n">
        <v>720.6116</v>
      </c>
      <c r="G428" s="18" t="n">
        <v>4</v>
      </c>
      <c r="H428" s="6" t="s">
        <f>=(F428-E428)*G428</f>
      </c>
      <c r="I428" s="9" t="s">
        <f>=(F428-E428)/E428</f>
      </c>
      <c r="J428" s="7" t="s">
        <f>=MAX(1,DATEDIF(C428,D428,"d")-1)</f>
      </c>
      <c r="K428" s="9" t="s">
        <f>=I428*365/J428</f>
      </c>
    </row>
    <row collapsed="false" customFormat="false" customHeight="false" hidden="false" ht="12.1" outlineLevel="0" r="429">
      <c r="A429" s="17" t="s">
        <v>486</v>
      </c>
      <c r="B429" s="17" t="s">
        <v>720</v>
      </c>
      <c r="C429" s="54" t="n">
        <v>45217</v>
      </c>
      <c r="D429" s="55" t="n">
        <v>45715</v>
      </c>
      <c r="E429" s="18" t="n">
        <v>626.9507</v>
      </c>
      <c r="F429" s="18" t="n">
        <v>720.6116</v>
      </c>
      <c r="G429" s="18" t="n">
        <v>246</v>
      </c>
      <c r="H429" s="6" t="s">
        <f>=(F429-E429)*G429</f>
      </c>
      <c r="I429" s="9" t="s">
        <f>=(F429-E429)/E429</f>
      </c>
      <c r="J429" s="7" t="s">
        <f>=MAX(1,DATEDIF(C429,D429,"d")-1)</f>
      </c>
      <c r="K429" s="9" t="s">
        <f>=I429*365/J429</f>
      </c>
    </row>
    <row collapsed="false" customFormat="false" customHeight="false" hidden="false" ht="12.1" outlineLevel="0" r="430">
      <c r="A430" s="17" t="s">
        <v>486</v>
      </c>
      <c r="B430" s="17" t="s">
        <v>720</v>
      </c>
      <c r="C430" s="54" t="n">
        <v>45217</v>
      </c>
      <c r="D430" s="55" t="n">
        <v>45715</v>
      </c>
      <c r="E430" s="18" t="n">
        <v>626.9508</v>
      </c>
      <c r="F430" s="18" t="n">
        <v>720.6116</v>
      </c>
      <c r="G430" s="18" t="n">
        <v>12</v>
      </c>
      <c r="H430" s="6" t="s">
        <f>=(F430-E430)*G430</f>
      </c>
      <c r="I430" s="9" t="s">
        <f>=(F430-E430)/E430</f>
      </c>
      <c r="J430" s="7" t="s">
        <f>=MAX(1,DATEDIF(C430,D430,"d")-1)</f>
      </c>
      <c r="K430" s="9" t="s">
        <f>=I430*365/J430</f>
      </c>
    </row>
    <row collapsed="false" customFormat="false" customHeight="false" hidden="false" ht="12.1" outlineLevel="0" r="431">
      <c r="A431" s="17" t="s">
        <v>486</v>
      </c>
      <c r="B431" s="17" t="s">
        <v>720</v>
      </c>
      <c r="C431" s="54" t="n">
        <v>45217</v>
      </c>
      <c r="D431" s="55" t="n">
        <v>45715</v>
      </c>
      <c r="E431" s="18" t="n">
        <v>626.9507</v>
      </c>
      <c r="F431" s="18" t="n">
        <v>720.6116</v>
      </c>
      <c r="G431" s="18" t="n">
        <v>252</v>
      </c>
      <c r="H431" s="6" t="s">
        <f>=(F431-E431)*G431</f>
      </c>
      <c r="I431" s="9" t="s">
        <f>=(F431-E431)/E431</f>
      </c>
      <c r="J431" s="7" t="s">
        <f>=MAX(1,DATEDIF(C431,D431,"d")-1)</f>
      </c>
      <c r="K431" s="9" t="s">
        <f>=I431*365/J431</f>
      </c>
    </row>
    <row collapsed="false" customFormat="false" customHeight="false" hidden="false" ht="12.1" outlineLevel="0" r="432">
      <c r="A432" s="17" t="s">
        <v>486</v>
      </c>
      <c r="B432" s="17" t="s">
        <v>720</v>
      </c>
      <c r="C432" s="54" t="n">
        <v>45330</v>
      </c>
      <c r="D432" s="55" t="n">
        <v>45715</v>
      </c>
      <c r="E432" s="18" t="n">
        <v>709.88</v>
      </c>
      <c r="F432" s="18" t="n">
        <v>720.6116</v>
      </c>
      <c r="G432" s="18" t="n">
        <v>1</v>
      </c>
      <c r="H432" s="6" t="s">
        <f>=(F432-E432)*G432</f>
      </c>
      <c r="I432" s="9" t="s">
        <f>=(F432-E432)/E432</f>
      </c>
      <c r="J432" s="7" t="s">
        <f>=MAX(1,DATEDIF(C432,D432,"d")-1)</f>
      </c>
      <c r="K432" s="9" t="s">
        <f>=I432*365/J432</f>
      </c>
    </row>
    <row collapsed="false" customFormat="false" customHeight="false" hidden="false" ht="12.1" outlineLevel="0" r="433">
      <c r="A433" s="17" t="s">
        <v>486</v>
      </c>
      <c r="B433" s="17" t="s">
        <v>720</v>
      </c>
      <c r="C433" s="54" t="n">
        <v>45497</v>
      </c>
      <c r="D433" s="55" t="n">
        <v>45715</v>
      </c>
      <c r="E433" s="18" t="n">
        <v>667.97</v>
      </c>
      <c r="F433" s="18" t="n">
        <v>720.6116</v>
      </c>
      <c r="G433" s="18" t="n">
        <v>1</v>
      </c>
      <c r="H433" s="6" t="s">
        <f>=(F433-E433)*G433</f>
      </c>
      <c r="I433" s="9" t="s">
        <f>=(F433-E433)/E433</f>
      </c>
      <c r="J433" s="7" t="s">
        <f>=MAX(1,DATEDIF(C433,D433,"d")-1)</f>
      </c>
      <c r="K433" s="9" t="s">
        <f>=I433*365/J433</f>
      </c>
    </row>
    <row collapsed="false" customFormat="false" customHeight="false" hidden="false" ht="12.1" outlineLevel="0" r="434">
      <c r="A434" s="17" t="s">
        <v>486</v>
      </c>
      <c r="B434" s="17" t="s">
        <v>720</v>
      </c>
      <c r="C434" s="54" t="n">
        <v>45516</v>
      </c>
      <c r="D434" s="55" t="n">
        <v>45715</v>
      </c>
      <c r="E434" s="18" t="n">
        <v>605.242</v>
      </c>
      <c r="F434" s="18" t="n">
        <v>720.6116</v>
      </c>
      <c r="G434" s="18" t="n">
        <v>285</v>
      </c>
      <c r="H434" s="6" t="s">
        <f>=(F434-E434)*G434</f>
      </c>
      <c r="I434" s="9" t="s">
        <f>=(F434-E434)/E434</f>
      </c>
      <c r="J434" s="7" t="s">
        <f>=MAX(1,DATEDIF(C434,D434,"d")-1)</f>
      </c>
      <c r="K434" s="9" t="s">
        <f>=I434*365/J434</f>
      </c>
    </row>
    <row collapsed="false" customFormat="false" customHeight="false" hidden="false" ht="12.1" outlineLevel="0" r="435">
      <c r="A435" s="17" t="s">
        <v>486</v>
      </c>
      <c r="B435" s="17" t="s">
        <v>720</v>
      </c>
      <c r="C435" s="54" t="n">
        <v>45590</v>
      </c>
      <c r="D435" s="55" t="n">
        <v>45715</v>
      </c>
      <c r="E435" s="18" t="n">
        <v>581.2323</v>
      </c>
      <c r="F435" s="18" t="n">
        <v>720.6116</v>
      </c>
      <c r="G435" s="18" t="n">
        <v>47</v>
      </c>
      <c r="H435" s="6" t="s">
        <f>=(F435-E435)*G435</f>
      </c>
      <c r="I435" s="9" t="s">
        <f>=(F435-E435)/E435</f>
      </c>
      <c r="J435" s="7" t="s">
        <f>=MAX(1,DATEDIF(C435,D435,"d")-1)</f>
      </c>
      <c r="K435" s="9" t="s">
        <f>=I435*365/J435</f>
      </c>
    </row>
    <row collapsed="false" customFormat="false" customHeight="false" hidden="false" ht="12.1" outlineLevel="0" r="436">
      <c r="A436" s="17" t="s">
        <v>486</v>
      </c>
      <c r="B436" s="17" t="s">
        <v>720</v>
      </c>
      <c r="C436" s="54" t="n">
        <v>45645</v>
      </c>
      <c r="D436" s="55" t="n">
        <v>45715</v>
      </c>
      <c r="E436" s="18" t="n">
        <v>562.2248</v>
      </c>
      <c r="F436" s="18" t="n">
        <v>720.6116</v>
      </c>
      <c r="G436" s="18" t="n">
        <v>282</v>
      </c>
      <c r="H436" s="6" t="s">
        <f>=(F436-E436)*G436</f>
      </c>
      <c r="I436" s="9" t="s">
        <f>=(F436-E436)/E436</f>
      </c>
      <c r="J436" s="7" t="s">
        <f>=MAX(1,DATEDIF(C436,D436,"d")-1)</f>
      </c>
      <c r="K436" s="9" t="s">
        <f>=I436*365/J436</f>
      </c>
    </row>
    <row collapsed="false" customFormat="false" customHeight="false" hidden="false" ht="12.1" outlineLevel="0" r="437">
      <c r="A437" s="17" t="s">
        <v>486</v>
      </c>
      <c r="B437" s="17" t="s">
        <v>720</v>
      </c>
      <c r="C437" s="54" t="n">
        <v>45673</v>
      </c>
      <c r="D437" s="55" t="n">
        <v>45715</v>
      </c>
      <c r="E437" s="18" t="n">
        <v>677.07</v>
      </c>
      <c r="F437" s="18" t="n">
        <v>720.6116</v>
      </c>
      <c r="G437" s="18" t="n">
        <v>1</v>
      </c>
      <c r="H437" s="6" t="s">
        <f>=(F437-E437)*G437</f>
      </c>
      <c r="I437" s="9" t="s">
        <f>=(F437-E437)/E437</f>
      </c>
      <c r="J437" s="7" t="s">
        <f>=MAX(1,DATEDIF(C437,D437,"d")-1)</f>
      </c>
      <c r="K437" s="9" t="s">
        <f>=I437*365/J437</f>
      </c>
    </row>
    <row collapsed="false" customFormat="false" customHeight="false" hidden="false" ht="12.1" outlineLevel="0" r="438">
      <c r="A438" s="17" t="s">
        <v>487</v>
      </c>
      <c r="B438" s="17" t="s">
        <v>705</v>
      </c>
      <c r="C438" s="54" t="n">
        <v>43446</v>
      </c>
      <c r="D438" s="55" t="n">
        <v>43447</v>
      </c>
      <c r="E438" s="18" t="n">
        <v>3.8995</v>
      </c>
      <c r="F438" s="18" t="n">
        <v>3.8975</v>
      </c>
      <c r="G438" s="18" t="n">
        <v>2000</v>
      </c>
      <c r="H438" s="6" t="s">
        <f>=(F438-E438)*G438</f>
      </c>
      <c r="I438" s="9" t="s">
        <f>=(F438-E438)/E438</f>
      </c>
      <c r="J438" s="7" t="s">
        <f>=MAX(1,DATEDIF(C438,D438,"d")-1)</f>
      </c>
      <c r="K438" s="9" t="s">
        <f>=I438*365/J438</f>
      </c>
    </row>
    <row collapsed="false" customFormat="false" customHeight="false" hidden="false" ht="12.1" outlineLevel="0" r="439">
      <c r="A439" s="17" t="s">
        <v>487</v>
      </c>
      <c r="B439" s="17" t="s">
        <v>705</v>
      </c>
      <c r="C439" s="54" t="n">
        <v>43446</v>
      </c>
      <c r="D439" s="55" t="n">
        <v>44825</v>
      </c>
      <c r="E439" s="18" t="n">
        <v>3.9015</v>
      </c>
      <c r="F439" s="18" t="n">
        <v>2.8766</v>
      </c>
      <c r="G439" s="18" t="n">
        <v>2000</v>
      </c>
      <c r="H439" s="6" t="s">
        <f>=(F439-E439)*G439</f>
      </c>
      <c r="I439" s="9" t="s">
        <f>=(F439-E439)/E439</f>
      </c>
      <c r="J439" s="7" t="s">
        <f>=MAX(1,DATEDIF(C439,D439,"d")-1)</f>
      </c>
      <c r="K439" s="9" t="s">
        <f>=I439*365/J439</f>
      </c>
    </row>
    <row collapsed="false" customFormat="false" customHeight="false" hidden="false" ht="12.1" outlineLevel="0" r="440">
      <c r="A440" s="17" t="s">
        <v>488</v>
      </c>
      <c r="B440" s="17" t="s">
        <v>707</v>
      </c>
      <c r="C440" s="54" t="n">
        <v>43446</v>
      </c>
      <c r="D440" s="55" t="n">
        <v>43447</v>
      </c>
      <c r="E440" s="18" t="n">
        <v>0.4951</v>
      </c>
      <c r="F440" s="18" t="n">
        <v>0.501</v>
      </c>
      <c r="G440" s="18" t="n">
        <v>26000</v>
      </c>
      <c r="H440" s="6" t="s">
        <f>=(F440-E440)*G440</f>
      </c>
      <c r="I440" s="9" t="s">
        <f>=(F440-E440)/E440</f>
      </c>
      <c r="J440" s="7" t="s">
        <f>=MAX(1,DATEDIF(C440,D440,"d")-1)</f>
      </c>
      <c r="K440" s="9" t="s">
        <f>=I440*365/J440</f>
      </c>
    </row>
    <row collapsed="false" customFormat="false" customHeight="false" hidden="false" ht="12.1" outlineLevel="0" r="441">
      <c r="A441" s="17" t="s">
        <v>488</v>
      </c>
      <c r="B441" s="17" t="s">
        <v>707</v>
      </c>
      <c r="C441" s="54" t="n">
        <v>43446</v>
      </c>
      <c r="D441" s="55" t="n">
        <v>43447</v>
      </c>
      <c r="E441" s="18" t="n">
        <v>0.4955</v>
      </c>
      <c r="F441" s="18" t="n">
        <v>0.501</v>
      </c>
      <c r="G441" s="18" t="n">
        <v>1000</v>
      </c>
      <c r="H441" s="6" t="s">
        <f>=(F441-E441)*G441</f>
      </c>
      <c r="I441" s="9" t="s">
        <f>=(F441-E441)/E441</f>
      </c>
      <c r="J441" s="7" t="s">
        <f>=MAX(1,DATEDIF(C441,D441,"d")-1)</f>
      </c>
      <c r="K441" s="9" t="s">
        <f>=I441*365/J441</f>
      </c>
    </row>
    <row collapsed="false" customFormat="false" customHeight="false" hidden="false" ht="12.1" outlineLevel="0" r="442">
      <c r="A442" s="17" t="s">
        <v>488</v>
      </c>
      <c r="B442" s="17" t="s">
        <v>707</v>
      </c>
      <c r="C442" s="54" t="n">
        <v>43446</v>
      </c>
      <c r="D442" s="55" t="n">
        <v>45646</v>
      </c>
      <c r="E442" s="18" t="n">
        <v>0.4955</v>
      </c>
      <c r="F442" s="18" t="n">
        <v>0.4978</v>
      </c>
      <c r="G442" s="18" t="n">
        <v>2000</v>
      </c>
      <c r="H442" s="6" t="s">
        <f>=(F442-E442)*G442</f>
      </c>
      <c r="I442" s="9" t="s">
        <f>=(F442-E442)/E442</f>
      </c>
      <c r="J442" s="7" t="s">
        <f>=MAX(1,DATEDIF(C442,D442,"d")-1)</f>
      </c>
      <c r="K442" s="9" t="s">
        <f>=I442*365/J442</f>
      </c>
    </row>
    <row collapsed="false" customFormat="false" customHeight="false" hidden="false" ht="12.1" outlineLevel="0" r="443">
      <c r="A443" s="17" t="s">
        <v>488</v>
      </c>
      <c r="B443" s="17" t="s">
        <v>707</v>
      </c>
      <c r="C443" s="54" t="n">
        <v>43446</v>
      </c>
      <c r="D443" s="55" t="n">
        <v>45646</v>
      </c>
      <c r="E443" s="18" t="n">
        <v>0.4955</v>
      </c>
      <c r="F443" s="18" t="n">
        <v>0.4978</v>
      </c>
      <c r="G443" s="18" t="n">
        <v>23000</v>
      </c>
      <c r="H443" s="6" t="s">
        <f>=(F443-E443)*G443</f>
      </c>
      <c r="I443" s="9" t="s">
        <f>=(F443-E443)/E443</f>
      </c>
      <c r="J443" s="7" t="s">
        <f>=MAX(1,DATEDIF(C443,D443,"d")-1)</f>
      </c>
      <c r="K443" s="9" t="s">
        <f>=I443*365/J443</f>
      </c>
    </row>
    <row collapsed="false" customFormat="false" customHeight="false" hidden="false" ht="12.1" outlineLevel="0" r="444">
      <c r="A444" s="17" t="s">
        <v>488</v>
      </c>
      <c r="B444" s="17" t="s">
        <v>707</v>
      </c>
      <c r="C444" s="54" t="n">
        <v>43889</v>
      </c>
      <c r="D444" s="55" t="n">
        <v>45646</v>
      </c>
      <c r="E444" s="18" t="n">
        <v>0.6399</v>
      </c>
      <c r="F444" s="18" t="n">
        <v>0.4978</v>
      </c>
      <c r="G444" s="18" t="n">
        <v>50000</v>
      </c>
      <c r="H444" s="6" t="s">
        <f>=(F444-E444)*G444</f>
      </c>
      <c r="I444" s="9" t="s">
        <f>=(F444-E444)/E444</f>
      </c>
      <c r="J444" s="7" t="s">
        <f>=MAX(1,DATEDIF(C444,D444,"d")-1)</f>
      </c>
      <c r="K444" s="9" t="s">
        <f>=I444*365/J444</f>
      </c>
    </row>
    <row collapsed="false" customFormat="false" customHeight="false" hidden="false" ht="12.1" outlineLevel="0" r="445">
      <c r="A445" s="17" t="s">
        <v>488</v>
      </c>
      <c r="B445" s="17" t="s">
        <v>707</v>
      </c>
      <c r="C445" s="54" t="n">
        <v>44651</v>
      </c>
      <c r="D445" s="55" t="n">
        <v>45646</v>
      </c>
      <c r="E445" s="18" t="n">
        <v>0.7022</v>
      </c>
      <c r="F445" s="18" t="n">
        <v>0.4998</v>
      </c>
      <c r="G445" s="18" t="n">
        <v>2000</v>
      </c>
      <c r="H445" s="6" t="s">
        <f>=(F445-E445)*G445</f>
      </c>
      <c r="I445" s="9" t="s">
        <f>=(F445-E445)/E445</f>
      </c>
      <c r="J445" s="7" t="s">
        <f>=MAX(1,DATEDIF(C445,D445,"d")-1)</f>
      </c>
      <c r="K445" s="9" t="s">
        <f>=I445*365/J445</f>
      </c>
    </row>
    <row collapsed="false" customFormat="false" customHeight="false" hidden="false" ht="12.1" outlineLevel="0" r="446">
      <c r="A446" s="17" t="s">
        <v>488</v>
      </c>
      <c r="B446" s="17" t="s">
        <v>707</v>
      </c>
      <c r="C446" s="54" t="n">
        <v>44727</v>
      </c>
      <c r="D446" s="55" t="n">
        <v>45646</v>
      </c>
      <c r="E446" s="18" t="n">
        <v>0.7774</v>
      </c>
      <c r="F446" s="18" t="n">
        <v>0.4998</v>
      </c>
      <c r="G446" s="18" t="n">
        <v>18000</v>
      </c>
      <c r="H446" s="6" t="s">
        <f>=(F446-E446)*G446</f>
      </c>
      <c r="I446" s="9" t="s">
        <f>=(F446-E446)/E446</f>
      </c>
      <c r="J446" s="7" t="s">
        <f>=MAX(1,DATEDIF(C446,D446,"d")-1)</f>
      </c>
      <c r="K446" s="9" t="s">
        <f>=I446*365/J446</f>
      </c>
    </row>
    <row collapsed="false" customFormat="false" customHeight="false" hidden="false" ht="12.1" outlineLevel="0" r="447">
      <c r="A447" s="17" t="s">
        <v>488</v>
      </c>
      <c r="B447" s="17" t="s">
        <v>707</v>
      </c>
      <c r="C447" s="54" t="n">
        <v>45646</v>
      </c>
      <c r="D447" s="55" t="n">
        <v>45699</v>
      </c>
      <c r="E447" s="18" t="n">
        <v>0.4998</v>
      </c>
      <c r="F447" s="18" t="n">
        <v>0.5419</v>
      </c>
      <c r="G447" s="18" t="n">
        <v>3000</v>
      </c>
      <c r="H447" s="6" t="s">
        <f>=(F447-E447)*G447</f>
      </c>
      <c r="I447" s="9" t="s">
        <f>=(F447-E447)/E447</f>
      </c>
      <c r="J447" s="7" t="s">
        <f>=MAX(1,DATEDIF(C447,D447,"d")-1)</f>
      </c>
      <c r="K447" s="9" t="s">
        <f>=I447*365/J447</f>
      </c>
    </row>
    <row collapsed="false" customFormat="false" customHeight="false" hidden="false" ht="12.1" outlineLevel="0" r="448">
      <c r="A448" s="17" t="s">
        <v>488</v>
      </c>
      <c r="B448" s="17" t="s">
        <v>707</v>
      </c>
      <c r="C448" s="54" t="n">
        <v>45699</v>
      </c>
      <c r="D448" s="55" t="n">
        <v>45714</v>
      </c>
      <c r="E448" s="18" t="n">
        <v>0.5419</v>
      </c>
      <c r="F448" s="18" t="n">
        <v>0.5628</v>
      </c>
      <c r="G448" s="18" t="n">
        <v>19000</v>
      </c>
      <c r="H448" s="6" t="s">
        <f>=(F448-E448)*G448</f>
      </c>
      <c r="I448" s="9" t="s">
        <f>=(F448-E448)/E448</f>
      </c>
      <c r="J448" s="7" t="s">
        <f>=MAX(1,DATEDIF(C448,D448,"d")-1)</f>
      </c>
      <c r="K448" s="9" t="s">
        <f>=I448*365/J448</f>
      </c>
    </row>
    <row collapsed="false" customFormat="false" customHeight="false" hidden="false" ht="12.1" outlineLevel="0" r="449">
      <c r="A449" s="17" t="s">
        <v>488</v>
      </c>
      <c r="B449" s="17" t="s">
        <v>707</v>
      </c>
      <c r="C449" s="54" t="n">
        <v>45699</v>
      </c>
      <c r="D449" s="55" t="n">
        <v>45714</v>
      </c>
      <c r="E449" s="18" t="n">
        <v>0.5419</v>
      </c>
      <c r="F449" s="18" t="n">
        <v>0.5628</v>
      </c>
      <c r="G449" s="18" t="n">
        <v>14000</v>
      </c>
      <c r="H449" s="6" t="s">
        <f>=(F449-E449)*G449</f>
      </c>
      <c r="I449" s="9" t="s">
        <f>=(F449-E449)/E449</f>
      </c>
      <c r="J449" s="7" t="s">
        <f>=MAX(1,DATEDIF(C449,D449,"d")-1)</f>
      </c>
      <c r="K449" s="9" t="s">
        <f>=I449*365/J449</f>
      </c>
    </row>
    <row collapsed="false" customFormat="false" customHeight="false" hidden="false" ht="12.1" outlineLevel="0" r="450">
      <c r="A450" s="17" t="s">
        <v>488</v>
      </c>
      <c r="B450" s="17" t="s">
        <v>707</v>
      </c>
      <c r="C450" s="54" t="n">
        <v>45699</v>
      </c>
      <c r="D450" s="55" t="n">
        <v>45714</v>
      </c>
      <c r="E450" s="18" t="n">
        <v>0.5419</v>
      </c>
      <c r="F450" s="18" t="n">
        <v>0.5628</v>
      </c>
      <c r="G450" s="18" t="n">
        <v>100000</v>
      </c>
      <c r="H450" s="6" t="s">
        <f>=(F450-E450)*G450</f>
      </c>
      <c r="I450" s="9" t="s">
        <f>=(F450-E450)/E450</f>
      </c>
      <c r="J450" s="7" t="s">
        <f>=MAX(1,DATEDIF(C450,D450,"d")-1)</f>
      </c>
      <c r="K450" s="9" t="s">
        <f>=I450*365/J450</f>
      </c>
    </row>
    <row collapsed="false" customFormat="false" customHeight="false" hidden="false" ht="12.1" outlineLevel="0" r="451">
      <c r="A451" s="17" t="s">
        <v>488</v>
      </c>
      <c r="B451" s="17" t="s">
        <v>707</v>
      </c>
      <c r="C451" s="54" t="n">
        <v>45699</v>
      </c>
      <c r="D451" s="55" t="n">
        <v>45714</v>
      </c>
      <c r="E451" s="18" t="n">
        <v>0.5419</v>
      </c>
      <c r="F451" s="18" t="n">
        <v>0.5628</v>
      </c>
      <c r="G451" s="18" t="n">
        <v>42000</v>
      </c>
      <c r="H451" s="6" t="s">
        <f>=(F451-E451)*G451</f>
      </c>
      <c r="I451" s="9" t="s">
        <f>=(F451-E451)/E451</f>
      </c>
      <c r="J451" s="7" t="s">
        <f>=MAX(1,DATEDIF(C451,D451,"d")-1)</f>
      </c>
      <c r="K451" s="9" t="s">
        <f>=I451*365/J451</f>
      </c>
    </row>
    <row collapsed="false" customFormat="false" customHeight="false" hidden="false" ht="12.1" outlineLevel="0" r="452">
      <c r="A452" s="17" t="s">
        <v>489</v>
      </c>
      <c r="B452" s="17" t="s">
        <v>711</v>
      </c>
      <c r="C452" s="54" t="n">
        <v>43812</v>
      </c>
      <c r="D452" s="55" t="n">
        <v>45744</v>
      </c>
      <c r="E452" s="18" t="n">
        <v>104.0533</v>
      </c>
      <c r="F452" s="18" t="n">
        <v>269.842</v>
      </c>
      <c r="G452" s="18" t="n">
        <v>10</v>
      </c>
      <c r="H452" s="6" t="s">
        <f>=(F452-E452)*G452</f>
      </c>
      <c r="I452" s="9" t="s">
        <f>=(F452-E452)/E452</f>
      </c>
      <c r="J452" s="7" t="s">
        <f>=MAX(1,DATEDIF(C452,D452,"d")-1)</f>
      </c>
      <c r="K452" s="9" t="s">
        <f>=I452*365/J452</f>
      </c>
    </row>
    <row collapsed="false" customFormat="false" customHeight="false" hidden="false" ht="12.1" outlineLevel="0" r="453">
      <c r="A453" s="17" t="s">
        <v>489</v>
      </c>
      <c r="B453" s="17" t="s">
        <v>711</v>
      </c>
      <c r="C453" s="54" t="n">
        <v>43812</v>
      </c>
      <c r="D453" s="55" t="n">
        <v>45744</v>
      </c>
      <c r="E453" s="18" t="n">
        <v>104.0533</v>
      </c>
      <c r="F453" s="18" t="n">
        <v>269.842</v>
      </c>
      <c r="G453" s="18" t="n">
        <v>110</v>
      </c>
      <c r="H453" s="6" t="s">
        <f>=(F453-E453)*G453</f>
      </c>
      <c r="I453" s="9" t="s">
        <f>=(F453-E453)/E453</f>
      </c>
      <c r="J453" s="7" t="s">
        <f>=MAX(1,DATEDIF(C453,D453,"d")-1)</f>
      </c>
      <c r="K453" s="9" t="s">
        <f>=I453*365/J453</f>
      </c>
    </row>
    <row collapsed="false" customFormat="false" customHeight="false" hidden="false" ht="12.1" outlineLevel="0" r="454">
      <c r="A454" s="17" t="s">
        <v>489</v>
      </c>
      <c r="B454" s="17" t="s">
        <v>711</v>
      </c>
      <c r="C454" s="54" t="n">
        <v>43812</v>
      </c>
      <c r="D454" s="55" t="n">
        <v>45744</v>
      </c>
      <c r="E454" s="18" t="n">
        <v>104.0534</v>
      </c>
      <c r="F454" s="18" t="n">
        <v>269.842</v>
      </c>
      <c r="G454" s="18" t="n">
        <v>80</v>
      </c>
      <c r="H454" s="6" t="s">
        <f>=(F454-E454)*G454</f>
      </c>
      <c r="I454" s="9" t="s">
        <f>=(F454-E454)/E454</f>
      </c>
      <c r="J454" s="7" t="s">
        <f>=MAX(1,DATEDIF(C454,D454,"d")-1)</f>
      </c>
      <c r="K454" s="9" t="s">
        <f>=I454*365/J454</f>
      </c>
    </row>
    <row collapsed="false" customFormat="false" customHeight="false" hidden="false" ht="12.1" outlineLevel="0" r="455">
      <c r="A455" s="17" t="s">
        <v>489</v>
      </c>
      <c r="B455" s="17" t="s">
        <v>711</v>
      </c>
      <c r="C455" s="54" t="n">
        <v>43812</v>
      </c>
      <c r="D455" s="55" t="n">
        <v>45744</v>
      </c>
      <c r="E455" s="18" t="n">
        <v>104.0534</v>
      </c>
      <c r="F455" s="18" t="n">
        <v>269.842</v>
      </c>
      <c r="G455" s="18" t="n">
        <v>150</v>
      </c>
      <c r="H455" s="6" t="s">
        <f>=(F455-E455)*G455</f>
      </c>
      <c r="I455" s="9" t="s">
        <f>=(F455-E455)/E455</f>
      </c>
      <c r="J455" s="7" t="s">
        <f>=MAX(1,DATEDIF(C455,D455,"d")-1)</f>
      </c>
      <c r="K455" s="9" t="s">
        <f>=I455*365/J455</f>
      </c>
    </row>
    <row collapsed="false" customFormat="false" customHeight="false" hidden="false" ht="12.1" outlineLevel="0" r="456">
      <c r="A456" s="17" t="s">
        <v>489</v>
      </c>
      <c r="B456" s="17" t="s">
        <v>711</v>
      </c>
      <c r="C456" s="54" t="n">
        <v>43812</v>
      </c>
      <c r="D456" s="55" t="n">
        <v>45744</v>
      </c>
      <c r="E456" s="18" t="n">
        <v>104.0534</v>
      </c>
      <c r="F456" s="18" t="n">
        <v>269.842</v>
      </c>
      <c r="G456" s="18" t="n">
        <v>10</v>
      </c>
      <c r="H456" s="6" t="s">
        <f>=(F456-E456)*G456</f>
      </c>
      <c r="I456" s="9" t="s">
        <f>=(F456-E456)/E456</f>
      </c>
      <c r="J456" s="7" t="s">
        <f>=MAX(1,DATEDIF(C456,D456,"d")-1)</f>
      </c>
      <c r="K456" s="9" t="s">
        <f>=I456*365/J456</f>
      </c>
    </row>
    <row collapsed="false" customFormat="false" customHeight="false" hidden="false" ht="12.1" outlineLevel="0" r="457">
      <c r="A457" s="17" t="s">
        <v>489</v>
      </c>
      <c r="B457" s="17" t="s">
        <v>711</v>
      </c>
      <c r="C457" s="54" t="n">
        <v>43812</v>
      </c>
      <c r="D457" s="55" t="n">
        <v>45744</v>
      </c>
      <c r="E457" s="18" t="n">
        <v>104.0534</v>
      </c>
      <c r="F457" s="18" t="n">
        <v>269.842</v>
      </c>
      <c r="G457" s="18" t="n">
        <v>40</v>
      </c>
      <c r="H457" s="6" t="s">
        <f>=(F457-E457)*G457</f>
      </c>
      <c r="I457" s="9" t="s">
        <f>=(F457-E457)/E457</f>
      </c>
      <c r="J457" s="7" t="s">
        <f>=MAX(1,DATEDIF(C457,D457,"d")-1)</f>
      </c>
      <c r="K457" s="9" t="s">
        <f>=I457*365/J457</f>
      </c>
    </row>
    <row collapsed="false" customFormat="false" customHeight="false" hidden="false" ht="12.1" outlineLevel="0" r="458">
      <c r="A458" s="17" t="s">
        <v>489</v>
      </c>
      <c r="B458" s="17" t="s">
        <v>711</v>
      </c>
      <c r="C458" s="54" t="n">
        <v>45744</v>
      </c>
      <c r="D458" s="55" t="n">
        <v>45744</v>
      </c>
      <c r="E458" s="18" t="n">
        <v>269.842</v>
      </c>
      <c r="F458" s="18" t="n">
        <v>266.2565</v>
      </c>
      <c r="G458" s="18" t="n">
        <v>30</v>
      </c>
      <c r="H458" s="6" t="s">
        <f>=(F458-E458)*G458</f>
      </c>
      <c r="I458" s="9" t="s">
        <f>=(F458-E458)/E458</f>
      </c>
      <c r="J458" s="7" t="s">
        <f>=MAX(1,DATEDIF(C458,D458,"d")-1)</f>
      </c>
      <c r="K458" s="9" t="s">
        <f>=I458*365/J458</f>
      </c>
    </row>
    <row collapsed="false" customFormat="false" customHeight="false" hidden="false" ht="12.1" outlineLevel="0" r="459">
      <c r="A459" s="17" t="s">
        <v>489</v>
      </c>
      <c r="B459" s="17" t="s">
        <v>711</v>
      </c>
      <c r="C459" s="54" t="n">
        <v>45744</v>
      </c>
      <c r="D459" s="55" t="n">
        <v>45744</v>
      </c>
      <c r="E459" s="18" t="n">
        <v>269.842</v>
      </c>
      <c r="F459" s="18" t="n">
        <v>266.2565</v>
      </c>
      <c r="G459" s="18" t="n">
        <v>970</v>
      </c>
      <c r="H459" s="6" t="s">
        <f>=(F459-E459)*G459</f>
      </c>
      <c r="I459" s="9" t="s">
        <f>=(F459-E459)/E459</f>
      </c>
      <c r="J459" s="7" t="s">
        <f>=MAX(1,DATEDIF(C459,D459,"d")-1)</f>
      </c>
      <c r="K459" s="9" t="s">
        <f>=I459*365/J459</f>
      </c>
    </row>
    <row collapsed="false" customFormat="false" customHeight="false" hidden="false" ht="12.1" outlineLevel="0" r="460">
      <c r="A460" s="17" t="s">
        <v>489</v>
      </c>
      <c r="B460" s="17" t="s">
        <v>711</v>
      </c>
      <c r="C460" s="54" t="n">
        <v>45744</v>
      </c>
      <c r="D460" s="55" t="n">
        <v>45744</v>
      </c>
      <c r="E460" s="18" t="n">
        <v>269.842</v>
      </c>
      <c r="F460" s="18" t="n">
        <v>266.2565</v>
      </c>
      <c r="G460" s="18" t="n">
        <v>30</v>
      </c>
      <c r="H460" s="6" t="s">
        <f>=(F460-E460)*G460</f>
      </c>
      <c r="I460" s="9" t="s">
        <f>=(F460-E460)/E460</f>
      </c>
      <c r="J460" s="7" t="s">
        <f>=MAX(1,DATEDIF(C460,D460,"d")-1)</f>
      </c>
      <c r="K460" s="9" t="s">
        <f>=I460*365/J460</f>
      </c>
    </row>
    <row collapsed="false" customFormat="false" customHeight="false" hidden="false" ht="12.1" outlineLevel="0" r="461">
      <c r="A461" s="17" t="s">
        <v>489</v>
      </c>
      <c r="B461" s="17" t="s">
        <v>711</v>
      </c>
      <c r="C461" s="54" t="n">
        <v>45744</v>
      </c>
      <c r="D461" s="55" t="n">
        <v>45744</v>
      </c>
      <c r="E461" s="18" t="n">
        <v>269.842</v>
      </c>
      <c r="F461" s="18" t="n">
        <v>266.2565</v>
      </c>
      <c r="G461" s="18" t="n">
        <v>100</v>
      </c>
      <c r="H461" s="6" t="s">
        <f>=(F461-E461)*G461</f>
      </c>
      <c r="I461" s="9" t="s">
        <f>=(F461-E461)/E461</f>
      </c>
      <c r="J461" s="7" t="s">
        <f>=MAX(1,DATEDIF(C461,D461,"d")-1)</f>
      </c>
      <c r="K461" s="9" t="s">
        <f>=I461*365/J461</f>
      </c>
    </row>
    <row collapsed="false" customFormat="false" customHeight="false" hidden="false" ht="12.1" outlineLevel="0" r="462">
      <c r="A462" s="17" t="s">
        <v>489</v>
      </c>
      <c r="B462" s="17" t="s">
        <v>711</v>
      </c>
      <c r="C462" s="54" t="n">
        <v>45744</v>
      </c>
      <c r="D462" s="55" t="n">
        <v>45744</v>
      </c>
      <c r="E462" s="18" t="n">
        <v>269.842</v>
      </c>
      <c r="F462" s="18" t="n">
        <v>266.2565</v>
      </c>
      <c r="G462" s="18" t="n">
        <v>100</v>
      </c>
      <c r="H462" s="6" t="s">
        <f>=(F462-E462)*G462</f>
      </c>
      <c r="I462" s="9" t="s">
        <f>=(F462-E462)/E462</f>
      </c>
      <c r="J462" s="7" t="s">
        <f>=MAX(1,DATEDIF(C462,D462,"d")-1)</f>
      </c>
      <c r="K462" s="9" t="s">
        <f>=I462*365/J462</f>
      </c>
    </row>
    <row collapsed="false" customFormat="false" customHeight="false" hidden="false" ht="12.1" outlineLevel="0" r="463">
      <c r="A463" s="17" t="s">
        <v>489</v>
      </c>
      <c r="B463" s="17" t="s">
        <v>711</v>
      </c>
      <c r="C463" s="54" t="n">
        <v>45744</v>
      </c>
      <c r="D463" s="55" t="n">
        <v>45744</v>
      </c>
      <c r="E463" s="18" t="n">
        <v>269.842</v>
      </c>
      <c r="F463" s="18" t="n">
        <v>266.2565</v>
      </c>
      <c r="G463" s="18" t="n">
        <v>10</v>
      </c>
      <c r="H463" s="6" t="s">
        <f>=(F463-E463)*G463</f>
      </c>
      <c r="I463" s="9" t="s">
        <f>=(F463-E463)/E463</f>
      </c>
      <c r="J463" s="7" t="s">
        <f>=MAX(1,DATEDIF(C463,D463,"d")-1)</f>
      </c>
      <c r="K463" s="9" t="s">
        <f>=I463*365/J463</f>
      </c>
    </row>
    <row collapsed="false" customFormat="false" customHeight="false" hidden="false" ht="12.1" outlineLevel="0" r="464">
      <c r="A464" s="17" t="s">
        <v>489</v>
      </c>
      <c r="B464" s="17" t="s">
        <v>711</v>
      </c>
      <c r="C464" s="54" t="n">
        <v>45744</v>
      </c>
      <c r="D464" s="55" t="n">
        <v>45744</v>
      </c>
      <c r="E464" s="18" t="n">
        <v>269.842</v>
      </c>
      <c r="F464" s="18" t="n">
        <v>266.2565</v>
      </c>
      <c r="G464" s="18" t="n">
        <v>1500</v>
      </c>
      <c r="H464" s="6" t="s">
        <f>=(F464-E464)*G464</f>
      </c>
      <c r="I464" s="9" t="s">
        <f>=(F464-E464)/E464</f>
      </c>
      <c r="J464" s="7" t="s">
        <f>=MAX(1,DATEDIF(C464,D464,"d")-1)</f>
      </c>
      <c r="K464" s="9" t="s">
        <f>=I464*365/J464</f>
      </c>
    </row>
    <row collapsed="false" customFormat="false" customHeight="false" hidden="false" ht="12.1" outlineLevel="0" r="465">
      <c r="A465" s="17" t="s">
        <v>489</v>
      </c>
      <c r="B465" s="17" t="s">
        <v>711</v>
      </c>
      <c r="C465" s="54" t="n">
        <v>45744</v>
      </c>
      <c r="D465" s="55" t="n">
        <v>45744</v>
      </c>
      <c r="E465" s="18" t="n">
        <v>269.842</v>
      </c>
      <c r="F465" s="18" t="n">
        <v>266.2565</v>
      </c>
      <c r="G465" s="18" t="n">
        <v>600</v>
      </c>
      <c r="H465" s="6" t="s">
        <f>=(F465-E465)*G465</f>
      </c>
      <c r="I465" s="9" t="s">
        <f>=(F465-E465)/E465</f>
      </c>
      <c r="J465" s="7" t="s">
        <f>=MAX(1,DATEDIF(C465,D465,"d")-1)</f>
      </c>
      <c r="K465" s="9" t="s">
        <f>=I465*365/J465</f>
      </c>
    </row>
    <row collapsed="false" customFormat="false" customHeight="false" hidden="false" ht="12.1" outlineLevel="0" r="466">
      <c r="A466" s="17" t="s">
        <v>489</v>
      </c>
      <c r="B466" s="17" t="s">
        <v>711</v>
      </c>
      <c r="C466" s="54" t="n">
        <v>45744</v>
      </c>
      <c r="D466" s="55" t="n">
        <v>45744</v>
      </c>
      <c r="E466" s="18" t="n">
        <v>269.842</v>
      </c>
      <c r="F466" s="18" t="n">
        <v>266.2565</v>
      </c>
      <c r="G466" s="18" t="n">
        <v>260</v>
      </c>
      <c r="H466" s="6" t="s">
        <f>=(F466-E466)*G466</f>
      </c>
      <c r="I466" s="9" t="s">
        <f>=(F466-E466)/E466</f>
      </c>
      <c r="J466" s="7" t="s">
        <f>=MAX(1,DATEDIF(C466,D466,"d")-1)</f>
      </c>
      <c r="K466" s="9" t="s">
        <f>=I466*365/J466</f>
      </c>
    </row>
    <row collapsed="false" customFormat="false" customHeight="false" hidden="false" ht="12.1" outlineLevel="0" r="467">
      <c r="A467" s="17" t="s">
        <v>490</v>
      </c>
      <c r="B467" s="17" t="s">
        <v>710</v>
      </c>
      <c r="C467" s="54" t="n">
        <v>43812</v>
      </c>
      <c r="D467" s="55" t="n">
        <v>44585</v>
      </c>
      <c r="E467" s="18" t="n">
        <v>750.5847</v>
      </c>
      <c r="F467" s="18" t="n">
        <v>650.1</v>
      </c>
      <c r="G467" s="18" t="n">
        <v>9</v>
      </c>
      <c r="H467" s="6" t="s">
        <f>=(F467-E467)*G467</f>
      </c>
      <c r="I467" s="9" t="s">
        <f>=(F467-E467)/E467</f>
      </c>
      <c r="J467" s="7" t="s">
        <f>=MAX(1,DATEDIF(C467,D467,"d")-1)</f>
      </c>
      <c r="K467" s="9" t="s">
        <f>=I467*365/J467</f>
      </c>
    </row>
    <row collapsed="false" customFormat="false" customHeight="false" hidden="false" ht="12.1" outlineLevel="0" r="468">
      <c r="A468" s="17" t="s">
        <v>490</v>
      </c>
      <c r="B468" s="17" t="s">
        <v>710</v>
      </c>
      <c r="C468" s="54" t="n">
        <v>43812</v>
      </c>
      <c r="D468" s="55" t="n">
        <v>44585</v>
      </c>
      <c r="E468" s="18" t="n">
        <v>750.5847</v>
      </c>
      <c r="F468" s="18" t="n">
        <v>650.1005</v>
      </c>
      <c r="G468" s="18" t="n">
        <v>21</v>
      </c>
      <c r="H468" s="6" t="s">
        <f>=(F468-E468)*G468</f>
      </c>
      <c r="I468" s="9" t="s">
        <f>=(F468-E468)/E468</f>
      </c>
      <c r="J468" s="7" t="s">
        <f>=MAX(1,DATEDIF(C468,D468,"d")-1)</f>
      </c>
      <c r="K468" s="9" t="s">
        <f>=I468*365/J468</f>
      </c>
    </row>
    <row collapsed="false" customFormat="false" customHeight="false" hidden="false" ht="12.1" outlineLevel="0" r="469">
      <c r="A469" s="17" t="s">
        <v>48</v>
      </c>
      <c r="B469" s="17" t="s">
        <v>49</v>
      </c>
      <c r="C469" s="54" t="n">
        <v>43833</v>
      </c>
      <c r="D469" s="55" t="n">
        <v>45716</v>
      </c>
      <c r="E469" s="18" t="n">
        <v>0.2049</v>
      </c>
      <c r="F469" s="18" t="n">
        <v>0.0809</v>
      </c>
      <c r="G469" s="18" t="n">
        <v>300000</v>
      </c>
      <c r="H469" s="6" t="s">
        <f>=(F469-E469)*G469</f>
      </c>
      <c r="I469" s="9" t="s">
        <f>=(F469-E469)/E469</f>
      </c>
      <c r="J469" s="7" t="s">
        <f>=MAX(1,DATEDIF(C469,D469,"d")-1)</f>
      </c>
      <c r="K469" s="9" t="s">
        <f>=I469*365/J469</f>
      </c>
    </row>
    <row collapsed="false" customFormat="false" customHeight="false" hidden="false" ht="12.1" outlineLevel="0" r="470">
      <c r="A470" s="17" t="s">
        <v>48</v>
      </c>
      <c r="B470" s="17" t="s">
        <v>49</v>
      </c>
      <c r="C470" s="54" t="n">
        <v>43906</v>
      </c>
      <c r="D470" s="55" t="n">
        <v>45716</v>
      </c>
      <c r="E470" s="18" t="n">
        <v>0.1459</v>
      </c>
      <c r="F470" s="18" t="n">
        <v>0.0809</v>
      </c>
      <c r="G470" s="18" t="n">
        <v>20000</v>
      </c>
      <c r="H470" s="6" t="s">
        <f>=(F470-E470)*G470</f>
      </c>
      <c r="I470" s="9" t="s">
        <f>=(F470-E470)/E470</f>
      </c>
      <c r="J470" s="7" t="s">
        <f>=MAX(1,DATEDIF(C470,D470,"d")-1)</f>
      </c>
      <c r="K470" s="9" t="s">
        <f>=I470*365/J470</f>
      </c>
    </row>
    <row collapsed="false" customFormat="false" customHeight="false" hidden="false" ht="12.1" outlineLevel="0" r="471">
      <c r="A471" s="17" t="s">
        <v>48</v>
      </c>
      <c r="B471" s="17" t="s">
        <v>49</v>
      </c>
      <c r="C471" s="54" t="n">
        <v>44369</v>
      </c>
      <c r="D471" s="55" t="n">
        <v>45716</v>
      </c>
      <c r="E471" s="18" t="n">
        <v>0.2219</v>
      </c>
      <c r="F471" s="18" t="n">
        <v>0.0809</v>
      </c>
      <c r="G471" s="18" t="n">
        <v>200000</v>
      </c>
      <c r="H471" s="6" t="s">
        <f>=(F471-E471)*G471</f>
      </c>
      <c r="I471" s="9" t="s">
        <f>=(F471-E471)/E471</f>
      </c>
      <c r="J471" s="7" t="s">
        <f>=MAX(1,DATEDIF(C471,D471,"d")-1)</f>
      </c>
      <c r="K471" s="9" t="s">
        <f>=I471*365/J471</f>
      </c>
    </row>
    <row collapsed="false" customFormat="false" customHeight="false" hidden="false" ht="12.1" outlineLevel="0" r="472">
      <c r="A472" s="17" t="s">
        <v>48</v>
      </c>
      <c r="B472" s="17" t="s">
        <v>49</v>
      </c>
      <c r="C472" s="54" t="n">
        <v>44369</v>
      </c>
      <c r="D472" s="55" t="n">
        <v>45716</v>
      </c>
      <c r="E472" s="18" t="n">
        <v>0.2218</v>
      </c>
      <c r="F472" s="18" t="n">
        <v>0.0809</v>
      </c>
      <c r="G472" s="18" t="n">
        <v>70000</v>
      </c>
      <c r="H472" s="6" t="s">
        <f>=(F472-E472)*G472</f>
      </c>
      <c r="I472" s="9" t="s">
        <f>=(F472-E472)/E472</f>
      </c>
      <c r="J472" s="7" t="s">
        <f>=MAX(1,DATEDIF(C472,D472,"d")-1)</f>
      </c>
      <c r="K472" s="9" t="s">
        <f>=I472*365/J472</f>
      </c>
    </row>
    <row collapsed="false" customFormat="false" customHeight="false" hidden="false" ht="12.1" outlineLevel="0" r="473">
      <c r="A473" s="17" t="s">
        <v>48</v>
      </c>
      <c r="B473" s="17" t="s">
        <v>49</v>
      </c>
      <c r="C473" s="54" t="n">
        <v>44392</v>
      </c>
      <c r="D473" s="55" t="n">
        <v>45716</v>
      </c>
      <c r="E473" s="18" t="n">
        <v>0.2117</v>
      </c>
      <c r="F473" s="18" t="n">
        <v>0.0809</v>
      </c>
      <c r="G473" s="18" t="n">
        <v>60000</v>
      </c>
      <c r="H473" s="6" t="s">
        <f>=(F473-E473)*G473</f>
      </c>
      <c r="I473" s="9" t="s">
        <f>=(F473-E473)/E473</f>
      </c>
      <c r="J473" s="7" t="s">
        <f>=MAX(1,DATEDIF(C473,D473,"d")-1)</f>
      </c>
      <c r="K473" s="9" t="s">
        <f>=I473*365/J473</f>
      </c>
    </row>
    <row collapsed="false" customFormat="false" customHeight="false" hidden="false" ht="12.1" outlineLevel="0" r="474">
      <c r="A474" s="17" t="s">
        <v>48</v>
      </c>
      <c r="B474" s="17" t="s">
        <v>49</v>
      </c>
      <c r="C474" s="54" t="n">
        <v>44393</v>
      </c>
      <c r="D474" s="55" t="n">
        <v>45716</v>
      </c>
      <c r="E474" s="18" t="n">
        <v>0.2089</v>
      </c>
      <c r="F474" s="18" t="n">
        <v>0.0809</v>
      </c>
      <c r="G474" s="18" t="n">
        <v>200000</v>
      </c>
      <c r="H474" s="6" t="s">
        <f>=(F474-E474)*G474</f>
      </c>
      <c r="I474" s="9" t="s">
        <f>=(F474-E474)/E474</f>
      </c>
      <c r="J474" s="7" t="s">
        <f>=MAX(1,DATEDIF(C474,D474,"d")-1)</f>
      </c>
      <c r="K474" s="9" t="s">
        <f>=I474*365/J474</f>
      </c>
    </row>
    <row collapsed="false" customFormat="false" customHeight="false" hidden="false" ht="12.1" outlineLevel="0" r="475">
      <c r="A475" s="17" t="s">
        <v>48</v>
      </c>
      <c r="B475" s="17" t="s">
        <v>49</v>
      </c>
      <c r="C475" s="54" t="n">
        <v>44393</v>
      </c>
      <c r="D475" s="55" t="n">
        <v>45716</v>
      </c>
      <c r="E475" s="18" t="n">
        <v>0.2085</v>
      </c>
      <c r="F475" s="18" t="n">
        <v>0.0809</v>
      </c>
      <c r="G475" s="18" t="n">
        <v>40000</v>
      </c>
      <c r="H475" s="6" t="s">
        <f>=(F475-E475)*G475</f>
      </c>
      <c r="I475" s="9" t="s">
        <f>=(F475-E475)/E475</f>
      </c>
      <c r="J475" s="7" t="s">
        <f>=MAX(1,DATEDIF(C475,D475,"d")-1)</f>
      </c>
      <c r="K475" s="9" t="s">
        <f>=I475*365/J475</f>
      </c>
    </row>
    <row collapsed="false" customFormat="false" customHeight="false" hidden="false" ht="12.1" outlineLevel="0" r="476">
      <c r="A476" s="17" t="s">
        <v>48</v>
      </c>
      <c r="B476" s="17" t="s">
        <v>49</v>
      </c>
      <c r="C476" s="54" t="n">
        <v>44413</v>
      </c>
      <c r="D476" s="55" t="n">
        <v>45716</v>
      </c>
      <c r="E476" s="18" t="n">
        <v>0.1965</v>
      </c>
      <c r="F476" s="18" t="n">
        <v>0.0809</v>
      </c>
      <c r="G476" s="18" t="n">
        <v>100000</v>
      </c>
      <c r="H476" s="6" t="s">
        <f>=(F476-E476)*G476</f>
      </c>
      <c r="I476" s="9" t="s">
        <f>=(F476-E476)/E476</f>
      </c>
      <c r="J476" s="7" t="s">
        <f>=MAX(1,DATEDIF(C476,D476,"d")-1)</f>
      </c>
      <c r="K476" s="9" t="s">
        <f>=I476*365/J476</f>
      </c>
    </row>
    <row collapsed="false" customFormat="false" customHeight="false" hidden="false" ht="12.1" outlineLevel="0" r="477">
      <c r="A477" s="17" t="s">
        <v>48</v>
      </c>
      <c r="B477" s="17" t="s">
        <v>49</v>
      </c>
      <c r="C477" s="54" t="n">
        <v>44419</v>
      </c>
      <c r="D477" s="55" t="n">
        <v>45716</v>
      </c>
      <c r="E477" s="18" t="n">
        <v>0.1963</v>
      </c>
      <c r="F477" s="18" t="n">
        <v>0.0809</v>
      </c>
      <c r="G477" s="18" t="n">
        <v>80000</v>
      </c>
      <c r="H477" s="6" t="s">
        <f>=(F477-E477)*G477</f>
      </c>
      <c r="I477" s="9" t="s">
        <f>=(F477-E477)/E477</f>
      </c>
      <c r="J477" s="7" t="s">
        <f>=MAX(1,DATEDIF(C477,D477,"d")-1)</f>
      </c>
      <c r="K477" s="9" t="s">
        <f>=I477*365/J477</f>
      </c>
    </row>
    <row collapsed="false" customFormat="false" customHeight="false" hidden="false" ht="12.1" outlineLevel="0" r="478">
      <c r="A478" s="17" t="s">
        <v>48</v>
      </c>
      <c r="B478" s="17" t="s">
        <v>49</v>
      </c>
      <c r="C478" s="54" t="n">
        <v>44419</v>
      </c>
      <c r="D478" s="55" t="n">
        <v>45753</v>
      </c>
      <c r="E478" s="18" t="n">
        <v>0.1963</v>
      </c>
      <c r="F478" s="18" t="n">
        <v>0.0707</v>
      </c>
      <c r="G478" s="18" t="n">
        <v>20000</v>
      </c>
      <c r="H478" s="6" t="s">
        <f>=(F478-E478)*G478</f>
      </c>
      <c r="I478" s="9" t="s">
        <f>=(F478-E478)/E478</f>
      </c>
      <c r="J478" s="7" t="s">
        <f>=MAX(1,DATEDIF(C478,D478,"d")-1)</f>
      </c>
      <c r="K478" s="9" t="s">
        <f>=I478*365/J478</f>
      </c>
    </row>
    <row collapsed="false" customFormat="false" customHeight="false" hidden="false" ht="12.1" outlineLevel="0" r="479">
      <c r="A479" s="17" t="s">
        <v>48</v>
      </c>
      <c r="B479" s="17" t="s">
        <v>49</v>
      </c>
      <c r="C479" s="54" t="n">
        <v>44425</v>
      </c>
      <c r="D479" s="55" t="n">
        <v>45753</v>
      </c>
      <c r="E479" s="18" t="n">
        <v>0.1944</v>
      </c>
      <c r="F479" s="18" t="n">
        <v>0.0707</v>
      </c>
      <c r="G479" s="18" t="n">
        <v>30000</v>
      </c>
      <c r="H479" s="6" t="s">
        <f>=(F479-E479)*G479</f>
      </c>
      <c r="I479" s="9" t="s">
        <f>=(F479-E479)/E479</f>
      </c>
      <c r="J479" s="7" t="s">
        <f>=MAX(1,DATEDIF(C479,D479,"d")-1)</f>
      </c>
      <c r="K479" s="9" t="s">
        <f>=I479*365/J479</f>
      </c>
    </row>
    <row collapsed="false" customFormat="false" customHeight="false" hidden="false" ht="12.1" outlineLevel="0" r="480">
      <c r="A480" s="17" t="s">
        <v>48</v>
      </c>
      <c r="B480" s="17" t="s">
        <v>49</v>
      </c>
      <c r="C480" s="54" t="n">
        <v>44425</v>
      </c>
      <c r="D480" s="55" t="n">
        <v>45753</v>
      </c>
      <c r="E480" s="18" t="n">
        <v>0.1944</v>
      </c>
      <c r="F480" s="18" t="n">
        <v>0.0707</v>
      </c>
      <c r="G480" s="18" t="n">
        <v>120000</v>
      </c>
      <c r="H480" s="6" t="s">
        <f>=(F480-E480)*G480</f>
      </c>
      <c r="I480" s="9" t="s">
        <f>=(F480-E480)/E480</f>
      </c>
      <c r="J480" s="7" t="s">
        <f>=MAX(1,DATEDIF(C480,D480,"d")-1)</f>
      </c>
      <c r="K480" s="9" t="s">
        <f>=I480*365/J480</f>
      </c>
    </row>
    <row collapsed="false" customFormat="false" customHeight="false" hidden="false" ht="12.1" outlineLevel="0" r="481">
      <c r="A481" s="17" t="s">
        <v>48</v>
      </c>
      <c r="B481" s="17" t="s">
        <v>49</v>
      </c>
      <c r="C481" s="54" t="n">
        <v>44502</v>
      </c>
      <c r="D481" s="55" t="n">
        <v>45753</v>
      </c>
      <c r="E481" s="18" t="n">
        <v>0.1832</v>
      </c>
      <c r="F481" s="18" t="n">
        <v>0.0707</v>
      </c>
      <c r="G481" s="18" t="n">
        <v>130000</v>
      </c>
      <c r="H481" s="6" t="s">
        <f>=(F481-E481)*G481</f>
      </c>
      <c r="I481" s="9" t="s">
        <f>=(F481-E481)/E481</f>
      </c>
      <c r="J481" s="7" t="s">
        <f>=MAX(1,DATEDIF(C481,D481,"d")-1)</f>
      </c>
      <c r="K481" s="9" t="s">
        <f>=I481*365/J481</f>
      </c>
    </row>
    <row collapsed="false" customFormat="false" customHeight="false" hidden="false" ht="12.1" outlineLevel="0" r="482">
      <c r="A482" s="17" t="s">
        <v>48</v>
      </c>
      <c r="B482" s="17" t="s">
        <v>49</v>
      </c>
      <c r="C482" s="54" t="n">
        <v>44505</v>
      </c>
      <c r="D482" s="55" t="n">
        <v>45753</v>
      </c>
      <c r="E482" s="18" t="n">
        <v>0.1804</v>
      </c>
      <c r="F482" s="18" t="n">
        <v>0.0707</v>
      </c>
      <c r="G482" s="18" t="n">
        <v>40000</v>
      </c>
      <c r="H482" s="6" t="s">
        <f>=(F482-E482)*G482</f>
      </c>
      <c r="I482" s="9" t="s">
        <f>=(F482-E482)/E482</f>
      </c>
      <c r="J482" s="7" t="s">
        <f>=MAX(1,DATEDIF(C482,D482,"d")-1)</f>
      </c>
      <c r="K482" s="9" t="s">
        <f>=I482*365/J482</f>
      </c>
    </row>
    <row collapsed="false" customFormat="false" customHeight="false" hidden="false" ht="12.1" outlineLevel="0" r="483">
      <c r="A483" s="17" t="s">
        <v>48</v>
      </c>
      <c r="B483" s="17" t="s">
        <v>49</v>
      </c>
      <c r="C483" s="54" t="n">
        <v>44505</v>
      </c>
      <c r="D483" s="55" t="n">
        <v>45753</v>
      </c>
      <c r="E483" s="18" t="n">
        <v>0.1804</v>
      </c>
      <c r="F483" s="18" t="n">
        <v>0.0707</v>
      </c>
      <c r="G483" s="18" t="n">
        <v>20000</v>
      </c>
      <c r="H483" s="6" t="s">
        <f>=(F483-E483)*G483</f>
      </c>
      <c r="I483" s="9" t="s">
        <f>=(F483-E483)/E483</f>
      </c>
      <c r="J483" s="7" t="s">
        <f>=MAX(1,DATEDIF(C483,D483,"d")-1)</f>
      </c>
      <c r="K483" s="9" t="s">
        <f>=I483*365/J483</f>
      </c>
    </row>
    <row collapsed="false" customFormat="false" customHeight="false" hidden="false" ht="12.1" outlineLevel="0" r="484">
      <c r="A484" s="17" t="s">
        <v>48</v>
      </c>
      <c r="B484" s="17" t="s">
        <v>49</v>
      </c>
      <c r="C484" s="54" t="n">
        <v>44505</v>
      </c>
      <c r="D484" s="55" t="n">
        <v>45753</v>
      </c>
      <c r="E484" s="18" t="n">
        <v>0.1804</v>
      </c>
      <c r="F484" s="18" t="n">
        <v>0.0707</v>
      </c>
      <c r="G484" s="18" t="n">
        <v>10000</v>
      </c>
      <c r="H484" s="6" t="s">
        <f>=(F484-E484)*G484</f>
      </c>
      <c r="I484" s="9" t="s">
        <f>=(F484-E484)/E484</f>
      </c>
      <c r="J484" s="7" t="s">
        <f>=MAX(1,DATEDIF(C484,D484,"d")-1)</f>
      </c>
      <c r="K484" s="9" t="s">
        <f>=I484*365/J484</f>
      </c>
    </row>
    <row collapsed="false" customFormat="false" customHeight="false" hidden="false" ht="12.1" outlineLevel="0" r="485">
      <c r="A485" s="17" t="s">
        <v>48</v>
      </c>
      <c r="B485" s="17" t="s">
        <v>49</v>
      </c>
      <c r="C485" s="54" t="n">
        <v>44505</v>
      </c>
      <c r="D485" s="55" t="n">
        <v>45753</v>
      </c>
      <c r="E485" s="18" t="n">
        <v>0.1804</v>
      </c>
      <c r="F485" s="18" t="n">
        <v>0.0707</v>
      </c>
      <c r="G485" s="18" t="n">
        <v>80000</v>
      </c>
      <c r="H485" s="6" t="s">
        <f>=(F485-E485)*G485</f>
      </c>
      <c r="I485" s="9" t="s">
        <f>=(F485-E485)/E485</f>
      </c>
      <c r="J485" s="7" t="s">
        <f>=MAX(1,DATEDIF(C485,D485,"d")-1)</f>
      </c>
      <c r="K485" s="9" t="s">
        <f>=I485*365/J485</f>
      </c>
    </row>
    <row collapsed="false" customFormat="false" customHeight="false" hidden="false" ht="12.1" outlineLevel="0" r="486">
      <c r="A486" s="17" t="s">
        <v>48</v>
      </c>
      <c r="B486" s="17" t="s">
        <v>49</v>
      </c>
      <c r="C486" s="54" t="n">
        <v>44508</v>
      </c>
      <c r="D486" s="55" t="n">
        <v>45753</v>
      </c>
      <c r="E486" s="18" t="n">
        <v>0.1819</v>
      </c>
      <c r="F486" s="18" t="n">
        <v>0.0707</v>
      </c>
      <c r="G486" s="18" t="n">
        <v>20000</v>
      </c>
      <c r="H486" s="6" t="s">
        <f>=(F486-E486)*G486</f>
      </c>
      <c r="I486" s="9" t="s">
        <f>=(F486-E486)/E486</f>
      </c>
      <c r="J486" s="7" t="s">
        <f>=MAX(1,DATEDIF(C486,D486,"d")-1)</f>
      </c>
      <c r="K486" s="9" t="s">
        <f>=I486*365/J486</f>
      </c>
    </row>
    <row collapsed="false" customFormat="false" customHeight="false" hidden="false" ht="12.1" outlineLevel="0" r="487">
      <c r="A487" s="17" t="s">
        <v>48</v>
      </c>
      <c r="B487" s="17" t="s">
        <v>49</v>
      </c>
      <c r="C487" s="54" t="n">
        <v>44508</v>
      </c>
      <c r="D487" s="55" t="n">
        <v>45753</v>
      </c>
      <c r="E487" s="18" t="n">
        <v>0.1819</v>
      </c>
      <c r="F487" s="18" t="n">
        <v>0.0707</v>
      </c>
      <c r="G487" s="18" t="n">
        <v>70000</v>
      </c>
      <c r="H487" s="6" t="s">
        <f>=(F487-E487)*G487</f>
      </c>
      <c r="I487" s="9" t="s">
        <f>=(F487-E487)/E487</f>
      </c>
      <c r="J487" s="7" t="s">
        <f>=MAX(1,DATEDIF(C487,D487,"d")-1)</f>
      </c>
      <c r="K487" s="9" t="s">
        <f>=I487*365/J487</f>
      </c>
    </row>
    <row collapsed="false" customFormat="false" customHeight="false" hidden="false" ht="12.1" outlineLevel="0" r="488">
      <c r="A488" s="17" t="s">
        <v>48</v>
      </c>
      <c r="B488" s="17" t="s">
        <v>49</v>
      </c>
      <c r="C488" s="54" t="n">
        <v>44523</v>
      </c>
      <c r="D488" s="55" t="n">
        <v>45753</v>
      </c>
      <c r="E488" s="18" t="n">
        <v>0.174</v>
      </c>
      <c r="F488" s="18" t="n">
        <v>0.0707</v>
      </c>
      <c r="G488" s="18" t="n">
        <v>150000</v>
      </c>
      <c r="H488" s="6" t="s">
        <f>=(F488-E488)*G488</f>
      </c>
      <c r="I488" s="9" t="s">
        <f>=(F488-E488)/E488</f>
      </c>
      <c r="J488" s="7" t="s">
        <f>=MAX(1,DATEDIF(C488,D488,"d")-1)</f>
      </c>
      <c r="K488" s="9" t="s">
        <f>=I488*365/J488</f>
      </c>
    </row>
    <row collapsed="false" customFormat="false" customHeight="false" hidden="false" ht="12.1" outlineLevel="0" r="489">
      <c r="A489" s="17" t="s">
        <v>48</v>
      </c>
      <c r="B489" s="17" t="s">
        <v>49</v>
      </c>
      <c r="C489" s="54" t="n">
        <v>44575</v>
      </c>
      <c r="D489" s="55" t="n">
        <v>45753</v>
      </c>
      <c r="E489" s="18" t="n">
        <v>0.1622</v>
      </c>
      <c r="F489" s="18" t="n">
        <v>0.0707</v>
      </c>
      <c r="G489" s="18" t="n">
        <v>110000</v>
      </c>
      <c r="H489" s="6" t="s">
        <f>=(F489-E489)*G489</f>
      </c>
      <c r="I489" s="9" t="s">
        <f>=(F489-E489)/E489</f>
      </c>
      <c r="J489" s="7" t="s">
        <f>=MAX(1,DATEDIF(C489,D489,"d")-1)</f>
      </c>
      <c r="K489" s="9" t="s">
        <f>=I489*365/J489</f>
      </c>
    </row>
    <row collapsed="false" customFormat="false" customHeight="false" hidden="false" ht="12.1" outlineLevel="0" r="490">
      <c r="A490" s="17" t="s">
        <v>48</v>
      </c>
      <c r="B490" s="17" t="s">
        <v>49</v>
      </c>
      <c r="C490" s="54" t="n">
        <v>44575</v>
      </c>
      <c r="D490" s="55" t="n">
        <v>45753</v>
      </c>
      <c r="E490" s="18" t="n">
        <v>0.1624</v>
      </c>
      <c r="F490" s="18" t="n">
        <v>0.0707</v>
      </c>
      <c r="G490" s="18" t="n">
        <v>10000</v>
      </c>
      <c r="H490" s="6" t="s">
        <f>=(F490-E490)*G490</f>
      </c>
      <c r="I490" s="9" t="s">
        <f>=(F490-E490)/E490</f>
      </c>
      <c r="J490" s="7" t="s">
        <f>=MAX(1,DATEDIF(C490,D490,"d")-1)</f>
      </c>
      <c r="K490" s="9" t="s">
        <f>=I490*365/J490</f>
      </c>
    </row>
    <row collapsed="false" customFormat="false" customHeight="false" hidden="false" ht="12.1" outlineLevel="0" r="491">
      <c r="A491" s="17" t="s">
        <v>48</v>
      </c>
      <c r="B491" s="17" t="s">
        <v>49</v>
      </c>
      <c r="C491" s="54" t="n">
        <v>44595</v>
      </c>
      <c r="D491" s="55" t="n">
        <v>45753</v>
      </c>
      <c r="E491" s="18" t="n">
        <v>0.1403</v>
      </c>
      <c r="F491" s="18" t="n">
        <v>0.0707</v>
      </c>
      <c r="G491" s="18" t="n">
        <v>100000</v>
      </c>
      <c r="H491" s="6" t="s">
        <f>=(F491-E491)*G491</f>
      </c>
      <c r="I491" s="9" t="s">
        <f>=(F491-E491)/E491</f>
      </c>
      <c r="J491" s="7" t="s">
        <f>=MAX(1,DATEDIF(C491,D491,"d")-1)</f>
      </c>
      <c r="K491" s="9" t="s">
        <f>=I491*365/J491</f>
      </c>
    </row>
    <row collapsed="false" customFormat="false" customHeight="false" hidden="false" ht="12.1" outlineLevel="0" r="492">
      <c r="A492" s="17" t="s">
        <v>48</v>
      </c>
      <c r="B492" s="17" t="s">
        <v>49</v>
      </c>
      <c r="C492" s="54" t="n">
        <v>44603</v>
      </c>
      <c r="D492" s="55" t="n">
        <v>45753</v>
      </c>
      <c r="E492" s="18" t="n">
        <v>0.1381</v>
      </c>
      <c r="F492" s="18" t="n">
        <v>0.0707</v>
      </c>
      <c r="G492" s="18" t="n">
        <v>10000</v>
      </c>
      <c r="H492" s="6" t="s">
        <f>=(F492-E492)*G492</f>
      </c>
      <c r="I492" s="9" t="s">
        <f>=(F492-E492)/E492</f>
      </c>
      <c r="J492" s="7" t="s">
        <f>=MAX(1,DATEDIF(C492,D492,"d")-1)</f>
      </c>
      <c r="K492" s="9" t="s">
        <f>=I492*365/J492</f>
      </c>
    </row>
    <row collapsed="false" customFormat="false" customHeight="false" hidden="false" ht="12.1" outlineLevel="0" r="493">
      <c r="A493" s="17" t="s">
        <v>48</v>
      </c>
      <c r="B493" s="17" t="s">
        <v>49</v>
      </c>
      <c r="C493" s="54" t="n">
        <v>44603</v>
      </c>
      <c r="D493" s="55" t="n">
        <v>45753</v>
      </c>
      <c r="E493" s="18" t="n">
        <v>0.1381</v>
      </c>
      <c r="F493" s="18" t="n">
        <v>0.0707</v>
      </c>
      <c r="G493" s="18" t="n">
        <v>10000</v>
      </c>
      <c r="H493" s="6" t="s">
        <f>=(F493-E493)*G493</f>
      </c>
      <c r="I493" s="9" t="s">
        <f>=(F493-E493)/E493</f>
      </c>
      <c r="J493" s="7" t="s">
        <f>=MAX(1,DATEDIF(C493,D493,"d")-1)</f>
      </c>
      <c r="K493" s="9" t="s">
        <f>=I493*365/J493</f>
      </c>
    </row>
    <row collapsed="false" customFormat="false" customHeight="false" hidden="false" ht="12.1" outlineLevel="0" r="494">
      <c r="A494" s="17" t="s">
        <v>48</v>
      </c>
      <c r="B494" s="17" t="s">
        <v>49</v>
      </c>
      <c r="C494" s="54" t="n">
        <v>44603</v>
      </c>
      <c r="D494" s="55" t="n">
        <v>45753</v>
      </c>
      <c r="E494" s="18" t="n">
        <v>0.1381</v>
      </c>
      <c r="F494" s="18" t="n">
        <v>0.0707</v>
      </c>
      <c r="G494" s="18" t="n">
        <v>10000</v>
      </c>
      <c r="H494" s="6" t="s">
        <f>=(F494-E494)*G494</f>
      </c>
      <c r="I494" s="9" t="s">
        <f>=(F494-E494)/E494</f>
      </c>
      <c r="J494" s="7" t="s">
        <f>=MAX(1,DATEDIF(C494,D494,"d")-1)</f>
      </c>
      <c r="K494" s="9" t="s">
        <f>=I494*365/J494</f>
      </c>
    </row>
    <row collapsed="false" customFormat="false" customHeight="false" hidden="false" ht="12.1" outlineLevel="0" r="495">
      <c r="A495" s="17" t="s">
        <v>48</v>
      </c>
      <c r="B495" s="17" t="s">
        <v>49</v>
      </c>
      <c r="C495" s="54" t="n">
        <v>44603</v>
      </c>
      <c r="D495" s="55" t="n">
        <v>45753</v>
      </c>
      <c r="E495" s="18" t="n">
        <v>0.1381</v>
      </c>
      <c r="F495" s="18" t="n">
        <v>0.0707</v>
      </c>
      <c r="G495" s="18" t="n">
        <v>60000</v>
      </c>
      <c r="H495" s="6" t="s">
        <f>=(F495-E495)*G495</f>
      </c>
      <c r="I495" s="9" t="s">
        <f>=(F495-E495)/E495</f>
      </c>
      <c r="J495" s="7" t="s">
        <f>=MAX(1,DATEDIF(C495,D495,"d")-1)</f>
      </c>
      <c r="K495" s="9" t="s">
        <f>=I495*365/J495</f>
      </c>
    </row>
    <row collapsed="false" customFormat="false" customHeight="false" hidden="false" ht="12.1" outlineLevel="0" r="496">
      <c r="A496" s="17" t="s">
        <v>48</v>
      </c>
      <c r="B496" s="17" t="s">
        <v>49</v>
      </c>
      <c r="C496" s="54" t="n">
        <v>44613</v>
      </c>
      <c r="D496" s="55" t="n">
        <v>45753</v>
      </c>
      <c r="E496" s="18" t="n">
        <v>0.124</v>
      </c>
      <c r="F496" s="18" t="n">
        <v>0.0707</v>
      </c>
      <c r="G496" s="18" t="n">
        <v>20000</v>
      </c>
      <c r="H496" s="6" t="s">
        <f>=(F496-E496)*G496</f>
      </c>
      <c r="I496" s="9" t="s">
        <f>=(F496-E496)/E496</f>
      </c>
      <c r="J496" s="7" t="s">
        <f>=MAX(1,DATEDIF(C496,D496,"d")-1)</f>
      </c>
      <c r="K496" s="9" t="s">
        <f>=I496*365/J496</f>
      </c>
    </row>
    <row collapsed="false" customFormat="false" customHeight="false" hidden="false" ht="12.1" outlineLevel="0" r="497">
      <c r="A497" s="17" t="s">
        <v>48</v>
      </c>
      <c r="B497" s="17" t="s">
        <v>49</v>
      </c>
      <c r="C497" s="54" t="n">
        <v>44782</v>
      </c>
      <c r="D497" s="55" t="n">
        <v>45753</v>
      </c>
      <c r="E497" s="18" t="n">
        <v>0.0901</v>
      </c>
      <c r="F497" s="18" t="n">
        <v>0.0707</v>
      </c>
      <c r="G497" s="18" t="n">
        <v>50000</v>
      </c>
      <c r="H497" s="6" t="s">
        <f>=(F497-E497)*G497</f>
      </c>
      <c r="I497" s="9" t="s">
        <f>=(F497-E497)/E497</f>
      </c>
      <c r="J497" s="7" t="s">
        <f>=MAX(1,DATEDIF(C497,D497,"d")-1)</f>
      </c>
      <c r="K497" s="9" t="s">
        <f>=I497*365/J497</f>
      </c>
    </row>
    <row collapsed="false" customFormat="false" customHeight="false" hidden="false" ht="12.1" outlineLevel="0" r="498">
      <c r="A498" s="17" t="s">
        <v>48</v>
      </c>
      <c r="B498" s="17" t="s">
        <v>49</v>
      </c>
      <c r="C498" s="54" t="n">
        <v>44792</v>
      </c>
      <c r="D498" s="55" t="n">
        <v>45753</v>
      </c>
      <c r="E498" s="18" t="n">
        <v>0.0895</v>
      </c>
      <c r="F498" s="18" t="n">
        <v>0.0707</v>
      </c>
      <c r="G498" s="18" t="n">
        <v>30000</v>
      </c>
      <c r="H498" s="6" t="s">
        <f>=(F498-E498)*G498</f>
      </c>
      <c r="I498" s="9" t="s">
        <f>=(F498-E498)/E498</f>
      </c>
      <c r="J498" s="7" t="s">
        <f>=MAX(1,DATEDIF(C498,D498,"d")-1)</f>
      </c>
      <c r="K498" s="9" t="s">
        <f>=I498*365/J498</f>
      </c>
    </row>
    <row collapsed="false" customFormat="false" customHeight="false" hidden="false" ht="12.1" outlineLevel="0" r="499">
      <c r="A499" s="17" t="s">
        <v>48</v>
      </c>
      <c r="B499" s="17" t="s">
        <v>49</v>
      </c>
      <c r="C499" s="54" t="n">
        <v>44868</v>
      </c>
      <c r="D499" s="55" t="n">
        <v>45753</v>
      </c>
      <c r="E499" s="18" t="n">
        <v>0.0887</v>
      </c>
      <c r="F499" s="18" t="n">
        <v>0.0707</v>
      </c>
      <c r="G499" s="18" t="n">
        <v>400000</v>
      </c>
      <c r="H499" s="6" t="s">
        <f>=(F499-E499)*G499</f>
      </c>
      <c r="I499" s="9" t="s">
        <f>=(F499-E499)/E499</f>
      </c>
      <c r="J499" s="7" t="s">
        <f>=MAX(1,DATEDIF(C499,D499,"d")-1)</f>
      </c>
      <c r="K499" s="9" t="s">
        <f>=I499*365/J499</f>
      </c>
    </row>
    <row collapsed="false" customFormat="false" customHeight="false" hidden="false" ht="12.1" outlineLevel="0" r="500">
      <c r="A500" s="17" t="s">
        <v>48</v>
      </c>
      <c r="B500" s="17" t="s">
        <v>49</v>
      </c>
      <c r="C500" s="54" t="n">
        <v>44883</v>
      </c>
      <c r="D500" s="55" t="n">
        <v>45753</v>
      </c>
      <c r="E500" s="18" t="n">
        <v>0.0862</v>
      </c>
      <c r="F500" s="18" t="n">
        <v>0.0707</v>
      </c>
      <c r="G500" s="18" t="n">
        <v>70000</v>
      </c>
      <c r="H500" s="6" t="s">
        <f>=(F500-E500)*G500</f>
      </c>
      <c r="I500" s="9" t="s">
        <f>=(F500-E500)/E500</f>
      </c>
      <c r="J500" s="7" t="s">
        <f>=MAX(1,DATEDIF(C500,D500,"d")-1)</f>
      </c>
      <c r="K500" s="9" t="s">
        <f>=I500*365/J500</f>
      </c>
    </row>
    <row collapsed="false" customFormat="false" customHeight="false" hidden="false" ht="12.1" outlineLevel="0" r="501">
      <c r="A501" s="17" t="s">
        <v>48</v>
      </c>
      <c r="B501" s="17" t="s">
        <v>49</v>
      </c>
      <c r="C501" s="54" t="n">
        <v>44883</v>
      </c>
      <c r="D501" s="55" t="n">
        <v>45753</v>
      </c>
      <c r="E501" s="18" t="n">
        <v>0.0862</v>
      </c>
      <c r="F501" s="18" t="n">
        <v>0.0707</v>
      </c>
      <c r="G501" s="18" t="n">
        <v>20000</v>
      </c>
      <c r="H501" s="6" t="s">
        <f>=(F501-E501)*G501</f>
      </c>
      <c r="I501" s="9" t="s">
        <f>=(F501-E501)/E501</f>
      </c>
      <c r="J501" s="7" t="s">
        <f>=MAX(1,DATEDIF(C501,D501,"d")-1)</f>
      </c>
      <c r="K501" s="9" t="s">
        <f>=I501*365/J501</f>
      </c>
    </row>
    <row collapsed="false" customFormat="false" customHeight="false" hidden="false" ht="12.1" outlineLevel="0" r="502">
      <c r="A502" s="17" t="s">
        <v>48</v>
      </c>
      <c r="B502" s="17" t="s">
        <v>49</v>
      </c>
      <c r="C502" s="54" t="n">
        <v>44883</v>
      </c>
      <c r="D502" s="55" t="n">
        <v>45753</v>
      </c>
      <c r="E502" s="18" t="n">
        <v>0.0862</v>
      </c>
      <c r="F502" s="18" t="n">
        <v>0.0707</v>
      </c>
      <c r="G502" s="18" t="n">
        <v>20000</v>
      </c>
      <c r="H502" s="6" t="s">
        <f>=(F502-E502)*G502</f>
      </c>
      <c r="I502" s="9" t="s">
        <f>=(F502-E502)/E502</f>
      </c>
      <c r="J502" s="7" t="s">
        <f>=MAX(1,DATEDIF(C502,D502,"d")-1)</f>
      </c>
      <c r="K502" s="9" t="s">
        <f>=I502*365/J502</f>
      </c>
    </row>
    <row collapsed="false" customFormat="false" customHeight="false" hidden="false" ht="12.1" outlineLevel="0" r="503">
      <c r="A503" s="17" t="s">
        <v>48</v>
      </c>
      <c r="B503" s="17" t="s">
        <v>49</v>
      </c>
      <c r="C503" s="54" t="n">
        <v>44883</v>
      </c>
      <c r="D503" s="55" t="n">
        <v>45753</v>
      </c>
      <c r="E503" s="18" t="n">
        <v>0.0862</v>
      </c>
      <c r="F503" s="18" t="n">
        <v>0.0707</v>
      </c>
      <c r="G503" s="18" t="n">
        <v>40000</v>
      </c>
      <c r="H503" s="6" t="s">
        <f>=(F503-E503)*G503</f>
      </c>
      <c r="I503" s="9" t="s">
        <f>=(F503-E503)/E503</f>
      </c>
      <c r="J503" s="7" t="s">
        <f>=MAX(1,DATEDIF(C503,D503,"d")-1)</f>
      </c>
      <c r="K503" s="9" t="s">
        <f>=I503*365/J503</f>
      </c>
    </row>
    <row collapsed="false" customFormat="false" customHeight="false" hidden="false" ht="12.1" outlineLevel="0" r="504">
      <c r="A504" s="17" t="s">
        <v>48</v>
      </c>
      <c r="B504" s="17" t="s">
        <v>49</v>
      </c>
      <c r="C504" s="54" t="n">
        <v>44911</v>
      </c>
      <c r="D504" s="55" t="n">
        <v>45753</v>
      </c>
      <c r="E504" s="18" t="n">
        <v>0.0848</v>
      </c>
      <c r="F504" s="18" t="n">
        <v>0.0707</v>
      </c>
      <c r="G504" s="18" t="n">
        <v>200000</v>
      </c>
      <c r="H504" s="6" t="s">
        <f>=(F504-E504)*G504</f>
      </c>
      <c r="I504" s="9" t="s">
        <f>=(F504-E504)/E504</f>
      </c>
      <c r="J504" s="7" t="s">
        <f>=MAX(1,DATEDIF(C504,D504,"d")-1)</f>
      </c>
      <c r="K504" s="9" t="s">
        <f>=I504*365/J504</f>
      </c>
    </row>
    <row collapsed="false" customFormat="false" customHeight="false" hidden="false" ht="12.1" outlineLevel="0" r="505">
      <c r="A505" s="17" t="s">
        <v>48</v>
      </c>
      <c r="B505" s="17" t="s">
        <v>49</v>
      </c>
      <c r="C505" s="54" t="n">
        <v>44972</v>
      </c>
      <c r="D505" s="55" t="n">
        <v>45753</v>
      </c>
      <c r="E505" s="18" t="n">
        <v>0.087</v>
      </c>
      <c r="F505" s="18" t="n">
        <v>0.0707</v>
      </c>
      <c r="G505" s="18" t="n">
        <v>210000</v>
      </c>
      <c r="H505" s="6" t="s">
        <f>=(F505-E505)*G505</f>
      </c>
      <c r="I505" s="9" t="s">
        <f>=(F505-E505)/E505</f>
      </c>
      <c r="J505" s="7" t="s">
        <f>=MAX(1,DATEDIF(C505,D505,"d")-1)</f>
      </c>
      <c r="K505" s="9" t="s">
        <f>=I505*365/J505</f>
      </c>
    </row>
    <row collapsed="false" customFormat="false" customHeight="false" hidden="false" ht="12.1" outlineLevel="0" r="506">
      <c r="A506" s="17" t="s">
        <v>48</v>
      </c>
      <c r="B506" s="17" t="s">
        <v>49</v>
      </c>
      <c r="C506" s="54" t="n">
        <v>45072</v>
      </c>
      <c r="D506" s="55" t="n">
        <v>45753</v>
      </c>
      <c r="E506" s="18" t="n">
        <v>0.1095</v>
      </c>
      <c r="F506" s="18" t="n">
        <v>0.0707</v>
      </c>
      <c r="G506" s="18" t="n">
        <v>150000</v>
      </c>
      <c r="H506" s="6" t="s">
        <f>=(F506-E506)*G506</f>
      </c>
      <c r="I506" s="9" t="s">
        <f>=(F506-E506)/E506</f>
      </c>
      <c r="J506" s="7" t="s">
        <f>=MAX(1,DATEDIF(C506,D506,"d")-1)</f>
      </c>
      <c r="K506" s="9" t="s">
        <f>=I506*365/J506</f>
      </c>
    </row>
    <row collapsed="false" customFormat="false" customHeight="false" hidden="false" ht="12.1" outlineLevel="0" r="507">
      <c r="A507" s="17" t="s">
        <v>48</v>
      </c>
      <c r="B507" s="17" t="s">
        <v>49</v>
      </c>
      <c r="C507" s="54" t="n">
        <v>45075</v>
      </c>
      <c r="D507" s="55" t="n">
        <v>45753</v>
      </c>
      <c r="E507" s="18" t="n">
        <v>0.1069</v>
      </c>
      <c r="F507" s="18" t="n">
        <v>0.0707</v>
      </c>
      <c r="G507" s="18" t="n">
        <v>140000</v>
      </c>
      <c r="H507" s="6" t="s">
        <f>=(F507-E507)*G507</f>
      </c>
      <c r="I507" s="9" t="s">
        <f>=(F507-E507)/E507</f>
      </c>
      <c r="J507" s="7" t="s">
        <f>=MAX(1,DATEDIF(C507,D507,"d")-1)</f>
      </c>
      <c r="K507" s="9" t="s">
        <f>=I507*365/J507</f>
      </c>
    </row>
    <row collapsed="false" customFormat="false" customHeight="false" hidden="false" ht="12.1" outlineLevel="0" r="508">
      <c r="A508" s="17" t="s">
        <v>48</v>
      </c>
      <c r="B508" s="17" t="s">
        <v>49</v>
      </c>
      <c r="C508" s="54" t="n">
        <v>45139</v>
      </c>
      <c r="D508" s="55" t="n">
        <v>45753</v>
      </c>
      <c r="E508" s="18" t="n">
        <v>0.122</v>
      </c>
      <c r="F508" s="18" t="n">
        <v>0.0707</v>
      </c>
      <c r="G508" s="18" t="n">
        <v>110000</v>
      </c>
      <c r="H508" s="6" t="s">
        <f>=(F508-E508)*G508</f>
      </c>
      <c r="I508" s="9" t="s">
        <f>=(F508-E508)/E508</f>
      </c>
      <c r="J508" s="7" t="s">
        <f>=MAX(1,DATEDIF(C508,D508,"d")-1)</f>
      </c>
      <c r="K508" s="9" t="s">
        <f>=I508*365/J508</f>
      </c>
    </row>
    <row collapsed="false" customFormat="false" customHeight="false" hidden="false" ht="12.1" outlineLevel="0" r="509">
      <c r="A509" s="17" t="s">
        <v>48</v>
      </c>
      <c r="B509" s="17" t="s">
        <v>49</v>
      </c>
      <c r="C509" s="54" t="n">
        <v>45142</v>
      </c>
      <c r="D509" s="55" t="n">
        <v>45753</v>
      </c>
      <c r="E509" s="18" t="n">
        <v>0.1247</v>
      </c>
      <c r="F509" s="18" t="n">
        <v>0.0707</v>
      </c>
      <c r="G509" s="18" t="n">
        <v>10000</v>
      </c>
      <c r="H509" s="6" t="s">
        <f>=(F509-E509)*G509</f>
      </c>
      <c r="I509" s="9" t="s">
        <f>=(F509-E509)/E509</f>
      </c>
      <c r="J509" s="7" t="s">
        <f>=MAX(1,DATEDIF(C509,D509,"d")-1)</f>
      </c>
      <c r="K509" s="9" t="s">
        <f>=I509*365/J509</f>
      </c>
    </row>
    <row collapsed="false" customFormat="false" customHeight="false" hidden="false" ht="12.1" outlineLevel="0" r="510">
      <c r="A510" s="17" t="s">
        <v>48</v>
      </c>
      <c r="B510" s="17" t="s">
        <v>49</v>
      </c>
      <c r="C510" s="54" t="n">
        <v>45142</v>
      </c>
      <c r="D510" s="55" t="n">
        <v>45753</v>
      </c>
      <c r="E510" s="18" t="n">
        <v>0.1247</v>
      </c>
      <c r="F510" s="18" t="n">
        <v>0.0707</v>
      </c>
      <c r="G510" s="18" t="n">
        <v>10000</v>
      </c>
      <c r="H510" s="6" t="s">
        <f>=(F510-E510)*G510</f>
      </c>
      <c r="I510" s="9" t="s">
        <f>=(F510-E510)/E510</f>
      </c>
      <c r="J510" s="7" t="s">
        <f>=MAX(1,DATEDIF(C510,D510,"d")-1)</f>
      </c>
      <c r="K510" s="9" t="s">
        <f>=I510*365/J510</f>
      </c>
    </row>
    <row collapsed="false" customFormat="false" customHeight="false" hidden="false" ht="12.1" outlineLevel="0" r="511">
      <c r="A511" s="17" t="s">
        <v>48</v>
      </c>
      <c r="B511" s="17" t="s">
        <v>49</v>
      </c>
      <c r="C511" s="54" t="n">
        <v>45142</v>
      </c>
      <c r="D511" s="55" t="n">
        <v>45753</v>
      </c>
      <c r="E511" s="18" t="n">
        <v>0.1247</v>
      </c>
      <c r="F511" s="18" t="n">
        <v>0.0707</v>
      </c>
      <c r="G511" s="18" t="n">
        <v>10000</v>
      </c>
      <c r="H511" s="6" t="s">
        <f>=(F511-E511)*G511</f>
      </c>
      <c r="I511" s="9" t="s">
        <f>=(F511-E511)/E511</f>
      </c>
      <c r="J511" s="7" t="s">
        <f>=MAX(1,DATEDIF(C511,D511,"d")-1)</f>
      </c>
      <c r="K511" s="9" t="s">
        <f>=I511*365/J511</f>
      </c>
    </row>
    <row collapsed="false" customFormat="false" customHeight="false" hidden="false" ht="12.1" outlineLevel="0" r="512">
      <c r="A512" s="17" t="s">
        <v>48</v>
      </c>
      <c r="B512" s="17" t="s">
        <v>49</v>
      </c>
      <c r="C512" s="54" t="n">
        <v>45142</v>
      </c>
      <c r="D512" s="55" t="n">
        <v>45753</v>
      </c>
      <c r="E512" s="18" t="n">
        <v>0.1247</v>
      </c>
      <c r="F512" s="18" t="n">
        <v>0.0707</v>
      </c>
      <c r="G512" s="18" t="n">
        <v>10000</v>
      </c>
      <c r="H512" s="6" t="s">
        <f>=(F512-E512)*G512</f>
      </c>
      <c r="I512" s="9" t="s">
        <f>=(F512-E512)/E512</f>
      </c>
      <c r="J512" s="7" t="s">
        <f>=MAX(1,DATEDIF(C512,D512,"d")-1)</f>
      </c>
      <c r="K512" s="9" t="s">
        <f>=I512*365/J512</f>
      </c>
    </row>
    <row collapsed="false" customFormat="false" customHeight="false" hidden="false" ht="12.1" outlineLevel="0" r="513">
      <c r="A513" s="17" t="s">
        <v>48</v>
      </c>
      <c r="B513" s="17" t="s">
        <v>49</v>
      </c>
      <c r="C513" s="54" t="n">
        <v>45142</v>
      </c>
      <c r="D513" s="55" t="n">
        <v>45753</v>
      </c>
      <c r="E513" s="18" t="n">
        <v>0.1247</v>
      </c>
      <c r="F513" s="18" t="n">
        <v>0.0707</v>
      </c>
      <c r="G513" s="18" t="n">
        <v>10000</v>
      </c>
      <c r="H513" s="6" t="s">
        <f>=(F513-E513)*G513</f>
      </c>
      <c r="I513" s="9" t="s">
        <f>=(F513-E513)/E513</f>
      </c>
      <c r="J513" s="7" t="s">
        <f>=MAX(1,DATEDIF(C513,D513,"d")-1)</f>
      </c>
      <c r="K513" s="9" t="s">
        <f>=I513*365/J513</f>
      </c>
    </row>
    <row collapsed="false" customFormat="false" customHeight="false" hidden="false" ht="12.1" outlineLevel="0" r="514">
      <c r="A514" s="17" t="s">
        <v>48</v>
      </c>
      <c r="B514" s="17" t="s">
        <v>49</v>
      </c>
      <c r="C514" s="54" t="n">
        <v>45142</v>
      </c>
      <c r="D514" s="55" t="n">
        <v>45753</v>
      </c>
      <c r="E514" s="18" t="n">
        <v>0.1247</v>
      </c>
      <c r="F514" s="18" t="n">
        <v>0.0707</v>
      </c>
      <c r="G514" s="18" t="n">
        <v>10000</v>
      </c>
      <c r="H514" s="6" t="s">
        <f>=(F514-E514)*G514</f>
      </c>
      <c r="I514" s="9" t="s">
        <f>=(F514-E514)/E514</f>
      </c>
      <c r="J514" s="7" t="s">
        <f>=MAX(1,DATEDIF(C514,D514,"d")-1)</f>
      </c>
      <c r="K514" s="9" t="s">
        <f>=I514*365/J514</f>
      </c>
    </row>
    <row collapsed="false" customFormat="false" customHeight="false" hidden="false" ht="12.1" outlineLevel="0" r="515">
      <c r="A515" s="17" t="s">
        <v>48</v>
      </c>
      <c r="B515" s="17" t="s">
        <v>49</v>
      </c>
      <c r="C515" s="54" t="n">
        <v>45142</v>
      </c>
      <c r="D515" s="55" t="n">
        <v>45753</v>
      </c>
      <c r="E515" s="18" t="n">
        <v>0.1247</v>
      </c>
      <c r="F515" s="18" t="n">
        <v>0.0707</v>
      </c>
      <c r="G515" s="18" t="n">
        <v>30000</v>
      </c>
      <c r="H515" s="6" t="s">
        <f>=(F515-E515)*G515</f>
      </c>
      <c r="I515" s="9" t="s">
        <f>=(F515-E515)/E515</f>
      </c>
      <c r="J515" s="7" t="s">
        <f>=MAX(1,DATEDIF(C515,D515,"d")-1)</f>
      </c>
      <c r="K515" s="9" t="s">
        <f>=I515*365/J515</f>
      </c>
    </row>
    <row collapsed="false" customFormat="false" customHeight="false" hidden="false" ht="12.1" outlineLevel="0" r="516">
      <c r="A516" s="17" t="s">
        <v>48</v>
      </c>
      <c r="B516" s="17" t="s">
        <v>49</v>
      </c>
      <c r="C516" s="54" t="n">
        <v>45142</v>
      </c>
      <c r="D516" s="55" t="n">
        <v>45753</v>
      </c>
      <c r="E516" s="18" t="n">
        <v>0.1247</v>
      </c>
      <c r="F516" s="18" t="n">
        <v>0.0707</v>
      </c>
      <c r="G516" s="18" t="n">
        <v>10000</v>
      </c>
      <c r="H516" s="6" t="s">
        <f>=(F516-E516)*G516</f>
      </c>
      <c r="I516" s="9" t="s">
        <f>=(F516-E516)/E516</f>
      </c>
      <c r="J516" s="7" t="s">
        <f>=MAX(1,DATEDIF(C516,D516,"d")-1)</f>
      </c>
      <c r="K516" s="9" t="s">
        <f>=I516*365/J516</f>
      </c>
    </row>
    <row collapsed="false" customFormat="false" customHeight="false" hidden="false" ht="12.1" outlineLevel="0" r="517">
      <c r="A517" s="17" t="s">
        <v>48</v>
      </c>
      <c r="B517" s="17" t="s">
        <v>49</v>
      </c>
      <c r="C517" s="54" t="n">
        <v>45142</v>
      </c>
      <c r="D517" s="55" t="n">
        <v>45753</v>
      </c>
      <c r="E517" s="18" t="n">
        <v>0.1247</v>
      </c>
      <c r="F517" s="18" t="n">
        <v>0.0707</v>
      </c>
      <c r="G517" s="18" t="n">
        <v>10000</v>
      </c>
      <c r="H517" s="6" t="s">
        <f>=(F517-E517)*G517</f>
      </c>
      <c r="I517" s="9" t="s">
        <f>=(F517-E517)/E517</f>
      </c>
      <c r="J517" s="7" t="s">
        <f>=MAX(1,DATEDIF(C517,D517,"d")-1)</f>
      </c>
      <c r="K517" s="9" t="s">
        <f>=I517*365/J517</f>
      </c>
    </row>
    <row collapsed="false" customFormat="false" customHeight="false" hidden="false" ht="12.1" outlineLevel="0" r="518">
      <c r="A518" s="17" t="s">
        <v>48</v>
      </c>
      <c r="B518" s="17" t="s">
        <v>49</v>
      </c>
      <c r="C518" s="54" t="n">
        <v>45142</v>
      </c>
      <c r="D518" s="55" t="n">
        <v>45753</v>
      </c>
      <c r="E518" s="18" t="n">
        <v>0.1247</v>
      </c>
      <c r="F518" s="18" t="n">
        <v>0.0707</v>
      </c>
      <c r="G518" s="18" t="n">
        <v>10000</v>
      </c>
      <c r="H518" s="6" t="s">
        <f>=(F518-E518)*G518</f>
      </c>
      <c r="I518" s="9" t="s">
        <f>=(F518-E518)/E518</f>
      </c>
      <c r="J518" s="7" t="s">
        <f>=MAX(1,DATEDIF(C518,D518,"d")-1)</f>
      </c>
      <c r="K518" s="9" t="s">
        <f>=I518*365/J518</f>
      </c>
    </row>
    <row collapsed="false" customFormat="false" customHeight="false" hidden="false" ht="12.1" outlineLevel="0" r="519">
      <c r="A519" s="17" t="s">
        <v>48</v>
      </c>
      <c r="B519" s="17" t="s">
        <v>49</v>
      </c>
      <c r="C519" s="54" t="n">
        <v>45142</v>
      </c>
      <c r="D519" s="55" t="n">
        <v>45753</v>
      </c>
      <c r="E519" s="18" t="n">
        <v>0.1247</v>
      </c>
      <c r="F519" s="18" t="n">
        <v>0.0707</v>
      </c>
      <c r="G519" s="18" t="n">
        <v>10000</v>
      </c>
      <c r="H519" s="6" t="s">
        <f>=(F519-E519)*G519</f>
      </c>
      <c r="I519" s="9" t="s">
        <f>=(F519-E519)/E519</f>
      </c>
      <c r="J519" s="7" t="s">
        <f>=MAX(1,DATEDIF(C519,D519,"d")-1)</f>
      </c>
      <c r="K519" s="9" t="s">
        <f>=I519*365/J519</f>
      </c>
    </row>
    <row collapsed="false" customFormat="false" customHeight="false" hidden="false" ht="12.1" outlineLevel="0" r="520">
      <c r="A520" s="17" t="s">
        <v>48</v>
      </c>
      <c r="B520" s="17" t="s">
        <v>49</v>
      </c>
      <c r="C520" s="54" t="n">
        <v>45142</v>
      </c>
      <c r="D520" s="55" t="n">
        <v>45753</v>
      </c>
      <c r="E520" s="18" t="n">
        <v>0.1247</v>
      </c>
      <c r="F520" s="18" t="n">
        <v>0.0707</v>
      </c>
      <c r="G520" s="18" t="n">
        <v>10000</v>
      </c>
      <c r="H520" s="6" t="s">
        <f>=(F520-E520)*G520</f>
      </c>
      <c r="I520" s="9" t="s">
        <f>=(F520-E520)/E520</f>
      </c>
      <c r="J520" s="7" t="s">
        <f>=MAX(1,DATEDIF(C520,D520,"d")-1)</f>
      </c>
      <c r="K520" s="9" t="s">
        <f>=I520*365/J520</f>
      </c>
    </row>
    <row collapsed="false" customFormat="false" customHeight="false" hidden="false" ht="12.1" outlineLevel="0" r="521">
      <c r="A521" s="17" t="s">
        <v>48</v>
      </c>
      <c r="B521" s="17" t="s">
        <v>49</v>
      </c>
      <c r="C521" s="54" t="n">
        <v>45142</v>
      </c>
      <c r="D521" s="55" t="n">
        <v>45753</v>
      </c>
      <c r="E521" s="18" t="n">
        <v>0.1247</v>
      </c>
      <c r="F521" s="18" t="n">
        <v>0.0707</v>
      </c>
      <c r="G521" s="18" t="n">
        <v>10000</v>
      </c>
      <c r="H521" s="6" t="s">
        <f>=(F521-E521)*G521</f>
      </c>
      <c r="I521" s="9" t="s">
        <f>=(F521-E521)/E521</f>
      </c>
      <c r="J521" s="7" t="s">
        <f>=MAX(1,DATEDIF(C521,D521,"d")-1)</f>
      </c>
      <c r="K521" s="9" t="s">
        <f>=I521*365/J521</f>
      </c>
    </row>
    <row collapsed="false" customFormat="false" customHeight="false" hidden="false" ht="12.1" outlineLevel="0" r="522">
      <c r="A522" s="17" t="s">
        <v>48</v>
      </c>
      <c r="B522" s="17" t="s">
        <v>49</v>
      </c>
      <c r="C522" s="54" t="n">
        <v>45142</v>
      </c>
      <c r="D522" s="55" t="n">
        <v>45753</v>
      </c>
      <c r="E522" s="18" t="n">
        <v>0.1247</v>
      </c>
      <c r="F522" s="18" t="n">
        <v>0.0707</v>
      </c>
      <c r="G522" s="18" t="n">
        <v>10000</v>
      </c>
      <c r="H522" s="6" t="s">
        <f>=(F522-E522)*G522</f>
      </c>
      <c r="I522" s="9" t="s">
        <f>=(F522-E522)/E522</f>
      </c>
      <c r="J522" s="7" t="s">
        <f>=MAX(1,DATEDIF(C522,D522,"d")-1)</f>
      </c>
      <c r="K522" s="9" t="s">
        <f>=I522*365/J522</f>
      </c>
    </row>
    <row collapsed="false" customFormat="false" customHeight="false" hidden="false" ht="12.1" outlineLevel="0" r="523">
      <c r="A523" s="17" t="s">
        <v>48</v>
      </c>
      <c r="B523" s="17" t="s">
        <v>49</v>
      </c>
      <c r="C523" s="54" t="n">
        <v>45142</v>
      </c>
      <c r="D523" s="55" t="n">
        <v>45753</v>
      </c>
      <c r="E523" s="18" t="n">
        <v>0.1246</v>
      </c>
      <c r="F523" s="18" t="n">
        <v>0.0707</v>
      </c>
      <c r="G523" s="18" t="n">
        <v>60000</v>
      </c>
      <c r="H523" s="6" t="s">
        <f>=(F523-E523)*G523</f>
      </c>
      <c r="I523" s="9" t="s">
        <f>=(F523-E523)/E523</f>
      </c>
      <c r="J523" s="7" t="s">
        <f>=MAX(1,DATEDIF(C523,D523,"d")-1)</f>
      </c>
      <c r="K523" s="9" t="s">
        <f>=I523*365/J523</f>
      </c>
    </row>
    <row collapsed="false" customFormat="false" customHeight="false" hidden="false" ht="12.1" outlineLevel="0" r="524">
      <c r="A524" s="17" t="s">
        <v>48</v>
      </c>
      <c r="B524" s="17" t="s">
        <v>49</v>
      </c>
      <c r="C524" s="54" t="n">
        <v>45142</v>
      </c>
      <c r="D524" s="55" t="n">
        <v>45753</v>
      </c>
      <c r="E524" s="18" t="n">
        <v>0.1247</v>
      </c>
      <c r="F524" s="18" t="n">
        <v>0.0707</v>
      </c>
      <c r="G524" s="18" t="n">
        <v>10000</v>
      </c>
      <c r="H524" s="6" t="s">
        <f>=(F524-E524)*G524</f>
      </c>
      <c r="I524" s="9" t="s">
        <f>=(F524-E524)/E524</f>
      </c>
      <c r="J524" s="7" t="s">
        <f>=MAX(1,DATEDIF(C524,D524,"d")-1)</f>
      </c>
      <c r="K524" s="9" t="s">
        <f>=I524*365/J524</f>
      </c>
    </row>
    <row collapsed="false" customFormat="false" customHeight="false" hidden="false" ht="12.1" outlineLevel="0" r="525">
      <c r="A525" s="17" t="s">
        <v>48</v>
      </c>
      <c r="B525" s="17" t="s">
        <v>49</v>
      </c>
      <c r="C525" s="54" t="n">
        <v>45142</v>
      </c>
      <c r="D525" s="55" t="n">
        <v>45753</v>
      </c>
      <c r="E525" s="18" t="n">
        <v>0.1247</v>
      </c>
      <c r="F525" s="18" t="n">
        <v>0.0707</v>
      </c>
      <c r="G525" s="18" t="n">
        <v>10000</v>
      </c>
      <c r="H525" s="6" t="s">
        <f>=(F525-E525)*G525</f>
      </c>
      <c r="I525" s="9" t="s">
        <f>=(F525-E525)/E525</f>
      </c>
      <c r="J525" s="7" t="s">
        <f>=MAX(1,DATEDIF(C525,D525,"d")-1)</f>
      </c>
      <c r="K525" s="9" t="s">
        <f>=I525*365/J525</f>
      </c>
    </row>
    <row collapsed="false" customFormat="false" customHeight="false" hidden="false" ht="12.1" outlineLevel="0" r="526">
      <c r="A526" s="17" t="s">
        <v>48</v>
      </c>
      <c r="B526" s="17" t="s">
        <v>49</v>
      </c>
      <c r="C526" s="54" t="n">
        <v>45142</v>
      </c>
      <c r="D526" s="55" t="n">
        <v>45753</v>
      </c>
      <c r="E526" s="18" t="n">
        <v>0.1247</v>
      </c>
      <c r="F526" s="18" t="n">
        <v>0.0707</v>
      </c>
      <c r="G526" s="18" t="n">
        <v>10000</v>
      </c>
      <c r="H526" s="6" t="s">
        <f>=(F526-E526)*G526</f>
      </c>
      <c r="I526" s="9" t="s">
        <f>=(F526-E526)/E526</f>
      </c>
      <c r="J526" s="7" t="s">
        <f>=MAX(1,DATEDIF(C526,D526,"d")-1)</f>
      </c>
      <c r="K526" s="9" t="s">
        <f>=I526*365/J526</f>
      </c>
    </row>
    <row collapsed="false" customFormat="false" customHeight="false" hidden="false" ht="12.1" outlineLevel="0" r="527">
      <c r="A527" s="17" t="s">
        <v>48</v>
      </c>
      <c r="B527" s="17" t="s">
        <v>49</v>
      </c>
      <c r="C527" s="54" t="n">
        <v>45142</v>
      </c>
      <c r="D527" s="55" t="n">
        <v>45753</v>
      </c>
      <c r="E527" s="18" t="n">
        <v>0.1247</v>
      </c>
      <c r="F527" s="18" t="n">
        <v>0.0707</v>
      </c>
      <c r="G527" s="18" t="n">
        <v>10000</v>
      </c>
      <c r="H527" s="6" t="s">
        <f>=(F527-E527)*G527</f>
      </c>
      <c r="I527" s="9" t="s">
        <f>=(F527-E527)/E527</f>
      </c>
      <c r="J527" s="7" t="s">
        <f>=MAX(1,DATEDIF(C527,D527,"d")-1)</f>
      </c>
      <c r="K527" s="9" t="s">
        <f>=I527*365/J527</f>
      </c>
    </row>
    <row collapsed="false" customFormat="false" customHeight="false" hidden="false" ht="12.1" outlineLevel="0" r="528">
      <c r="A528" s="17" t="s">
        <v>48</v>
      </c>
      <c r="B528" s="17" t="s">
        <v>49</v>
      </c>
      <c r="C528" s="54" t="n">
        <v>45142</v>
      </c>
      <c r="D528" s="55" t="n">
        <v>45753</v>
      </c>
      <c r="E528" s="18" t="n">
        <v>0.1247</v>
      </c>
      <c r="F528" s="18" t="n">
        <v>0.0707</v>
      </c>
      <c r="G528" s="18" t="n">
        <v>10000</v>
      </c>
      <c r="H528" s="6" t="s">
        <f>=(F528-E528)*G528</f>
      </c>
      <c r="I528" s="9" t="s">
        <f>=(F528-E528)/E528</f>
      </c>
      <c r="J528" s="7" t="s">
        <f>=MAX(1,DATEDIF(C528,D528,"d")-1)</f>
      </c>
      <c r="K528" s="9" t="s">
        <f>=I528*365/J528</f>
      </c>
    </row>
    <row collapsed="false" customFormat="false" customHeight="false" hidden="false" ht="12.1" outlineLevel="0" r="529">
      <c r="A529" s="17" t="s">
        <v>48</v>
      </c>
      <c r="B529" s="17" t="s">
        <v>49</v>
      </c>
      <c r="C529" s="54" t="n">
        <v>45142</v>
      </c>
      <c r="D529" s="55" t="n">
        <v>45753</v>
      </c>
      <c r="E529" s="18" t="n">
        <v>0.1247</v>
      </c>
      <c r="F529" s="18" t="n">
        <v>0.0707</v>
      </c>
      <c r="G529" s="18" t="n">
        <v>20000</v>
      </c>
      <c r="H529" s="6" t="s">
        <f>=(F529-E529)*G529</f>
      </c>
      <c r="I529" s="9" t="s">
        <f>=(F529-E529)/E529</f>
      </c>
      <c r="J529" s="7" t="s">
        <f>=MAX(1,DATEDIF(C529,D529,"d")-1)</f>
      </c>
      <c r="K529" s="9" t="s">
        <f>=I529*365/J529</f>
      </c>
    </row>
    <row collapsed="false" customFormat="false" customHeight="false" hidden="false" ht="12.1" outlineLevel="0" r="530">
      <c r="A530" s="17" t="s">
        <v>48</v>
      </c>
      <c r="B530" s="17" t="s">
        <v>49</v>
      </c>
      <c r="C530" s="54" t="n">
        <v>45142</v>
      </c>
      <c r="D530" s="55" t="n">
        <v>45753</v>
      </c>
      <c r="E530" s="18" t="n">
        <v>0.1247</v>
      </c>
      <c r="F530" s="18" t="n">
        <v>0.0707</v>
      </c>
      <c r="G530" s="18" t="n">
        <v>10000</v>
      </c>
      <c r="H530" s="6" t="s">
        <f>=(F530-E530)*G530</f>
      </c>
      <c r="I530" s="9" t="s">
        <f>=(F530-E530)/E530</f>
      </c>
      <c r="J530" s="7" t="s">
        <f>=MAX(1,DATEDIF(C530,D530,"d")-1)</f>
      </c>
      <c r="K530" s="9" t="s">
        <f>=I530*365/J530</f>
      </c>
    </row>
    <row collapsed="false" customFormat="false" customHeight="false" hidden="false" ht="12.1" outlineLevel="0" r="531">
      <c r="A531" s="17" t="s">
        <v>48</v>
      </c>
      <c r="B531" s="17" t="s">
        <v>49</v>
      </c>
      <c r="C531" s="54" t="n">
        <v>45142</v>
      </c>
      <c r="D531" s="55" t="n">
        <v>45753</v>
      </c>
      <c r="E531" s="18" t="n">
        <v>0.1246</v>
      </c>
      <c r="F531" s="18" t="n">
        <v>0.0707</v>
      </c>
      <c r="G531" s="18" t="n">
        <v>100000</v>
      </c>
      <c r="H531" s="6" t="s">
        <f>=(F531-E531)*G531</f>
      </c>
      <c r="I531" s="9" t="s">
        <f>=(F531-E531)/E531</f>
      </c>
      <c r="J531" s="7" t="s">
        <f>=MAX(1,DATEDIF(C531,D531,"d")-1)</f>
      </c>
      <c r="K531" s="9" t="s">
        <f>=I531*365/J531</f>
      </c>
    </row>
    <row collapsed="false" customFormat="false" customHeight="false" hidden="false" ht="12.1" outlineLevel="0" r="532">
      <c r="A532" s="17" t="s">
        <v>48</v>
      </c>
      <c r="B532" s="17" t="s">
        <v>49</v>
      </c>
      <c r="C532" s="54" t="n">
        <v>45142</v>
      </c>
      <c r="D532" s="55" t="n">
        <v>45753</v>
      </c>
      <c r="E532" s="18" t="n">
        <v>0.1247</v>
      </c>
      <c r="F532" s="18" t="n">
        <v>0.0707</v>
      </c>
      <c r="G532" s="18" t="n">
        <v>10000</v>
      </c>
      <c r="H532" s="6" t="s">
        <f>=(F532-E532)*G532</f>
      </c>
      <c r="I532" s="9" t="s">
        <f>=(F532-E532)/E532</f>
      </c>
      <c r="J532" s="7" t="s">
        <f>=MAX(1,DATEDIF(C532,D532,"d")-1)</f>
      </c>
      <c r="K532" s="9" t="s">
        <f>=I532*365/J532</f>
      </c>
    </row>
    <row collapsed="false" customFormat="false" customHeight="false" hidden="false" ht="12.1" outlineLevel="0" r="533">
      <c r="A533" s="17" t="s">
        <v>48</v>
      </c>
      <c r="B533" s="17" t="s">
        <v>49</v>
      </c>
      <c r="C533" s="54" t="n">
        <v>45142</v>
      </c>
      <c r="D533" s="55" t="n">
        <v>45753</v>
      </c>
      <c r="E533" s="18" t="n">
        <v>0.1247</v>
      </c>
      <c r="F533" s="18" t="n">
        <v>0.0707</v>
      </c>
      <c r="G533" s="18" t="n">
        <v>10000</v>
      </c>
      <c r="H533" s="6" t="s">
        <f>=(F533-E533)*G533</f>
      </c>
      <c r="I533" s="9" t="s">
        <f>=(F533-E533)/E533</f>
      </c>
      <c r="J533" s="7" t="s">
        <f>=MAX(1,DATEDIF(C533,D533,"d")-1)</f>
      </c>
      <c r="K533" s="9" t="s">
        <f>=I533*365/J533</f>
      </c>
    </row>
    <row collapsed="false" customFormat="false" customHeight="false" hidden="false" ht="12.1" outlineLevel="0" r="534">
      <c r="A534" s="17" t="s">
        <v>48</v>
      </c>
      <c r="B534" s="17" t="s">
        <v>49</v>
      </c>
      <c r="C534" s="54" t="n">
        <v>45142</v>
      </c>
      <c r="D534" s="55" t="n">
        <v>45753</v>
      </c>
      <c r="E534" s="18" t="n">
        <v>0.1247</v>
      </c>
      <c r="F534" s="18" t="n">
        <v>0.0707</v>
      </c>
      <c r="G534" s="18" t="n">
        <v>30000</v>
      </c>
      <c r="H534" s="6" t="s">
        <f>=(F534-E534)*G534</f>
      </c>
      <c r="I534" s="9" t="s">
        <f>=(F534-E534)/E534</f>
      </c>
      <c r="J534" s="7" t="s">
        <f>=MAX(1,DATEDIF(C534,D534,"d")-1)</f>
      </c>
      <c r="K534" s="9" t="s">
        <f>=I534*365/J534</f>
      </c>
    </row>
    <row collapsed="false" customFormat="false" customHeight="false" hidden="false" ht="12.1" outlineLevel="0" r="535">
      <c r="A535" s="17" t="s">
        <v>48</v>
      </c>
      <c r="B535" s="17" t="s">
        <v>49</v>
      </c>
      <c r="C535" s="54" t="n">
        <v>45142</v>
      </c>
      <c r="D535" s="55" t="n">
        <v>45753</v>
      </c>
      <c r="E535" s="18" t="n">
        <v>0.1247</v>
      </c>
      <c r="F535" s="18" t="n">
        <v>0.0707</v>
      </c>
      <c r="G535" s="18" t="n">
        <v>10000</v>
      </c>
      <c r="H535" s="6" t="s">
        <f>=(F535-E535)*G535</f>
      </c>
      <c r="I535" s="9" t="s">
        <f>=(F535-E535)/E535</f>
      </c>
      <c r="J535" s="7" t="s">
        <f>=MAX(1,DATEDIF(C535,D535,"d")-1)</f>
      </c>
      <c r="K535" s="9" t="s">
        <f>=I535*365/J535</f>
      </c>
    </row>
    <row collapsed="false" customFormat="false" customHeight="false" hidden="false" ht="12.1" outlineLevel="0" r="536">
      <c r="A536" s="17" t="s">
        <v>48</v>
      </c>
      <c r="B536" s="17" t="s">
        <v>49</v>
      </c>
      <c r="C536" s="54" t="n">
        <v>45142</v>
      </c>
      <c r="D536" s="55" t="n">
        <v>45753</v>
      </c>
      <c r="E536" s="18" t="n">
        <v>0.1246</v>
      </c>
      <c r="F536" s="18" t="n">
        <v>0.0707</v>
      </c>
      <c r="G536" s="18" t="n">
        <v>70000</v>
      </c>
      <c r="H536" s="6" t="s">
        <f>=(F536-E536)*G536</f>
      </c>
      <c r="I536" s="9" t="s">
        <f>=(F536-E536)/E536</f>
      </c>
      <c r="J536" s="7" t="s">
        <f>=MAX(1,DATEDIF(C536,D536,"d")-1)</f>
      </c>
      <c r="K536" s="9" t="s">
        <f>=I536*365/J536</f>
      </c>
    </row>
    <row collapsed="false" customFormat="false" customHeight="false" hidden="false" ht="12.1" outlineLevel="0" r="537">
      <c r="A537" s="17" t="s">
        <v>48</v>
      </c>
      <c r="B537" s="17" t="s">
        <v>49</v>
      </c>
      <c r="C537" s="54" t="n">
        <v>45142</v>
      </c>
      <c r="D537" s="55" t="n">
        <v>45753</v>
      </c>
      <c r="E537" s="18" t="n">
        <v>0.1247</v>
      </c>
      <c r="F537" s="18" t="n">
        <v>0.0707</v>
      </c>
      <c r="G537" s="18" t="n">
        <v>10000</v>
      </c>
      <c r="H537" s="6" t="s">
        <f>=(F537-E537)*G537</f>
      </c>
      <c r="I537" s="9" t="s">
        <f>=(F537-E537)/E537</f>
      </c>
      <c r="J537" s="7" t="s">
        <f>=MAX(1,DATEDIF(C537,D537,"d")-1)</f>
      </c>
      <c r="K537" s="9" t="s">
        <f>=I537*365/J537</f>
      </c>
    </row>
    <row collapsed="false" customFormat="false" customHeight="false" hidden="false" ht="12.1" outlineLevel="0" r="538">
      <c r="A538" s="17" t="s">
        <v>48</v>
      </c>
      <c r="B538" s="17" t="s">
        <v>49</v>
      </c>
      <c r="C538" s="54" t="n">
        <v>45142</v>
      </c>
      <c r="D538" s="55" t="n">
        <v>45753</v>
      </c>
      <c r="E538" s="18" t="n">
        <v>0.1247</v>
      </c>
      <c r="F538" s="18" t="n">
        <v>0.0707</v>
      </c>
      <c r="G538" s="18" t="n">
        <v>10000</v>
      </c>
      <c r="H538" s="6" t="s">
        <f>=(F538-E538)*G538</f>
      </c>
      <c r="I538" s="9" t="s">
        <f>=(F538-E538)/E538</f>
      </c>
      <c r="J538" s="7" t="s">
        <f>=MAX(1,DATEDIF(C538,D538,"d")-1)</f>
      </c>
      <c r="K538" s="9" t="s">
        <f>=I538*365/J538</f>
      </c>
    </row>
    <row collapsed="false" customFormat="false" customHeight="false" hidden="false" ht="12.1" outlineLevel="0" r="539">
      <c r="A539" s="17" t="s">
        <v>48</v>
      </c>
      <c r="B539" s="17" t="s">
        <v>49</v>
      </c>
      <c r="C539" s="54" t="n">
        <v>45142</v>
      </c>
      <c r="D539" s="55" t="n">
        <v>45753</v>
      </c>
      <c r="E539" s="18" t="n">
        <v>0.1247</v>
      </c>
      <c r="F539" s="18" t="n">
        <v>0.0707</v>
      </c>
      <c r="G539" s="18" t="n">
        <v>10000</v>
      </c>
      <c r="H539" s="6" t="s">
        <f>=(F539-E539)*G539</f>
      </c>
      <c r="I539" s="9" t="s">
        <f>=(F539-E539)/E539</f>
      </c>
      <c r="J539" s="7" t="s">
        <f>=MAX(1,DATEDIF(C539,D539,"d")-1)</f>
      </c>
      <c r="K539" s="9" t="s">
        <f>=I539*365/J539</f>
      </c>
    </row>
    <row collapsed="false" customFormat="false" customHeight="false" hidden="false" ht="12.1" outlineLevel="0" r="540">
      <c r="A540" s="17" t="s">
        <v>48</v>
      </c>
      <c r="B540" s="17" t="s">
        <v>49</v>
      </c>
      <c r="C540" s="54" t="n">
        <v>45142</v>
      </c>
      <c r="D540" s="55" t="n">
        <v>45753</v>
      </c>
      <c r="E540" s="18" t="n">
        <v>0.1247</v>
      </c>
      <c r="F540" s="18" t="n">
        <v>0.0707</v>
      </c>
      <c r="G540" s="18" t="n">
        <v>10000</v>
      </c>
      <c r="H540" s="6" t="s">
        <f>=(F540-E540)*G540</f>
      </c>
      <c r="I540" s="9" t="s">
        <f>=(F540-E540)/E540</f>
      </c>
      <c r="J540" s="7" t="s">
        <f>=MAX(1,DATEDIF(C540,D540,"d")-1)</f>
      </c>
      <c r="K540" s="9" t="s">
        <f>=I540*365/J540</f>
      </c>
    </row>
    <row collapsed="false" customFormat="false" customHeight="false" hidden="false" ht="12.1" outlineLevel="0" r="541">
      <c r="A541" s="17" t="s">
        <v>48</v>
      </c>
      <c r="B541" s="17" t="s">
        <v>49</v>
      </c>
      <c r="C541" s="54" t="n">
        <v>45142</v>
      </c>
      <c r="D541" s="55" t="n">
        <v>45753</v>
      </c>
      <c r="E541" s="18" t="n">
        <v>0.1246</v>
      </c>
      <c r="F541" s="18" t="n">
        <v>0.0707</v>
      </c>
      <c r="G541" s="18" t="n">
        <v>110000</v>
      </c>
      <c r="H541" s="6" t="s">
        <f>=(F541-E541)*G541</f>
      </c>
      <c r="I541" s="9" t="s">
        <f>=(F541-E541)/E541</f>
      </c>
      <c r="J541" s="7" t="s">
        <f>=MAX(1,DATEDIF(C541,D541,"d")-1)</f>
      </c>
      <c r="K541" s="9" t="s">
        <f>=I541*365/J541</f>
      </c>
    </row>
    <row collapsed="false" customFormat="false" customHeight="false" hidden="false" ht="12.1" outlineLevel="0" r="542">
      <c r="A542" s="17" t="s">
        <v>48</v>
      </c>
      <c r="B542" s="17" t="s">
        <v>49</v>
      </c>
      <c r="C542" s="54" t="n">
        <v>45142</v>
      </c>
      <c r="D542" s="55" t="n">
        <v>45753</v>
      </c>
      <c r="E542" s="18" t="n">
        <v>0.1247</v>
      </c>
      <c r="F542" s="18" t="n">
        <v>0.0707</v>
      </c>
      <c r="G542" s="18" t="n">
        <v>10000</v>
      </c>
      <c r="H542" s="6" t="s">
        <f>=(F542-E542)*G542</f>
      </c>
      <c r="I542" s="9" t="s">
        <f>=(F542-E542)/E542</f>
      </c>
      <c r="J542" s="7" t="s">
        <f>=MAX(1,DATEDIF(C542,D542,"d")-1)</f>
      </c>
      <c r="K542" s="9" t="s">
        <f>=I542*365/J542</f>
      </c>
    </row>
    <row collapsed="false" customFormat="false" customHeight="false" hidden="false" ht="12.1" outlineLevel="0" r="543">
      <c r="A543" s="17" t="s">
        <v>48</v>
      </c>
      <c r="B543" s="17" t="s">
        <v>49</v>
      </c>
      <c r="C543" s="54" t="n">
        <v>45142</v>
      </c>
      <c r="D543" s="55" t="n">
        <v>45753</v>
      </c>
      <c r="E543" s="18" t="n">
        <v>0.1247</v>
      </c>
      <c r="F543" s="18" t="n">
        <v>0.0707</v>
      </c>
      <c r="G543" s="18" t="n">
        <v>10000</v>
      </c>
      <c r="H543" s="6" t="s">
        <f>=(F543-E543)*G543</f>
      </c>
      <c r="I543" s="9" t="s">
        <f>=(F543-E543)/E543</f>
      </c>
      <c r="J543" s="7" t="s">
        <f>=MAX(1,DATEDIF(C543,D543,"d")-1)</f>
      </c>
      <c r="K543" s="9" t="s">
        <f>=I543*365/J543</f>
      </c>
    </row>
    <row collapsed="false" customFormat="false" customHeight="false" hidden="false" ht="12.1" outlineLevel="0" r="544">
      <c r="A544" s="17" t="s">
        <v>48</v>
      </c>
      <c r="B544" s="17" t="s">
        <v>49</v>
      </c>
      <c r="C544" s="54" t="n">
        <v>45184</v>
      </c>
      <c r="D544" s="55" t="n">
        <v>45753</v>
      </c>
      <c r="E544" s="18" t="n">
        <v>0.1256</v>
      </c>
      <c r="F544" s="18" t="n">
        <v>0.0707</v>
      </c>
      <c r="G544" s="18" t="n">
        <v>180000</v>
      </c>
      <c r="H544" s="6" t="s">
        <f>=(F544-E544)*G544</f>
      </c>
      <c r="I544" s="9" t="s">
        <f>=(F544-E544)/E544</f>
      </c>
      <c r="J544" s="7" t="s">
        <f>=MAX(1,DATEDIF(C544,D544,"d")-1)</f>
      </c>
      <c r="K544" s="9" t="s">
        <f>=I544*365/J544</f>
      </c>
    </row>
    <row collapsed="false" customFormat="false" customHeight="false" hidden="false" ht="12.1" outlineLevel="0" r="545">
      <c r="A545" s="17" t="s">
        <v>48</v>
      </c>
      <c r="B545" s="17" t="s">
        <v>49</v>
      </c>
      <c r="C545" s="54" t="n">
        <v>45184</v>
      </c>
      <c r="D545" s="55" t="n">
        <v>45753</v>
      </c>
      <c r="E545" s="18" t="n">
        <v>0.1256</v>
      </c>
      <c r="F545" s="18" t="n">
        <v>0.0707</v>
      </c>
      <c r="G545" s="18" t="n">
        <v>360000</v>
      </c>
      <c r="H545" s="6" t="s">
        <f>=(F545-E545)*G545</f>
      </c>
      <c r="I545" s="9" t="s">
        <f>=(F545-E545)/E545</f>
      </c>
      <c r="J545" s="7" t="s">
        <f>=MAX(1,DATEDIF(C545,D545,"d")-1)</f>
      </c>
      <c r="K545" s="9" t="s">
        <f>=I545*365/J545</f>
      </c>
    </row>
    <row collapsed="false" customFormat="false" customHeight="false" hidden="false" ht="12.1" outlineLevel="0" r="546">
      <c r="A546" s="17" t="s">
        <v>48</v>
      </c>
      <c r="B546" s="17" t="s">
        <v>49</v>
      </c>
      <c r="C546" s="54" t="n">
        <v>45184</v>
      </c>
      <c r="D546" s="55" t="n">
        <v>45753</v>
      </c>
      <c r="E546" s="18" t="n">
        <v>0.1256</v>
      </c>
      <c r="F546" s="18" t="n">
        <v>0.0707</v>
      </c>
      <c r="G546" s="18" t="n">
        <v>70000</v>
      </c>
      <c r="H546" s="6" t="s">
        <f>=(F546-E546)*G546</f>
      </c>
      <c r="I546" s="9" t="s">
        <f>=(F546-E546)/E546</f>
      </c>
      <c r="J546" s="7" t="s">
        <f>=MAX(1,DATEDIF(C546,D546,"d")-1)</f>
      </c>
      <c r="K546" s="9" t="s">
        <f>=I546*365/J546</f>
      </c>
    </row>
    <row collapsed="false" customFormat="false" customHeight="false" hidden="false" ht="12.1" outlineLevel="0" r="547">
      <c r="A547" s="17" t="s">
        <v>48</v>
      </c>
      <c r="B547" s="17" t="s">
        <v>49</v>
      </c>
      <c r="C547" s="54" t="n">
        <v>45184</v>
      </c>
      <c r="D547" s="55" t="n">
        <v>45753</v>
      </c>
      <c r="E547" s="18" t="n">
        <v>0.1256</v>
      </c>
      <c r="F547" s="18" t="n">
        <v>0.0707</v>
      </c>
      <c r="G547" s="18" t="n">
        <v>320000</v>
      </c>
      <c r="H547" s="6" t="s">
        <f>=(F547-E547)*G547</f>
      </c>
      <c r="I547" s="9" t="s">
        <f>=(F547-E547)/E547</f>
      </c>
      <c r="J547" s="7" t="s">
        <f>=MAX(1,DATEDIF(C547,D547,"d")-1)</f>
      </c>
      <c r="K547" s="9" t="s">
        <f>=I547*365/J547</f>
      </c>
    </row>
    <row collapsed="false" customFormat="false" customHeight="false" hidden="false" ht="12.1" outlineLevel="0" r="548">
      <c r="A548" s="17" t="s">
        <v>48</v>
      </c>
      <c r="B548" s="17" t="s">
        <v>49</v>
      </c>
      <c r="C548" s="54" t="n">
        <v>45184</v>
      </c>
      <c r="D548" s="55" t="n">
        <v>45753</v>
      </c>
      <c r="E548" s="18" t="n">
        <v>0.1256</v>
      </c>
      <c r="F548" s="18" t="n">
        <v>0.0707</v>
      </c>
      <c r="G548" s="18" t="n">
        <v>70000</v>
      </c>
      <c r="H548" s="6" t="s">
        <f>=(F548-E548)*G548</f>
      </c>
      <c r="I548" s="9" t="s">
        <f>=(F548-E548)/E548</f>
      </c>
      <c r="J548" s="7" t="s">
        <f>=MAX(1,DATEDIF(C548,D548,"d")-1)</f>
      </c>
      <c r="K548" s="9" t="s">
        <f>=I548*365/J548</f>
      </c>
    </row>
    <row collapsed="false" customFormat="false" customHeight="false" hidden="false" ht="12.1" outlineLevel="0" r="549">
      <c r="A549" s="17" t="s">
        <v>48</v>
      </c>
      <c r="B549" s="17" t="s">
        <v>49</v>
      </c>
      <c r="C549" s="54" t="n">
        <v>45188</v>
      </c>
      <c r="D549" s="55" t="n">
        <v>45753</v>
      </c>
      <c r="E549" s="18" t="n">
        <v>0.118</v>
      </c>
      <c r="F549" s="18" t="n">
        <v>0.0707</v>
      </c>
      <c r="G549" s="18" t="n">
        <v>60000</v>
      </c>
      <c r="H549" s="6" t="s">
        <f>=(F549-E549)*G549</f>
      </c>
      <c r="I549" s="9" t="s">
        <f>=(F549-E549)/E549</f>
      </c>
      <c r="J549" s="7" t="s">
        <f>=MAX(1,DATEDIF(C549,D549,"d")-1)</f>
      </c>
      <c r="K549" s="9" t="s">
        <f>=I549*365/J549</f>
      </c>
    </row>
    <row collapsed="false" customFormat="false" customHeight="false" hidden="false" ht="12.1" outlineLevel="0" r="550">
      <c r="A550" s="17" t="s">
        <v>48</v>
      </c>
      <c r="B550" s="17" t="s">
        <v>49</v>
      </c>
      <c r="C550" s="54" t="n">
        <v>45188</v>
      </c>
      <c r="D550" s="55" t="n">
        <v>45753</v>
      </c>
      <c r="E550" s="18" t="n">
        <v>0.118</v>
      </c>
      <c r="F550" s="18" t="n">
        <v>0.0707</v>
      </c>
      <c r="G550" s="18" t="n">
        <v>50000</v>
      </c>
      <c r="H550" s="6" t="s">
        <f>=(F550-E550)*G550</f>
      </c>
      <c r="I550" s="9" t="s">
        <f>=(F550-E550)/E550</f>
      </c>
      <c r="J550" s="7" t="s">
        <f>=MAX(1,DATEDIF(C550,D550,"d")-1)</f>
      </c>
      <c r="K550" s="9" t="s">
        <f>=I550*365/J550</f>
      </c>
    </row>
    <row collapsed="false" customFormat="false" customHeight="false" hidden="false" ht="12.1" outlineLevel="0" r="551">
      <c r="A551" s="17" t="s">
        <v>48</v>
      </c>
      <c r="B551" s="17" t="s">
        <v>49</v>
      </c>
      <c r="C551" s="54" t="n">
        <v>45188</v>
      </c>
      <c r="D551" s="55" t="n">
        <v>45753</v>
      </c>
      <c r="E551" s="18" t="n">
        <v>0.118</v>
      </c>
      <c r="F551" s="18" t="n">
        <v>0.0707</v>
      </c>
      <c r="G551" s="18" t="n">
        <v>290000</v>
      </c>
      <c r="H551" s="6" t="s">
        <f>=(F551-E551)*G551</f>
      </c>
      <c r="I551" s="9" t="s">
        <f>=(F551-E551)/E551</f>
      </c>
      <c r="J551" s="7" t="s">
        <f>=MAX(1,DATEDIF(C551,D551,"d")-1)</f>
      </c>
      <c r="K551" s="9" t="s">
        <f>=I551*365/J551</f>
      </c>
    </row>
    <row collapsed="false" customFormat="false" customHeight="false" hidden="false" ht="12.1" outlineLevel="0" r="552">
      <c r="A552" s="17" t="s">
        <v>48</v>
      </c>
      <c r="B552" s="17" t="s">
        <v>49</v>
      </c>
      <c r="C552" s="54" t="n">
        <v>45236</v>
      </c>
      <c r="D552" s="55" t="n">
        <v>45753</v>
      </c>
      <c r="E552" s="18" t="n">
        <v>0.1259</v>
      </c>
      <c r="F552" s="18" t="n">
        <v>0.0707</v>
      </c>
      <c r="G552" s="18" t="n">
        <v>70000</v>
      </c>
      <c r="H552" s="6" t="s">
        <f>=(F552-E552)*G552</f>
      </c>
      <c r="I552" s="9" t="s">
        <f>=(F552-E552)/E552</f>
      </c>
      <c r="J552" s="7" t="s">
        <f>=MAX(1,DATEDIF(C552,D552,"d")-1)</f>
      </c>
      <c r="K552" s="9" t="s">
        <f>=I552*365/J552</f>
      </c>
    </row>
    <row collapsed="false" customFormat="false" customHeight="false" hidden="false" ht="12.1" outlineLevel="0" r="553">
      <c r="A553" s="17" t="s">
        <v>48</v>
      </c>
      <c r="B553" s="17" t="s">
        <v>49</v>
      </c>
      <c r="C553" s="54" t="n">
        <v>45245</v>
      </c>
      <c r="D553" s="55" t="n">
        <v>45753</v>
      </c>
      <c r="E553" s="18" t="n">
        <v>0.12</v>
      </c>
      <c r="F553" s="18" t="n">
        <v>0.0707</v>
      </c>
      <c r="G553" s="18" t="n">
        <v>20000</v>
      </c>
      <c r="H553" s="6" t="s">
        <f>=(F553-E553)*G553</f>
      </c>
      <c r="I553" s="9" t="s">
        <f>=(F553-E553)/E553</f>
      </c>
      <c r="J553" s="7" t="s">
        <f>=MAX(1,DATEDIF(C553,D553,"d")-1)</f>
      </c>
      <c r="K553" s="9" t="s">
        <f>=I553*365/J553</f>
      </c>
    </row>
    <row collapsed="false" customFormat="false" customHeight="false" hidden="false" ht="12.1" outlineLevel="0" r="554">
      <c r="A554" s="17" t="s">
        <v>48</v>
      </c>
      <c r="B554" s="17" t="s">
        <v>49</v>
      </c>
      <c r="C554" s="54" t="n">
        <v>45266</v>
      </c>
      <c r="D554" s="55" t="n">
        <v>45753</v>
      </c>
      <c r="E554" s="18" t="n">
        <v>0.1113</v>
      </c>
      <c r="F554" s="18" t="n">
        <v>0.0707</v>
      </c>
      <c r="G554" s="18" t="n">
        <v>10000</v>
      </c>
      <c r="H554" s="6" t="s">
        <f>=(F554-E554)*G554</f>
      </c>
      <c r="I554" s="9" t="s">
        <f>=(F554-E554)/E554</f>
      </c>
      <c r="J554" s="7" t="s">
        <f>=MAX(1,DATEDIF(C554,D554,"d")-1)</f>
      </c>
      <c r="K554" s="9" t="s">
        <f>=I554*365/J554</f>
      </c>
    </row>
    <row collapsed="false" customFormat="false" customHeight="false" hidden="false" ht="12.1" outlineLevel="0" r="555">
      <c r="A555" s="17" t="s">
        <v>48</v>
      </c>
      <c r="B555" s="17" t="s">
        <v>49</v>
      </c>
      <c r="C555" s="54" t="n">
        <v>45286</v>
      </c>
      <c r="D555" s="55" t="n">
        <v>45753</v>
      </c>
      <c r="E555" s="18" t="n">
        <v>0.107</v>
      </c>
      <c r="F555" s="18" t="n">
        <v>0.0707</v>
      </c>
      <c r="G555" s="18" t="n">
        <v>10000</v>
      </c>
      <c r="H555" s="6" t="s">
        <f>=(F555-E555)*G555</f>
      </c>
      <c r="I555" s="9" t="s">
        <f>=(F555-E555)/E555</f>
      </c>
      <c r="J555" s="7" t="s">
        <f>=MAX(1,DATEDIF(C555,D555,"d")-1)</f>
      </c>
      <c r="K555" s="9" t="s">
        <f>=I555*365/J555</f>
      </c>
    </row>
    <row collapsed="false" customFormat="false" customHeight="false" hidden="false" ht="12.1" outlineLevel="0" r="556">
      <c r="A556" s="17" t="s">
        <v>48</v>
      </c>
      <c r="B556" s="17" t="s">
        <v>49</v>
      </c>
      <c r="C556" s="54" t="n">
        <v>45328</v>
      </c>
      <c r="D556" s="55" t="n">
        <v>45753</v>
      </c>
      <c r="E556" s="18" t="n">
        <v>0.1281</v>
      </c>
      <c r="F556" s="18" t="n">
        <v>0.0707</v>
      </c>
      <c r="G556" s="18" t="n">
        <v>100000</v>
      </c>
      <c r="H556" s="6" t="s">
        <f>=(F556-E556)*G556</f>
      </c>
      <c r="I556" s="9" t="s">
        <f>=(F556-E556)/E556</f>
      </c>
      <c r="J556" s="7" t="s">
        <f>=MAX(1,DATEDIF(C556,D556,"d")-1)</f>
      </c>
      <c r="K556" s="9" t="s">
        <f>=I556*365/J556</f>
      </c>
    </row>
    <row collapsed="false" customFormat="false" customHeight="false" hidden="false" ht="12.1" outlineLevel="0" r="557">
      <c r="A557" s="17" t="s">
        <v>48</v>
      </c>
      <c r="B557" s="17" t="s">
        <v>49</v>
      </c>
      <c r="C557" s="54" t="n">
        <v>45342</v>
      </c>
      <c r="D557" s="55" t="n">
        <v>45753</v>
      </c>
      <c r="E557" s="18" t="n">
        <v>0.1202</v>
      </c>
      <c r="F557" s="18" t="n">
        <v>0.0707</v>
      </c>
      <c r="G557" s="18" t="n">
        <v>300000</v>
      </c>
      <c r="H557" s="6" t="s">
        <f>=(F557-E557)*G557</f>
      </c>
      <c r="I557" s="9" t="s">
        <f>=(F557-E557)/E557</f>
      </c>
      <c r="J557" s="7" t="s">
        <f>=MAX(1,DATEDIF(C557,D557,"d")-1)</f>
      </c>
      <c r="K557" s="9" t="s">
        <f>=I557*365/J557</f>
      </c>
    </row>
    <row collapsed="false" customFormat="false" customHeight="false" hidden="false" ht="12.1" outlineLevel="0" r="558">
      <c r="A558" s="17" t="s">
        <v>48</v>
      </c>
      <c r="B558" s="17" t="s">
        <v>49</v>
      </c>
      <c r="C558" s="54" t="n">
        <v>45433</v>
      </c>
      <c r="D558" s="55" t="n">
        <v>45753</v>
      </c>
      <c r="E558" s="18" t="n">
        <v>0.1174</v>
      </c>
      <c r="F558" s="18" t="n">
        <v>0.0707</v>
      </c>
      <c r="G558" s="18" t="n">
        <v>180000</v>
      </c>
      <c r="H558" s="6" t="s">
        <f>=(F558-E558)*G558</f>
      </c>
      <c r="I558" s="9" t="s">
        <f>=(F558-E558)/E558</f>
      </c>
      <c r="J558" s="7" t="s">
        <f>=MAX(1,DATEDIF(C558,D558,"d")-1)</f>
      </c>
      <c r="K558" s="9" t="s">
        <f>=I558*365/J558</f>
      </c>
    </row>
    <row collapsed="false" customFormat="false" customHeight="false" hidden="false" ht="12.1" outlineLevel="0" r="559">
      <c r="A559" s="17" t="s">
        <v>48</v>
      </c>
      <c r="B559" s="17" t="s">
        <v>49</v>
      </c>
      <c r="C559" s="54" t="n">
        <v>45436</v>
      </c>
      <c r="D559" s="55" t="n">
        <v>45753</v>
      </c>
      <c r="E559" s="18" t="n">
        <v>0.1164</v>
      </c>
      <c r="F559" s="18" t="n">
        <v>0.0707</v>
      </c>
      <c r="G559" s="18" t="n">
        <v>300000</v>
      </c>
      <c r="H559" s="6" t="s">
        <f>=(F559-E559)*G559</f>
      </c>
      <c r="I559" s="9" t="s">
        <f>=(F559-E559)/E559</f>
      </c>
      <c r="J559" s="7" t="s">
        <f>=MAX(1,DATEDIF(C559,D559,"d")-1)</f>
      </c>
      <c r="K559" s="9" t="s">
        <f>=I559*365/J559</f>
      </c>
    </row>
    <row collapsed="false" customFormat="false" customHeight="false" hidden="false" ht="12.1" outlineLevel="0" r="560">
      <c r="A560" s="17" t="s">
        <v>48</v>
      </c>
      <c r="B560" s="17" t="s">
        <v>49</v>
      </c>
      <c r="C560" s="54" t="n">
        <v>45436</v>
      </c>
      <c r="D560" s="55" t="n">
        <v>45753</v>
      </c>
      <c r="E560" s="18" t="n">
        <v>0.1147</v>
      </c>
      <c r="F560" s="18" t="n">
        <v>0.0707</v>
      </c>
      <c r="G560" s="18" t="n">
        <v>300000</v>
      </c>
      <c r="H560" s="6" t="s">
        <f>=(F560-E560)*G560</f>
      </c>
      <c r="I560" s="9" t="s">
        <f>=(F560-E560)/E560</f>
      </c>
      <c r="J560" s="7" t="s">
        <f>=MAX(1,DATEDIF(C560,D560,"d")-1)</f>
      </c>
      <c r="K560" s="9" t="s">
        <f>=I560*365/J560</f>
      </c>
    </row>
    <row collapsed="false" customFormat="false" customHeight="false" hidden="false" ht="12.1" outlineLevel="0" r="561">
      <c r="A561" s="17" t="s">
        <v>48</v>
      </c>
      <c r="B561" s="17" t="s">
        <v>49</v>
      </c>
      <c r="C561" s="54" t="n">
        <v>45485</v>
      </c>
      <c r="D561" s="55" t="n">
        <v>45753</v>
      </c>
      <c r="E561" s="18" t="n">
        <v>0.0952</v>
      </c>
      <c r="F561" s="18" t="n">
        <v>0.0707</v>
      </c>
      <c r="G561" s="18" t="n">
        <v>220000</v>
      </c>
      <c r="H561" s="6" t="s">
        <f>=(F561-E561)*G561</f>
      </c>
      <c r="I561" s="9" t="s">
        <f>=(F561-E561)/E561</f>
      </c>
      <c r="J561" s="7" t="s">
        <f>=MAX(1,DATEDIF(C561,D561,"d")-1)</f>
      </c>
      <c r="K561" s="9" t="s">
        <f>=I561*365/J561</f>
      </c>
    </row>
    <row collapsed="false" customFormat="false" customHeight="false" hidden="false" ht="12.1" outlineLevel="0" r="562">
      <c r="A562" s="17" t="s">
        <v>48</v>
      </c>
      <c r="B562" s="17" t="s">
        <v>49</v>
      </c>
      <c r="C562" s="54" t="n">
        <v>45485</v>
      </c>
      <c r="D562" s="55" t="n">
        <v>45753</v>
      </c>
      <c r="E562" s="18" t="n">
        <v>0.0952</v>
      </c>
      <c r="F562" s="18" t="n">
        <v>0.0707</v>
      </c>
      <c r="G562" s="18" t="n">
        <v>60000</v>
      </c>
      <c r="H562" s="6" t="s">
        <f>=(F562-E562)*G562</f>
      </c>
      <c r="I562" s="9" t="s">
        <f>=(F562-E562)/E562</f>
      </c>
      <c r="J562" s="7" t="s">
        <f>=MAX(1,DATEDIF(C562,D562,"d")-1)</f>
      </c>
      <c r="K562" s="9" t="s">
        <f>=I562*365/J562</f>
      </c>
    </row>
    <row collapsed="false" customFormat="false" customHeight="false" hidden="false" ht="12.1" outlineLevel="0" r="563">
      <c r="A563" s="17" t="s">
        <v>48</v>
      </c>
      <c r="B563" s="17" t="s">
        <v>49</v>
      </c>
      <c r="C563" s="54" t="n">
        <v>45485</v>
      </c>
      <c r="D563" s="55" t="n">
        <v>45753</v>
      </c>
      <c r="E563" s="18" t="n">
        <v>0.0952</v>
      </c>
      <c r="F563" s="18" t="n">
        <v>0.0707</v>
      </c>
      <c r="G563" s="18" t="n">
        <v>350000</v>
      </c>
      <c r="H563" s="6" t="s">
        <f>=(F563-E563)*G563</f>
      </c>
      <c r="I563" s="9" t="s">
        <f>=(F563-E563)/E563</f>
      </c>
      <c r="J563" s="7" t="s">
        <f>=MAX(1,DATEDIF(C563,D563,"d")-1)</f>
      </c>
      <c r="K563" s="9" t="s">
        <f>=I563*365/J563</f>
      </c>
    </row>
    <row collapsed="false" customFormat="false" customHeight="false" hidden="false" ht="12.1" outlineLevel="0" r="564">
      <c r="A564" s="17" t="s">
        <v>48</v>
      </c>
      <c r="B564" s="17" t="s">
        <v>49</v>
      </c>
      <c r="C564" s="54" t="n">
        <v>45485</v>
      </c>
      <c r="D564" s="55" t="n">
        <v>45753</v>
      </c>
      <c r="E564" s="18" t="n">
        <v>0.0952</v>
      </c>
      <c r="F564" s="18" t="n">
        <v>0.0707</v>
      </c>
      <c r="G564" s="18" t="n">
        <v>320000</v>
      </c>
      <c r="H564" s="6" t="s">
        <f>=(F564-E564)*G564</f>
      </c>
      <c r="I564" s="9" t="s">
        <f>=(F564-E564)/E564</f>
      </c>
      <c r="J564" s="7" t="s">
        <f>=MAX(1,DATEDIF(C564,D564,"d")-1)</f>
      </c>
      <c r="K564" s="9" t="s">
        <f>=I564*365/J564</f>
      </c>
    </row>
    <row collapsed="false" customFormat="false" customHeight="false" hidden="false" ht="12.1" outlineLevel="0" r="565">
      <c r="A565" s="17" t="s">
        <v>48</v>
      </c>
      <c r="B565" s="17" t="s">
        <v>49</v>
      </c>
      <c r="C565" s="54" t="n">
        <v>45485</v>
      </c>
      <c r="D565" s="55" t="n">
        <v>45753</v>
      </c>
      <c r="E565" s="18" t="n">
        <v>0.095</v>
      </c>
      <c r="F565" s="18" t="n">
        <v>0.0707</v>
      </c>
      <c r="G565" s="18" t="n">
        <v>130000</v>
      </c>
      <c r="H565" s="6" t="s">
        <f>=(F565-E565)*G565</f>
      </c>
      <c r="I565" s="9" t="s">
        <f>=(F565-E565)/E565</f>
      </c>
      <c r="J565" s="7" t="s">
        <f>=MAX(1,DATEDIF(C565,D565,"d")-1)</f>
      </c>
      <c r="K565" s="9" t="s">
        <f>=I565*365/J565</f>
      </c>
    </row>
    <row collapsed="false" customFormat="false" customHeight="false" hidden="false" ht="12.1" outlineLevel="0" r="566">
      <c r="A566" s="17" t="s">
        <v>48</v>
      </c>
      <c r="B566" s="17" t="s">
        <v>49</v>
      </c>
      <c r="C566" s="54" t="n">
        <v>45485</v>
      </c>
      <c r="D566" s="55" t="n">
        <v>45753</v>
      </c>
      <c r="E566" s="18" t="n">
        <v>0.095</v>
      </c>
      <c r="F566" s="18" t="n">
        <v>0.0707</v>
      </c>
      <c r="G566" s="18" t="n">
        <v>930000</v>
      </c>
      <c r="H566" s="6" t="s">
        <f>=(F566-E566)*G566</f>
      </c>
      <c r="I566" s="9" t="s">
        <f>=(F566-E566)/E566</f>
      </c>
      <c r="J566" s="7" t="s">
        <f>=MAX(1,DATEDIF(C566,D566,"d")-1)</f>
      </c>
      <c r="K566" s="9" t="s">
        <f>=I566*365/J566</f>
      </c>
    </row>
    <row collapsed="false" customFormat="false" customHeight="false" hidden="false" ht="12.1" outlineLevel="0" r="567">
      <c r="A567" s="17" t="s">
        <v>491</v>
      </c>
      <c r="B567" s="17" t="s">
        <v>714</v>
      </c>
      <c r="C567" s="54" t="n">
        <v>43833</v>
      </c>
      <c r="D567" s="55" t="n">
        <v>45398</v>
      </c>
      <c r="E567" s="18" t="n">
        <v>2.8104</v>
      </c>
      <c r="F567" s="18" t="n">
        <v>2.2101</v>
      </c>
      <c r="G567" s="18" t="n">
        <v>9000</v>
      </c>
      <c r="H567" s="6" t="s">
        <f>=(F567-E567)*G567</f>
      </c>
      <c r="I567" s="9" t="s">
        <f>=(F567-E567)/E567</f>
      </c>
      <c r="J567" s="7" t="s">
        <f>=MAX(1,DATEDIF(C567,D567,"d")-1)</f>
      </c>
      <c r="K567" s="9" t="s">
        <f>=I567*365/J567</f>
      </c>
    </row>
    <row collapsed="false" customFormat="false" customHeight="false" hidden="false" ht="12.1" outlineLevel="0" r="568">
      <c r="A568" s="17" t="s">
        <v>491</v>
      </c>
      <c r="B568" s="17" t="s">
        <v>714</v>
      </c>
      <c r="C568" s="54" t="n">
        <v>43833</v>
      </c>
      <c r="D568" s="55" t="n">
        <v>45398</v>
      </c>
      <c r="E568" s="18" t="n">
        <v>2.8104</v>
      </c>
      <c r="F568" s="18" t="n">
        <v>2.2101</v>
      </c>
      <c r="G568" s="18" t="n">
        <v>1000</v>
      </c>
      <c r="H568" s="6" t="s">
        <f>=(F568-E568)*G568</f>
      </c>
      <c r="I568" s="9" t="s">
        <f>=(F568-E568)/E568</f>
      </c>
      <c r="J568" s="7" t="s">
        <f>=MAX(1,DATEDIF(C568,D568,"d")-1)</f>
      </c>
      <c r="K568" s="9" t="s">
        <f>=I568*365/J568</f>
      </c>
    </row>
    <row collapsed="false" customFormat="false" customHeight="false" hidden="false" ht="12.1" outlineLevel="0" r="569">
      <c r="A569" s="17" t="s">
        <v>491</v>
      </c>
      <c r="B569" s="17" t="s">
        <v>714</v>
      </c>
      <c r="C569" s="54" t="n">
        <v>44252</v>
      </c>
      <c r="D569" s="55" t="n">
        <v>45398</v>
      </c>
      <c r="E569" s="18" t="n">
        <v>2.8357</v>
      </c>
      <c r="F569" s="18" t="n">
        <v>2.2101</v>
      </c>
      <c r="G569" s="18" t="n">
        <v>10000</v>
      </c>
      <c r="H569" s="6" t="s">
        <f>=(F569-E569)*G569</f>
      </c>
      <c r="I569" s="9" t="s">
        <f>=(F569-E569)/E569</f>
      </c>
      <c r="J569" s="7" t="s">
        <f>=MAX(1,DATEDIF(C569,D569,"d")-1)</f>
      </c>
      <c r="K569" s="9" t="s">
        <f>=I569*365/J569</f>
      </c>
    </row>
    <row collapsed="false" customFormat="false" customHeight="false" hidden="false" ht="12.1" outlineLevel="0" r="570">
      <c r="A570" s="17" t="s">
        <v>491</v>
      </c>
      <c r="B570" s="17" t="s">
        <v>714</v>
      </c>
      <c r="C570" s="54" t="n">
        <v>44252</v>
      </c>
      <c r="D570" s="55" t="n">
        <v>45398</v>
      </c>
      <c r="E570" s="18" t="n">
        <v>2.8317</v>
      </c>
      <c r="F570" s="18" t="n">
        <v>2.2101</v>
      </c>
      <c r="G570" s="18" t="n">
        <v>7000</v>
      </c>
      <c r="H570" s="6" t="s">
        <f>=(F570-E570)*G570</f>
      </c>
      <c r="I570" s="9" t="s">
        <f>=(F570-E570)/E570</f>
      </c>
      <c r="J570" s="7" t="s">
        <f>=MAX(1,DATEDIF(C570,D570,"d")-1)</f>
      </c>
      <c r="K570" s="9" t="s">
        <f>=I570*365/J570</f>
      </c>
    </row>
    <row collapsed="false" customFormat="false" customHeight="false" hidden="false" ht="12.1" outlineLevel="0" r="571">
      <c r="A571" s="17" t="s">
        <v>491</v>
      </c>
      <c r="B571" s="17" t="s">
        <v>714</v>
      </c>
      <c r="C571" s="54" t="n">
        <v>44252</v>
      </c>
      <c r="D571" s="55" t="n">
        <v>45398</v>
      </c>
      <c r="E571" s="18" t="n">
        <v>2.8317</v>
      </c>
      <c r="F571" s="18" t="n">
        <v>2.2101</v>
      </c>
      <c r="G571" s="18" t="n">
        <v>8000</v>
      </c>
      <c r="H571" s="6" t="s">
        <f>=(F571-E571)*G571</f>
      </c>
      <c r="I571" s="9" t="s">
        <f>=(F571-E571)/E571</f>
      </c>
      <c r="J571" s="7" t="s">
        <f>=MAX(1,DATEDIF(C571,D571,"d")-1)</f>
      </c>
      <c r="K571" s="9" t="s">
        <f>=I571*365/J571</f>
      </c>
    </row>
    <row collapsed="false" customFormat="false" customHeight="false" hidden="false" ht="12.1" outlineLevel="0" r="572">
      <c r="A572" s="17" t="s">
        <v>491</v>
      </c>
      <c r="B572" s="17" t="s">
        <v>714</v>
      </c>
      <c r="C572" s="54" t="n">
        <v>44369</v>
      </c>
      <c r="D572" s="55" t="n">
        <v>45398</v>
      </c>
      <c r="E572" s="18" t="n">
        <v>2.8357</v>
      </c>
      <c r="F572" s="18" t="n">
        <v>2.2101</v>
      </c>
      <c r="G572" s="18" t="n">
        <v>7000</v>
      </c>
      <c r="H572" s="6" t="s">
        <f>=(F572-E572)*G572</f>
      </c>
      <c r="I572" s="9" t="s">
        <f>=(F572-E572)/E572</f>
      </c>
      <c r="J572" s="7" t="s">
        <f>=MAX(1,DATEDIF(C572,D572,"d")-1)</f>
      </c>
      <c r="K572" s="9" t="s">
        <f>=I572*365/J572</f>
      </c>
    </row>
    <row collapsed="false" customFormat="false" customHeight="false" hidden="false" ht="12.1" outlineLevel="0" r="573">
      <c r="A573" s="17" t="s">
        <v>491</v>
      </c>
      <c r="B573" s="17" t="s">
        <v>714</v>
      </c>
      <c r="C573" s="54" t="n">
        <v>44369</v>
      </c>
      <c r="D573" s="55" t="n">
        <v>45398</v>
      </c>
      <c r="E573" s="18" t="n">
        <v>2.8357</v>
      </c>
      <c r="F573" s="18" t="n">
        <v>2.2101</v>
      </c>
      <c r="G573" s="18" t="n">
        <v>7000</v>
      </c>
      <c r="H573" s="6" t="s">
        <f>=(F573-E573)*G573</f>
      </c>
      <c r="I573" s="9" t="s">
        <f>=(F573-E573)/E573</f>
      </c>
      <c r="J573" s="7" t="s">
        <f>=MAX(1,DATEDIF(C573,D573,"d")-1)</f>
      </c>
      <c r="K573" s="9" t="s">
        <f>=I573*365/J573</f>
      </c>
    </row>
    <row collapsed="false" customFormat="false" customHeight="false" hidden="false" ht="12.1" outlineLevel="0" r="574">
      <c r="A574" s="17" t="s">
        <v>491</v>
      </c>
      <c r="B574" s="17" t="s">
        <v>714</v>
      </c>
      <c r="C574" s="54" t="n">
        <v>44369</v>
      </c>
      <c r="D574" s="55" t="n">
        <v>45398</v>
      </c>
      <c r="E574" s="18" t="n">
        <v>2.8357</v>
      </c>
      <c r="F574" s="18" t="n">
        <v>2.2101</v>
      </c>
      <c r="G574" s="18" t="n">
        <v>5000</v>
      </c>
      <c r="H574" s="6" t="s">
        <f>=(F574-E574)*G574</f>
      </c>
      <c r="I574" s="9" t="s">
        <f>=(F574-E574)/E574</f>
      </c>
      <c r="J574" s="7" t="s">
        <f>=MAX(1,DATEDIF(C574,D574,"d")-1)</f>
      </c>
      <c r="K574" s="9" t="s">
        <f>=I574*365/J574</f>
      </c>
    </row>
    <row collapsed="false" customFormat="false" customHeight="false" hidden="false" ht="12.1" outlineLevel="0" r="575">
      <c r="A575" s="17" t="s">
        <v>491</v>
      </c>
      <c r="B575" s="17" t="s">
        <v>714</v>
      </c>
      <c r="C575" s="54" t="n">
        <v>44369</v>
      </c>
      <c r="D575" s="55" t="n">
        <v>45398</v>
      </c>
      <c r="E575" s="18" t="n">
        <v>2.8357</v>
      </c>
      <c r="F575" s="18" t="n">
        <v>2.2101</v>
      </c>
      <c r="G575" s="18" t="n">
        <v>1000</v>
      </c>
      <c r="H575" s="6" t="s">
        <f>=(F575-E575)*G575</f>
      </c>
      <c r="I575" s="9" t="s">
        <f>=(F575-E575)/E575</f>
      </c>
      <c r="J575" s="7" t="s">
        <f>=MAX(1,DATEDIF(C575,D575,"d")-1)</f>
      </c>
      <c r="K575" s="9" t="s">
        <f>=I575*365/J575</f>
      </c>
    </row>
    <row collapsed="false" customFormat="false" customHeight="false" hidden="false" ht="12.1" outlineLevel="0" r="576">
      <c r="A576" s="17" t="s">
        <v>491</v>
      </c>
      <c r="B576" s="17" t="s">
        <v>714</v>
      </c>
      <c r="C576" s="54" t="n">
        <v>44370</v>
      </c>
      <c r="D576" s="55" t="n">
        <v>45398</v>
      </c>
      <c r="E576" s="18" t="n">
        <v>2.8167</v>
      </c>
      <c r="F576" s="18" t="n">
        <v>2.2101</v>
      </c>
      <c r="G576" s="18" t="n">
        <v>1000</v>
      </c>
      <c r="H576" s="6" t="s">
        <f>=(F576-E576)*G576</f>
      </c>
      <c r="I576" s="9" t="s">
        <f>=(F576-E576)/E576</f>
      </c>
      <c r="J576" s="7" t="s">
        <f>=MAX(1,DATEDIF(C576,D576,"d")-1)</f>
      </c>
      <c r="K576" s="9" t="s">
        <f>=I576*365/J576</f>
      </c>
    </row>
    <row collapsed="false" customFormat="false" customHeight="false" hidden="false" ht="12.1" outlineLevel="0" r="577">
      <c r="A577" s="17" t="s">
        <v>491</v>
      </c>
      <c r="B577" s="17" t="s">
        <v>714</v>
      </c>
      <c r="C577" s="54" t="n">
        <v>44390</v>
      </c>
      <c r="D577" s="55" t="n">
        <v>45398</v>
      </c>
      <c r="E577" s="18" t="n">
        <v>2.7887</v>
      </c>
      <c r="F577" s="18" t="n">
        <v>2.2101</v>
      </c>
      <c r="G577" s="18" t="n">
        <v>5000</v>
      </c>
      <c r="H577" s="6" t="s">
        <f>=(F577-E577)*G577</f>
      </c>
      <c r="I577" s="9" t="s">
        <f>=(F577-E577)/E577</f>
      </c>
      <c r="J577" s="7" t="s">
        <f>=MAX(1,DATEDIF(C577,D577,"d")-1)</f>
      </c>
      <c r="K577" s="9" t="s">
        <f>=I577*365/J577</f>
      </c>
    </row>
    <row collapsed="false" customFormat="false" customHeight="false" hidden="false" ht="12.1" outlineLevel="0" r="578">
      <c r="A578" s="17" t="s">
        <v>491</v>
      </c>
      <c r="B578" s="17" t="s">
        <v>714</v>
      </c>
      <c r="C578" s="54" t="n">
        <v>44564</v>
      </c>
      <c r="D578" s="55" t="n">
        <v>45398</v>
      </c>
      <c r="E578" s="18" t="n">
        <v>2.6423</v>
      </c>
      <c r="F578" s="18" t="n">
        <v>2.2101</v>
      </c>
      <c r="G578" s="18" t="n">
        <v>5000</v>
      </c>
      <c r="H578" s="6" t="s">
        <f>=(F578-E578)*G578</f>
      </c>
      <c r="I578" s="9" t="s">
        <f>=(F578-E578)/E578</f>
      </c>
      <c r="J578" s="7" t="s">
        <f>=MAX(1,DATEDIF(C578,D578,"d")-1)</f>
      </c>
      <c r="K578" s="9" t="s">
        <f>=I578*365/J578</f>
      </c>
    </row>
    <row collapsed="false" customFormat="false" customHeight="false" hidden="false" ht="12.1" outlineLevel="0" r="579">
      <c r="A579" s="17" t="s">
        <v>491</v>
      </c>
      <c r="B579" s="17" t="s">
        <v>714</v>
      </c>
      <c r="C579" s="54" t="n">
        <v>44564</v>
      </c>
      <c r="D579" s="55" t="n">
        <v>45398</v>
      </c>
      <c r="E579" s="18" t="n">
        <v>2.6423</v>
      </c>
      <c r="F579" s="18" t="n">
        <v>2.2101</v>
      </c>
      <c r="G579" s="18" t="n">
        <v>6000</v>
      </c>
      <c r="H579" s="6" t="s">
        <f>=(F579-E579)*G579</f>
      </c>
      <c r="I579" s="9" t="s">
        <f>=(F579-E579)/E579</f>
      </c>
      <c r="J579" s="7" t="s">
        <f>=MAX(1,DATEDIF(C579,D579,"d")-1)</f>
      </c>
      <c r="K579" s="9" t="s">
        <f>=I579*365/J579</f>
      </c>
    </row>
    <row collapsed="false" customFormat="false" customHeight="false" hidden="false" ht="12.1" outlineLevel="0" r="580">
      <c r="A580" s="17" t="s">
        <v>491</v>
      </c>
      <c r="B580" s="17" t="s">
        <v>714</v>
      </c>
      <c r="C580" s="54" t="n">
        <v>44564</v>
      </c>
      <c r="D580" s="55" t="n">
        <v>45398</v>
      </c>
      <c r="E580" s="18" t="n">
        <v>2.6423</v>
      </c>
      <c r="F580" s="18" t="n">
        <v>2.2101</v>
      </c>
      <c r="G580" s="18" t="n">
        <v>3000</v>
      </c>
      <c r="H580" s="6" t="s">
        <f>=(F580-E580)*G580</f>
      </c>
      <c r="I580" s="9" t="s">
        <f>=(F580-E580)/E580</f>
      </c>
      <c r="J580" s="7" t="s">
        <f>=MAX(1,DATEDIF(C580,D580,"d")-1)</f>
      </c>
      <c r="K580" s="9" t="s">
        <f>=I580*365/J580</f>
      </c>
    </row>
    <row collapsed="false" customFormat="false" customHeight="false" hidden="false" ht="12.1" outlineLevel="0" r="581">
      <c r="A581" s="17" t="s">
        <v>491</v>
      </c>
      <c r="B581" s="17" t="s">
        <v>714</v>
      </c>
      <c r="C581" s="54" t="n">
        <v>44564</v>
      </c>
      <c r="D581" s="55" t="n">
        <v>45398</v>
      </c>
      <c r="E581" s="18" t="n">
        <v>2.6423</v>
      </c>
      <c r="F581" s="18" t="n">
        <v>2.2101</v>
      </c>
      <c r="G581" s="18" t="n">
        <v>1000</v>
      </c>
      <c r="H581" s="6" t="s">
        <f>=(F581-E581)*G581</f>
      </c>
      <c r="I581" s="9" t="s">
        <f>=(F581-E581)/E581</f>
      </c>
      <c r="J581" s="7" t="s">
        <f>=MAX(1,DATEDIF(C581,D581,"d")-1)</f>
      </c>
      <c r="K581" s="9" t="s">
        <f>=I581*365/J581</f>
      </c>
    </row>
    <row collapsed="false" customFormat="false" customHeight="false" hidden="false" ht="12.1" outlineLevel="0" r="582">
      <c r="A582" s="17" t="s">
        <v>491</v>
      </c>
      <c r="B582" s="17" t="s">
        <v>714</v>
      </c>
      <c r="C582" s="54" t="n">
        <v>44564</v>
      </c>
      <c r="D582" s="55" t="n">
        <v>45398</v>
      </c>
      <c r="E582" s="18" t="n">
        <v>2.6423</v>
      </c>
      <c r="F582" s="18" t="n">
        <v>2.2101</v>
      </c>
      <c r="G582" s="18" t="n">
        <v>1000</v>
      </c>
      <c r="H582" s="6" t="s">
        <f>=(F582-E582)*G582</f>
      </c>
      <c r="I582" s="9" t="s">
        <f>=(F582-E582)/E582</f>
      </c>
      <c r="J582" s="7" t="s">
        <f>=MAX(1,DATEDIF(C582,D582,"d")-1)</f>
      </c>
      <c r="K582" s="9" t="s">
        <f>=I582*365/J582</f>
      </c>
    </row>
    <row collapsed="false" customFormat="false" customHeight="false" hidden="false" ht="12.1" outlineLevel="0" r="583">
      <c r="A583" s="17" t="s">
        <v>491</v>
      </c>
      <c r="B583" s="17" t="s">
        <v>714</v>
      </c>
      <c r="C583" s="54" t="n">
        <v>44564</v>
      </c>
      <c r="D583" s="55" t="n">
        <v>45398</v>
      </c>
      <c r="E583" s="18" t="n">
        <v>2.6423</v>
      </c>
      <c r="F583" s="18" t="n">
        <v>2.2101</v>
      </c>
      <c r="G583" s="18" t="n">
        <v>9000</v>
      </c>
      <c r="H583" s="6" t="s">
        <f>=(F583-E583)*G583</f>
      </c>
      <c r="I583" s="9" t="s">
        <f>=(F583-E583)/E583</f>
      </c>
      <c r="J583" s="7" t="s">
        <f>=MAX(1,DATEDIF(C583,D583,"d")-1)</f>
      </c>
      <c r="K583" s="9" t="s">
        <f>=I583*365/J583</f>
      </c>
    </row>
    <row collapsed="false" customFormat="false" customHeight="false" hidden="false" ht="12.1" outlineLevel="0" r="584">
      <c r="A584" s="17" t="s">
        <v>491</v>
      </c>
      <c r="B584" s="17" t="s">
        <v>714</v>
      </c>
      <c r="C584" s="54" t="n">
        <v>44613</v>
      </c>
      <c r="D584" s="55" t="n">
        <v>45398</v>
      </c>
      <c r="E584" s="18" t="n">
        <v>2.3011</v>
      </c>
      <c r="F584" s="18" t="n">
        <v>2.2101</v>
      </c>
      <c r="G584" s="18" t="n">
        <v>1000</v>
      </c>
      <c r="H584" s="6" t="s">
        <f>=(F584-E584)*G584</f>
      </c>
      <c r="I584" s="9" t="s">
        <f>=(F584-E584)/E584</f>
      </c>
      <c r="J584" s="7" t="s">
        <f>=MAX(1,DATEDIF(C584,D584,"d")-1)</f>
      </c>
      <c r="K584" s="9" t="s">
        <f>=I584*365/J584</f>
      </c>
    </row>
    <row collapsed="false" customFormat="false" customHeight="false" hidden="false" ht="12.1" outlineLevel="0" r="585">
      <c r="A585" s="17" t="s">
        <v>491</v>
      </c>
      <c r="B585" s="17" t="s">
        <v>714</v>
      </c>
      <c r="C585" s="54" t="n">
        <v>44613</v>
      </c>
      <c r="D585" s="55" t="n">
        <v>45398</v>
      </c>
      <c r="E585" s="18" t="n">
        <v>2.3011</v>
      </c>
      <c r="F585" s="18" t="n">
        <v>2.2101</v>
      </c>
      <c r="G585" s="18" t="n">
        <v>1000</v>
      </c>
      <c r="H585" s="6" t="s">
        <f>=(F585-E585)*G585</f>
      </c>
      <c r="I585" s="9" t="s">
        <f>=(F585-E585)/E585</f>
      </c>
      <c r="J585" s="7" t="s">
        <f>=MAX(1,DATEDIF(C585,D585,"d")-1)</f>
      </c>
      <c r="K585" s="9" t="s">
        <f>=I585*365/J585</f>
      </c>
    </row>
    <row collapsed="false" customFormat="false" customHeight="false" hidden="false" ht="12.1" outlineLevel="0" r="586">
      <c r="A586" s="17" t="s">
        <v>491</v>
      </c>
      <c r="B586" s="17" t="s">
        <v>714</v>
      </c>
      <c r="C586" s="54" t="n">
        <v>44613</v>
      </c>
      <c r="D586" s="55" t="n">
        <v>45398</v>
      </c>
      <c r="E586" s="18" t="n">
        <v>2.3011</v>
      </c>
      <c r="F586" s="18" t="n">
        <v>2.2101</v>
      </c>
      <c r="G586" s="18" t="n">
        <v>3000</v>
      </c>
      <c r="H586" s="6" t="s">
        <f>=(F586-E586)*G586</f>
      </c>
      <c r="I586" s="9" t="s">
        <f>=(F586-E586)/E586</f>
      </c>
      <c r="J586" s="7" t="s">
        <f>=MAX(1,DATEDIF(C586,D586,"d")-1)</f>
      </c>
      <c r="K586" s="9" t="s">
        <f>=I586*365/J586</f>
      </c>
    </row>
    <row collapsed="false" customFormat="false" customHeight="false" hidden="false" ht="12.1" outlineLevel="0" r="587">
      <c r="A587" s="17" t="s">
        <v>491</v>
      </c>
      <c r="B587" s="17" t="s">
        <v>714</v>
      </c>
      <c r="C587" s="54" t="n">
        <v>45454</v>
      </c>
      <c r="D587" s="55" t="n">
        <v>45714</v>
      </c>
      <c r="E587" s="18" t="n">
        <v>1.9818</v>
      </c>
      <c r="F587" s="18" t="n">
        <v>2.5632</v>
      </c>
      <c r="G587" s="18" t="n">
        <v>8000</v>
      </c>
      <c r="H587" s="6" t="s">
        <f>=(F587-E587)*G587</f>
      </c>
      <c r="I587" s="9" t="s">
        <f>=(F587-E587)/E587</f>
      </c>
      <c r="J587" s="7" t="s">
        <f>=MAX(1,DATEDIF(C587,D587,"d")-1)</f>
      </c>
      <c r="K587" s="9" t="s">
        <f>=I587*365/J587</f>
      </c>
    </row>
    <row collapsed="false" customFormat="false" customHeight="false" hidden="false" ht="12.1" outlineLevel="0" r="588">
      <c r="A588" s="17" t="s">
        <v>491</v>
      </c>
      <c r="B588" s="17" t="s">
        <v>714</v>
      </c>
      <c r="C588" s="54" t="n">
        <v>45454</v>
      </c>
      <c r="D588" s="55" t="n">
        <v>45714</v>
      </c>
      <c r="E588" s="18" t="n">
        <v>1.9818</v>
      </c>
      <c r="F588" s="18" t="n">
        <v>2.5632</v>
      </c>
      <c r="G588" s="18" t="n">
        <v>25000</v>
      </c>
      <c r="H588" s="6" t="s">
        <f>=(F588-E588)*G588</f>
      </c>
      <c r="I588" s="9" t="s">
        <f>=(F588-E588)/E588</f>
      </c>
      <c r="J588" s="7" t="s">
        <f>=MAX(1,DATEDIF(C588,D588,"d")-1)</f>
      </c>
      <c r="K588" s="9" t="s">
        <f>=I588*365/J588</f>
      </c>
    </row>
    <row collapsed="false" customFormat="false" customHeight="false" hidden="false" ht="12.1" outlineLevel="0" r="589">
      <c r="A589" s="17" t="s">
        <v>491</v>
      </c>
      <c r="B589" s="17" t="s">
        <v>714</v>
      </c>
      <c r="C589" s="54" t="n">
        <v>45454</v>
      </c>
      <c r="D589" s="55" t="n">
        <v>45714</v>
      </c>
      <c r="E589" s="18" t="n">
        <v>1.9818</v>
      </c>
      <c r="F589" s="18" t="n">
        <v>2.5632</v>
      </c>
      <c r="G589" s="18" t="n">
        <v>15000</v>
      </c>
      <c r="H589" s="6" t="s">
        <f>=(F589-E589)*G589</f>
      </c>
      <c r="I589" s="9" t="s">
        <f>=(F589-E589)/E589</f>
      </c>
      <c r="J589" s="7" t="s">
        <f>=MAX(1,DATEDIF(C589,D589,"d")-1)</f>
      </c>
      <c r="K589" s="9" t="s">
        <f>=I589*365/J589</f>
      </c>
    </row>
    <row collapsed="false" customFormat="false" customHeight="false" hidden="false" ht="12.1" outlineLevel="0" r="590">
      <c r="A590" s="17" t="s">
        <v>491</v>
      </c>
      <c r="B590" s="17" t="s">
        <v>714</v>
      </c>
      <c r="C590" s="54" t="n">
        <v>45454</v>
      </c>
      <c r="D590" s="55" t="n">
        <v>45714</v>
      </c>
      <c r="E590" s="18" t="n">
        <v>1.9818</v>
      </c>
      <c r="F590" s="18" t="n">
        <v>2.5632</v>
      </c>
      <c r="G590" s="18" t="n">
        <v>5000</v>
      </c>
      <c r="H590" s="6" t="s">
        <f>=(F590-E590)*G590</f>
      </c>
      <c r="I590" s="9" t="s">
        <f>=(F590-E590)/E590</f>
      </c>
      <c r="J590" s="7" t="s">
        <f>=MAX(1,DATEDIF(C590,D590,"d")-1)</f>
      </c>
      <c r="K590" s="9" t="s">
        <f>=I590*365/J590</f>
      </c>
    </row>
    <row collapsed="false" customFormat="false" customHeight="false" hidden="false" ht="12.1" outlineLevel="0" r="591">
      <c r="A591" s="17" t="s">
        <v>491</v>
      </c>
      <c r="B591" s="17" t="s">
        <v>714</v>
      </c>
      <c r="C591" s="54" t="n">
        <v>45454</v>
      </c>
      <c r="D591" s="55" t="n">
        <v>45714</v>
      </c>
      <c r="E591" s="18" t="n">
        <v>1.9818</v>
      </c>
      <c r="F591" s="18" t="n">
        <v>2.5632</v>
      </c>
      <c r="G591" s="18" t="n">
        <v>1000</v>
      </c>
      <c r="H591" s="6" t="s">
        <f>=(F591-E591)*G591</f>
      </c>
      <c r="I591" s="9" t="s">
        <f>=(F591-E591)/E591</f>
      </c>
      <c r="J591" s="7" t="s">
        <f>=MAX(1,DATEDIF(C591,D591,"d")-1)</f>
      </c>
      <c r="K591" s="9" t="s">
        <f>=I591*365/J591</f>
      </c>
    </row>
    <row collapsed="false" customFormat="false" customHeight="false" hidden="false" ht="12.1" outlineLevel="0" r="592">
      <c r="A592" s="17" t="s">
        <v>491</v>
      </c>
      <c r="B592" s="17" t="s">
        <v>714</v>
      </c>
      <c r="C592" s="54" t="n">
        <v>45454</v>
      </c>
      <c r="D592" s="55" t="n">
        <v>45714</v>
      </c>
      <c r="E592" s="18" t="n">
        <v>1.9818</v>
      </c>
      <c r="F592" s="18" t="n">
        <v>2.5632</v>
      </c>
      <c r="G592" s="18" t="n">
        <v>2000</v>
      </c>
      <c r="H592" s="6" t="s">
        <f>=(F592-E592)*G592</f>
      </c>
      <c r="I592" s="9" t="s">
        <f>=(F592-E592)/E592</f>
      </c>
      <c r="J592" s="7" t="s">
        <f>=MAX(1,DATEDIF(C592,D592,"d")-1)</f>
      </c>
      <c r="K592" s="9" t="s">
        <f>=I592*365/J592</f>
      </c>
    </row>
    <row collapsed="false" customFormat="false" customHeight="false" hidden="false" ht="12.1" outlineLevel="0" r="593">
      <c r="A593" s="17" t="s">
        <v>491</v>
      </c>
      <c r="B593" s="17" t="s">
        <v>714</v>
      </c>
      <c r="C593" s="54" t="n">
        <v>45454</v>
      </c>
      <c r="D593" s="55" t="n">
        <v>45714</v>
      </c>
      <c r="E593" s="18" t="n">
        <v>1.9818</v>
      </c>
      <c r="F593" s="18" t="n">
        <v>2.5632</v>
      </c>
      <c r="G593" s="18" t="n">
        <v>1000</v>
      </c>
      <c r="H593" s="6" t="s">
        <f>=(F593-E593)*G593</f>
      </c>
      <c r="I593" s="9" t="s">
        <f>=(F593-E593)/E593</f>
      </c>
      <c r="J593" s="7" t="s">
        <f>=MAX(1,DATEDIF(C593,D593,"d")-1)</f>
      </c>
      <c r="K593" s="9" t="s">
        <f>=I593*365/J593</f>
      </c>
    </row>
    <row collapsed="false" customFormat="false" customHeight="false" hidden="false" ht="12.1" outlineLevel="0" r="594">
      <c r="A594" s="17" t="s">
        <v>491</v>
      </c>
      <c r="B594" s="17" t="s">
        <v>714</v>
      </c>
      <c r="C594" s="54" t="n">
        <v>45454</v>
      </c>
      <c r="D594" s="55" t="n">
        <v>45714</v>
      </c>
      <c r="E594" s="18" t="n">
        <v>1.9818</v>
      </c>
      <c r="F594" s="18" t="n">
        <v>2.5632</v>
      </c>
      <c r="G594" s="18" t="n">
        <v>1000</v>
      </c>
      <c r="H594" s="6" t="s">
        <f>=(F594-E594)*G594</f>
      </c>
      <c r="I594" s="9" t="s">
        <f>=(F594-E594)/E594</f>
      </c>
      <c r="J594" s="7" t="s">
        <f>=MAX(1,DATEDIF(C594,D594,"d")-1)</f>
      </c>
      <c r="K594" s="9" t="s">
        <f>=I594*365/J594</f>
      </c>
    </row>
    <row collapsed="false" customFormat="false" customHeight="false" hidden="false" ht="12.1" outlineLevel="0" r="595">
      <c r="A595" s="17" t="s">
        <v>491</v>
      </c>
      <c r="B595" s="17" t="s">
        <v>714</v>
      </c>
      <c r="C595" s="54" t="n">
        <v>45454</v>
      </c>
      <c r="D595" s="55" t="n">
        <v>45714</v>
      </c>
      <c r="E595" s="18" t="n">
        <v>1.9818</v>
      </c>
      <c r="F595" s="18" t="n">
        <v>2.5632</v>
      </c>
      <c r="G595" s="18" t="n">
        <v>6000</v>
      </c>
      <c r="H595" s="6" t="s">
        <f>=(F595-E595)*G595</f>
      </c>
      <c r="I595" s="9" t="s">
        <f>=(F595-E595)/E595</f>
      </c>
      <c r="J595" s="7" t="s">
        <f>=MAX(1,DATEDIF(C595,D595,"d")-1)</f>
      </c>
      <c r="K595" s="9" t="s">
        <f>=I595*365/J595</f>
      </c>
    </row>
    <row collapsed="false" customFormat="false" customHeight="false" hidden="false" ht="12.1" outlineLevel="0" r="596">
      <c r="A596" s="17" t="s">
        <v>491</v>
      </c>
      <c r="B596" s="17" t="s">
        <v>714</v>
      </c>
      <c r="C596" s="54" t="n">
        <v>45454</v>
      </c>
      <c r="D596" s="55" t="n">
        <v>45714</v>
      </c>
      <c r="E596" s="18" t="n">
        <v>1.9818</v>
      </c>
      <c r="F596" s="18" t="n">
        <v>2.5632</v>
      </c>
      <c r="G596" s="18" t="n">
        <v>2000</v>
      </c>
      <c r="H596" s="6" t="s">
        <f>=(F596-E596)*G596</f>
      </c>
      <c r="I596" s="9" t="s">
        <f>=(F596-E596)/E596</f>
      </c>
      <c r="J596" s="7" t="s">
        <f>=MAX(1,DATEDIF(C596,D596,"d")-1)</f>
      </c>
      <c r="K596" s="9" t="s">
        <f>=I596*365/J596</f>
      </c>
    </row>
    <row collapsed="false" customFormat="false" customHeight="false" hidden="false" ht="12.1" outlineLevel="0" r="597">
      <c r="A597" s="17" t="s">
        <v>491</v>
      </c>
      <c r="B597" s="17" t="s">
        <v>714</v>
      </c>
      <c r="C597" s="54" t="n">
        <v>45454</v>
      </c>
      <c r="D597" s="55" t="n">
        <v>45714</v>
      </c>
      <c r="E597" s="18" t="n">
        <v>1.9818</v>
      </c>
      <c r="F597" s="18" t="n">
        <v>2.5632</v>
      </c>
      <c r="G597" s="18" t="n">
        <v>13000</v>
      </c>
      <c r="H597" s="6" t="s">
        <f>=(F597-E597)*G597</f>
      </c>
      <c r="I597" s="9" t="s">
        <f>=(F597-E597)/E597</f>
      </c>
      <c r="J597" s="7" t="s">
        <f>=MAX(1,DATEDIF(C597,D597,"d")-1)</f>
      </c>
      <c r="K597" s="9" t="s">
        <f>=I597*365/J597</f>
      </c>
    </row>
    <row collapsed="false" customFormat="false" customHeight="false" hidden="false" ht="12.1" outlineLevel="0" r="598">
      <c r="A598" s="17" t="s">
        <v>491</v>
      </c>
      <c r="B598" s="17" t="s">
        <v>714</v>
      </c>
      <c r="C598" s="54" t="n">
        <v>45454</v>
      </c>
      <c r="D598" s="55" t="n">
        <v>45714</v>
      </c>
      <c r="E598" s="18" t="n">
        <v>1.9818</v>
      </c>
      <c r="F598" s="18" t="n">
        <v>2.5632</v>
      </c>
      <c r="G598" s="18" t="n">
        <v>9000</v>
      </c>
      <c r="H598" s="6" t="s">
        <f>=(F598-E598)*G598</f>
      </c>
      <c r="I598" s="9" t="s">
        <f>=(F598-E598)/E598</f>
      </c>
      <c r="J598" s="7" t="s">
        <f>=MAX(1,DATEDIF(C598,D598,"d")-1)</f>
      </c>
      <c r="K598" s="9" t="s">
        <f>=I598*365/J598</f>
      </c>
    </row>
    <row collapsed="false" customFormat="false" customHeight="false" hidden="false" ht="12.1" outlineLevel="0" r="599">
      <c r="A599" s="17" t="s">
        <v>491</v>
      </c>
      <c r="B599" s="17" t="s">
        <v>714</v>
      </c>
      <c r="C599" s="54" t="n">
        <v>45454</v>
      </c>
      <c r="D599" s="55" t="n">
        <v>45714</v>
      </c>
      <c r="E599" s="18" t="n">
        <v>1.9818</v>
      </c>
      <c r="F599" s="18" t="n">
        <v>2.5632</v>
      </c>
      <c r="G599" s="18" t="n">
        <v>1000</v>
      </c>
      <c r="H599" s="6" t="s">
        <f>=(F599-E599)*G599</f>
      </c>
      <c r="I599" s="9" t="s">
        <f>=(F599-E599)/E599</f>
      </c>
      <c r="J599" s="7" t="s">
        <f>=MAX(1,DATEDIF(C599,D599,"d")-1)</f>
      </c>
      <c r="K599" s="9" t="s">
        <f>=I599*365/J599</f>
      </c>
    </row>
    <row collapsed="false" customFormat="false" customHeight="false" hidden="false" ht="12.1" outlineLevel="0" r="600">
      <c r="A600" s="17" t="s">
        <v>491</v>
      </c>
      <c r="B600" s="17" t="s">
        <v>714</v>
      </c>
      <c r="C600" s="54" t="n">
        <v>45454</v>
      </c>
      <c r="D600" s="55" t="n">
        <v>45714</v>
      </c>
      <c r="E600" s="18" t="n">
        <v>1.9818</v>
      </c>
      <c r="F600" s="18" t="n">
        <v>2.5632</v>
      </c>
      <c r="G600" s="18" t="n">
        <v>1000</v>
      </c>
      <c r="H600" s="6" t="s">
        <f>=(F600-E600)*G600</f>
      </c>
      <c r="I600" s="9" t="s">
        <f>=(F600-E600)/E600</f>
      </c>
      <c r="J600" s="7" t="s">
        <f>=MAX(1,DATEDIF(C600,D600,"d")-1)</f>
      </c>
      <c r="K600" s="9" t="s">
        <f>=I600*365/J600</f>
      </c>
    </row>
    <row collapsed="false" customFormat="false" customHeight="false" hidden="false" ht="12.1" outlineLevel="0" r="601">
      <c r="A601" s="17" t="s">
        <v>491</v>
      </c>
      <c r="B601" s="17" t="s">
        <v>714</v>
      </c>
      <c r="C601" s="54" t="n">
        <v>45454</v>
      </c>
      <c r="D601" s="55" t="n">
        <v>45714</v>
      </c>
      <c r="E601" s="18" t="n">
        <v>1.9818</v>
      </c>
      <c r="F601" s="18" t="n">
        <v>2.5632</v>
      </c>
      <c r="G601" s="18" t="n">
        <v>1000</v>
      </c>
      <c r="H601" s="6" t="s">
        <f>=(F601-E601)*G601</f>
      </c>
      <c r="I601" s="9" t="s">
        <f>=(F601-E601)/E601</f>
      </c>
      <c r="J601" s="7" t="s">
        <f>=MAX(1,DATEDIF(C601,D601,"d")-1)</f>
      </c>
      <c r="K601" s="9" t="s">
        <f>=I601*365/J601</f>
      </c>
    </row>
    <row collapsed="false" customFormat="false" customHeight="false" hidden="false" ht="12.1" outlineLevel="0" r="602">
      <c r="A602" s="17" t="s">
        <v>491</v>
      </c>
      <c r="B602" s="17" t="s">
        <v>714</v>
      </c>
      <c r="C602" s="54" t="n">
        <v>45454</v>
      </c>
      <c r="D602" s="55" t="n">
        <v>45714</v>
      </c>
      <c r="E602" s="18" t="n">
        <v>1.9818</v>
      </c>
      <c r="F602" s="18" t="n">
        <v>2.5632</v>
      </c>
      <c r="G602" s="18" t="n">
        <v>1000</v>
      </c>
      <c r="H602" s="6" t="s">
        <f>=(F602-E602)*G602</f>
      </c>
      <c r="I602" s="9" t="s">
        <f>=(F602-E602)/E602</f>
      </c>
      <c r="J602" s="7" t="s">
        <f>=MAX(1,DATEDIF(C602,D602,"d")-1)</f>
      </c>
      <c r="K602" s="9" t="s">
        <f>=I602*365/J602</f>
      </c>
    </row>
    <row collapsed="false" customFormat="false" customHeight="false" hidden="false" ht="12.1" outlineLevel="0" r="603">
      <c r="A603" s="17" t="s">
        <v>491</v>
      </c>
      <c r="B603" s="17" t="s">
        <v>714</v>
      </c>
      <c r="C603" s="54" t="n">
        <v>45454</v>
      </c>
      <c r="D603" s="55" t="n">
        <v>45714</v>
      </c>
      <c r="E603" s="18" t="n">
        <v>1.9818</v>
      </c>
      <c r="F603" s="18" t="n">
        <v>2.5632</v>
      </c>
      <c r="G603" s="18" t="n">
        <v>5000</v>
      </c>
      <c r="H603" s="6" t="s">
        <f>=(F603-E603)*G603</f>
      </c>
      <c r="I603" s="9" t="s">
        <f>=(F603-E603)/E603</f>
      </c>
      <c r="J603" s="7" t="s">
        <f>=MAX(1,DATEDIF(C603,D603,"d")-1)</f>
      </c>
      <c r="K603" s="9" t="s">
        <f>=I603*365/J603</f>
      </c>
    </row>
    <row collapsed="false" customFormat="false" customHeight="false" hidden="false" ht="12.1" outlineLevel="0" r="604">
      <c r="A604" s="17" t="s">
        <v>491</v>
      </c>
      <c r="B604" s="17" t="s">
        <v>714</v>
      </c>
      <c r="C604" s="54" t="n">
        <v>45454</v>
      </c>
      <c r="D604" s="55" t="n">
        <v>45714</v>
      </c>
      <c r="E604" s="18" t="n">
        <v>1.9818</v>
      </c>
      <c r="F604" s="18" t="n">
        <v>2.5632</v>
      </c>
      <c r="G604" s="18" t="n">
        <v>1000</v>
      </c>
      <c r="H604" s="6" t="s">
        <f>=(F604-E604)*G604</f>
      </c>
      <c r="I604" s="9" t="s">
        <f>=(F604-E604)/E604</f>
      </c>
      <c r="J604" s="7" t="s">
        <f>=MAX(1,DATEDIF(C604,D604,"d")-1)</f>
      </c>
      <c r="K604" s="9" t="s">
        <f>=I604*365/J604</f>
      </c>
    </row>
    <row collapsed="false" customFormat="false" customHeight="false" hidden="false" ht="12.1" outlineLevel="0" r="605">
      <c r="A605" s="17" t="s">
        <v>491</v>
      </c>
      <c r="B605" s="17" t="s">
        <v>714</v>
      </c>
      <c r="C605" s="54" t="n">
        <v>45454</v>
      </c>
      <c r="D605" s="55" t="n">
        <v>45714</v>
      </c>
      <c r="E605" s="18" t="n">
        <v>1.9818</v>
      </c>
      <c r="F605" s="18" t="n">
        <v>2.5632</v>
      </c>
      <c r="G605" s="18" t="n">
        <v>3000</v>
      </c>
      <c r="H605" s="6" t="s">
        <f>=(F605-E605)*G605</f>
      </c>
      <c r="I605" s="9" t="s">
        <f>=(F605-E605)/E605</f>
      </c>
      <c r="J605" s="7" t="s">
        <f>=MAX(1,DATEDIF(C605,D605,"d")-1)</f>
      </c>
      <c r="K605" s="9" t="s">
        <f>=I605*365/J605</f>
      </c>
    </row>
    <row collapsed="false" customFormat="false" customHeight="false" hidden="false" ht="12.1" outlineLevel="0" r="606">
      <c r="A606" s="17" t="s">
        <v>491</v>
      </c>
      <c r="B606" s="17" t="s">
        <v>714</v>
      </c>
      <c r="C606" s="54" t="n">
        <v>45454</v>
      </c>
      <c r="D606" s="55" t="n">
        <v>45714</v>
      </c>
      <c r="E606" s="18" t="n">
        <v>1.9818</v>
      </c>
      <c r="F606" s="18" t="n">
        <v>2.564</v>
      </c>
      <c r="G606" s="18" t="n">
        <v>1000</v>
      </c>
      <c r="H606" s="6" t="s">
        <f>=(F606-E606)*G606</f>
      </c>
      <c r="I606" s="9" t="s">
        <f>=(F606-E606)/E606</f>
      </c>
      <c r="J606" s="7" t="s">
        <f>=MAX(1,DATEDIF(C606,D606,"d")-1)</f>
      </c>
      <c r="K606" s="9" t="s">
        <f>=I606*365/J606</f>
      </c>
    </row>
    <row collapsed="false" customFormat="false" customHeight="false" hidden="false" ht="12.1" outlineLevel="0" r="607">
      <c r="A607" s="17" t="s">
        <v>491</v>
      </c>
      <c r="B607" s="17" t="s">
        <v>714</v>
      </c>
      <c r="C607" s="54" t="n">
        <v>45454</v>
      </c>
      <c r="D607" s="55" t="n">
        <v>45714</v>
      </c>
      <c r="E607" s="18" t="n">
        <v>1.9814</v>
      </c>
      <c r="F607" s="18" t="n">
        <v>2.564</v>
      </c>
      <c r="G607" s="18" t="n">
        <v>1000</v>
      </c>
      <c r="H607" s="6" t="s">
        <f>=(F607-E607)*G607</f>
      </c>
      <c r="I607" s="9" t="s">
        <f>=(F607-E607)/E607</f>
      </c>
      <c r="J607" s="7" t="s">
        <f>=MAX(1,DATEDIF(C607,D607,"d")-1)</f>
      </c>
      <c r="K607" s="9" t="s">
        <f>=I607*365/J607</f>
      </c>
    </row>
    <row collapsed="false" customFormat="false" customHeight="false" hidden="false" ht="12.1" outlineLevel="0" r="608">
      <c r="A608" s="17" t="s">
        <v>491</v>
      </c>
      <c r="B608" s="17" t="s">
        <v>714</v>
      </c>
      <c r="C608" s="54" t="n">
        <v>45454</v>
      </c>
      <c r="D608" s="55" t="n">
        <v>45714</v>
      </c>
      <c r="E608" s="18" t="n">
        <v>1.9814</v>
      </c>
      <c r="F608" s="18" t="n">
        <v>2.564</v>
      </c>
      <c r="G608" s="18" t="n">
        <v>2000</v>
      </c>
      <c r="H608" s="6" t="s">
        <f>=(F608-E608)*G608</f>
      </c>
      <c r="I608" s="9" t="s">
        <f>=(F608-E608)/E608</f>
      </c>
      <c r="J608" s="7" t="s">
        <f>=MAX(1,DATEDIF(C608,D608,"d")-1)</f>
      </c>
      <c r="K608" s="9" t="s">
        <f>=I608*365/J608</f>
      </c>
    </row>
    <row collapsed="false" customFormat="false" customHeight="false" hidden="false" ht="12.1" outlineLevel="0" r="609">
      <c r="A609" s="17" t="s">
        <v>491</v>
      </c>
      <c r="B609" s="17" t="s">
        <v>714</v>
      </c>
      <c r="C609" s="54" t="n">
        <v>45454</v>
      </c>
      <c r="D609" s="55" t="n">
        <v>45714</v>
      </c>
      <c r="E609" s="18" t="n">
        <v>1.9814</v>
      </c>
      <c r="F609" s="18" t="n">
        <v>2.564</v>
      </c>
      <c r="G609" s="18" t="n">
        <v>15000</v>
      </c>
      <c r="H609" s="6" t="s">
        <f>=(F609-E609)*G609</f>
      </c>
      <c r="I609" s="9" t="s">
        <f>=(F609-E609)/E609</f>
      </c>
      <c r="J609" s="7" t="s">
        <f>=MAX(1,DATEDIF(C609,D609,"d")-1)</f>
      </c>
      <c r="K609" s="9" t="s">
        <f>=I609*365/J609</f>
      </c>
    </row>
    <row collapsed="false" customFormat="false" customHeight="false" hidden="false" ht="12.1" outlineLevel="0" r="610">
      <c r="A610" s="17" t="s">
        <v>491</v>
      </c>
      <c r="B610" s="17" t="s">
        <v>714</v>
      </c>
      <c r="C610" s="54" t="n">
        <v>45461</v>
      </c>
      <c r="D610" s="55" t="n">
        <v>45714</v>
      </c>
      <c r="E610" s="18" t="n">
        <v>1.9183</v>
      </c>
      <c r="F610" s="18" t="n">
        <v>2.564</v>
      </c>
      <c r="G610" s="18" t="n">
        <v>6000</v>
      </c>
      <c r="H610" s="6" t="s">
        <f>=(F610-E610)*G610</f>
      </c>
      <c r="I610" s="9" t="s">
        <f>=(F610-E610)/E610</f>
      </c>
      <c r="J610" s="7" t="s">
        <f>=MAX(1,DATEDIF(C610,D610,"d")-1)</f>
      </c>
      <c r="K610" s="9" t="s">
        <f>=I610*365/J610</f>
      </c>
    </row>
    <row collapsed="false" customFormat="false" customHeight="false" hidden="false" ht="12.1" outlineLevel="0" r="611">
      <c r="A611" s="17" t="s">
        <v>491</v>
      </c>
      <c r="B611" s="17" t="s">
        <v>714</v>
      </c>
      <c r="C611" s="54" t="n">
        <v>45555</v>
      </c>
      <c r="D611" s="55" t="n">
        <v>45714</v>
      </c>
      <c r="E611" s="18" t="n">
        <v>1.7407</v>
      </c>
      <c r="F611" s="18" t="n">
        <v>2.564</v>
      </c>
      <c r="G611" s="18" t="n">
        <v>2000</v>
      </c>
      <c r="H611" s="6" t="s">
        <f>=(F611-E611)*G611</f>
      </c>
      <c r="I611" s="9" t="s">
        <f>=(F611-E611)/E611</f>
      </c>
      <c r="J611" s="7" t="s">
        <f>=MAX(1,DATEDIF(C611,D611,"d")-1)</f>
      </c>
      <c r="K611" s="9" t="s">
        <f>=I611*365/J611</f>
      </c>
    </row>
    <row collapsed="false" customFormat="false" customHeight="false" hidden="false" ht="12.1" outlineLevel="0" r="612">
      <c r="A612" s="17" t="s">
        <v>491</v>
      </c>
      <c r="B612" s="17" t="s">
        <v>714</v>
      </c>
      <c r="C612" s="54" t="n">
        <v>45715</v>
      </c>
      <c r="D612" s="55" t="n">
        <v>45751</v>
      </c>
      <c r="E612" s="18" t="n">
        <v>2.493</v>
      </c>
      <c r="F612" s="18" t="n">
        <v>1.7538</v>
      </c>
      <c r="G612" s="18" t="n">
        <v>3000</v>
      </c>
      <c r="H612" s="6" t="s">
        <f>=(F612-E612)*G612</f>
      </c>
      <c r="I612" s="9" t="s">
        <f>=(F612-E612)/E612</f>
      </c>
      <c r="J612" s="7" t="s">
        <f>=MAX(1,DATEDIF(C612,D612,"d")-1)</f>
      </c>
      <c r="K612" s="9" t="s">
        <f>=I612*365/J612</f>
      </c>
    </row>
    <row collapsed="false" customFormat="false" customHeight="false" hidden="false" ht="12.1" outlineLevel="0" r="613">
      <c r="A613" s="17" t="s">
        <v>491</v>
      </c>
      <c r="B613" s="17" t="s">
        <v>714</v>
      </c>
      <c r="C613" s="54" t="n">
        <v>45715</v>
      </c>
      <c r="D613" s="55" t="n">
        <v>45751</v>
      </c>
      <c r="E613" s="18" t="n">
        <v>2.493</v>
      </c>
      <c r="F613" s="18" t="n">
        <v>1.7538</v>
      </c>
      <c r="G613" s="18" t="n">
        <v>3000</v>
      </c>
      <c r="H613" s="6" t="s">
        <f>=(F613-E613)*G613</f>
      </c>
      <c r="I613" s="9" t="s">
        <f>=(F613-E613)/E613</f>
      </c>
      <c r="J613" s="7" t="s">
        <f>=MAX(1,DATEDIF(C613,D613,"d")-1)</f>
      </c>
      <c r="K613" s="9" t="s">
        <f>=I613*365/J613</f>
      </c>
    </row>
    <row collapsed="false" customFormat="false" customHeight="false" hidden="false" ht="12.1" outlineLevel="0" r="614">
      <c r="A614" s="17" t="s">
        <v>491</v>
      </c>
      <c r="B614" s="17" t="s">
        <v>714</v>
      </c>
      <c r="C614" s="54" t="n">
        <v>45715</v>
      </c>
      <c r="D614" s="55" t="n">
        <v>45751</v>
      </c>
      <c r="E614" s="18" t="n">
        <v>2.493</v>
      </c>
      <c r="F614" s="18" t="n">
        <v>1.7543</v>
      </c>
      <c r="G614" s="18" t="n">
        <v>1000</v>
      </c>
      <c r="H614" s="6" t="s">
        <f>=(F614-E614)*G614</f>
      </c>
      <c r="I614" s="9" t="s">
        <f>=(F614-E614)/E614</f>
      </c>
      <c r="J614" s="7" t="s">
        <f>=MAX(1,DATEDIF(C614,D614,"d")-1)</f>
      </c>
      <c r="K614" s="9" t="s">
        <f>=I614*365/J614</f>
      </c>
    </row>
    <row collapsed="false" customFormat="false" customHeight="false" hidden="false" ht="12.1" outlineLevel="0" r="615">
      <c r="A615" s="17" t="s">
        <v>491</v>
      </c>
      <c r="B615" s="17" t="s">
        <v>714</v>
      </c>
      <c r="C615" s="54" t="n">
        <v>45715</v>
      </c>
      <c r="D615" s="55" t="n">
        <v>45751</v>
      </c>
      <c r="E615" s="18" t="n">
        <v>2.493</v>
      </c>
      <c r="F615" s="18" t="n">
        <v>1.7543</v>
      </c>
      <c r="G615" s="18" t="n">
        <v>1000</v>
      </c>
      <c r="H615" s="6" t="s">
        <f>=(F615-E615)*G615</f>
      </c>
      <c r="I615" s="9" t="s">
        <f>=(F615-E615)/E615</f>
      </c>
      <c r="J615" s="7" t="s">
        <f>=MAX(1,DATEDIF(C615,D615,"d")-1)</f>
      </c>
      <c r="K615" s="9" t="s">
        <f>=I615*365/J615</f>
      </c>
    </row>
    <row collapsed="false" customFormat="false" customHeight="false" hidden="false" ht="12.1" outlineLevel="0" r="616">
      <c r="A616" s="17" t="s">
        <v>491</v>
      </c>
      <c r="B616" s="17" t="s">
        <v>714</v>
      </c>
      <c r="C616" s="54" t="n">
        <v>45715</v>
      </c>
      <c r="D616" s="55" t="n">
        <v>45751</v>
      </c>
      <c r="E616" s="18" t="n">
        <v>2.493</v>
      </c>
      <c r="F616" s="18" t="n">
        <v>1.7543</v>
      </c>
      <c r="G616" s="18" t="n">
        <v>1000</v>
      </c>
      <c r="H616" s="6" t="s">
        <f>=(F616-E616)*G616</f>
      </c>
      <c r="I616" s="9" t="s">
        <f>=(F616-E616)/E616</f>
      </c>
      <c r="J616" s="7" t="s">
        <f>=MAX(1,DATEDIF(C616,D616,"d")-1)</f>
      </c>
      <c r="K616" s="9" t="s">
        <f>=I616*365/J616</f>
      </c>
    </row>
    <row collapsed="false" customFormat="false" customHeight="false" hidden="false" ht="12.1" outlineLevel="0" r="617">
      <c r="A617" s="17" t="s">
        <v>491</v>
      </c>
      <c r="B617" s="17" t="s">
        <v>714</v>
      </c>
      <c r="C617" s="54" t="n">
        <v>45715</v>
      </c>
      <c r="D617" s="55" t="n">
        <v>45751</v>
      </c>
      <c r="E617" s="18" t="n">
        <v>2.493</v>
      </c>
      <c r="F617" s="18" t="n">
        <v>1.7543</v>
      </c>
      <c r="G617" s="18" t="n">
        <v>10000</v>
      </c>
      <c r="H617" s="6" t="s">
        <f>=(F617-E617)*G617</f>
      </c>
      <c r="I617" s="9" t="s">
        <f>=(F617-E617)/E617</f>
      </c>
      <c r="J617" s="7" t="s">
        <f>=MAX(1,DATEDIF(C617,D617,"d")-1)</f>
      </c>
      <c r="K617" s="9" t="s">
        <f>=I617*365/J617</f>
      </c>
    </row>
    <row collapsed="false" customFormat="false" customHeight="false" hidden="false" ht="12.1" outlineLevel="0" r="618">
      <c r="A618" s="17" t="s">
        <v>491</v>
      </c>
      <c r="B618" s="17" t="s">
        <v>714</v>
      </c>
      <c r="C618" s="54" t="n">
        <v>45715</v>
      </c>
      <c r="D618" s="55" t="n">
        <v>45751</v>
      </c>
      <c r="E618" s="18" t="n">
        <v>2.493</v>
      </c>
      <c r="F618" s="18" t="n">
        <v>1.7543</v>
      </c>
      <c r="G618" s="18" t="n">
        <v>1000</v>
      </c>
      <c r="H618" s="6" t="s">
        <f>=(F618-E618)*G618</f>
      </c>
      <c r="I618" s="9" t="s">
        <f>=(F618-E618)/E618</f>
      </c>
      <c r="J618" s="7" t="s">
        <f>=MAX(1,DATEDIF(C618,D618,"d")-1)</f>
      </c>
      <c r="K618" s="9" t="s">
        <f>=I618*365/J618</f>
      </c>
    </row>
    <row collapsed="false" customFormat="false" customHeight="false" hidden="false" ht="12.1" outlineLevel="0" r="619">
      <c r="A619" s="17" t="s">
        <v>491</v>
      </c>
      <c r="B619" s="17" t="s">
        <v>714</v>
      </c>
      <c r="C619" s="54" t="n">
        <v>45715</v>
      </c>
      <c r="D619" s="55" t="n">
        <v>45751</v>
      </c>
      <c r="E619" s="18" t="n">
        <v>2.493</v>
      </c>
      <c r="F619" s="18" t="n">
        <v>1.7543</v>
      </c>
      <c r="G619" s="18" t="n">
        <v>8000</v>
      </c>
      <c r="H619" s="6" t="s">
        <f>=(F619-E619)*G619</f>
      </c>
      <c r="I619" s="9" t="s">
        <f>=(F619-E619)/E619</f>
      </c>
      <c r="J619" s="7" t="s">
        <f>=MAX(1,DATEDIF(C619,D619,"d")-1)</f>
      </c>
      <c r="K619" s="9" t="s">
        <f>=I619*365/J619</f>
      </c>
    </row>
    <row collapsed="false" customFormat="false" customHeight="false" hidden="false" ht="12.1" outlineLevel="0" r="620">
      <c r="A620" s="17" t="s">
        <v>491</v>
      </c>
      <c r="B620" s="17" t="s">
        <v>714</v>
      </c>
      <c r="C620" s="54" t="n">
        <v>45715</v>
      </c>
      <c r="D620" s="55" t="n">
        <v>45751</v>
      </c>
      <c r="E620" s="18" t="n">
        <v>2.493</v>
      </c>
      <c r="F620" s="18" t="n">
        <v>1.7543</v>
      </c>
      <c r="G620" s="18" t="n">
        <v>45000</v>
      </c>
      <c r="H620" s="6" t="s">
        <f>=(F620-E620)*G620</f>
      </c>
      <c r="I620" s="9" t="s">
        <f>=(F620-E620)/E620</f>
      </c>
      <c r="J620" s="7" t="s">
        <f>=MAX(1,DATEDIF(C620,D620,"d")-1)</f>
      </c>
      <c r="K620" s="9" t="s">
        <f>=I620*365/J620</f>
      </c>
    </row>
    <row collapsed="false" customFormat="false" customHeight="false" hidden="false" ht="12.1" outlineLevel="0" r="621">
      <c r="A621" s="17" t="s">
        <v>491</v>
      </c>
      <c r="B621" s="17" t="s">
        <v>714</v>
      </c>
      <c r="C621" s="54" t="n">
        <v>45722</v>
      </c>
      <c r="D621" s="55" t="n">
        <v>45751</v>
      </c>
      <c r="E621" s="18" t="n">
        <v>2.2536</v>
      </c>
      <c r="F621" s="18" t="n">
        <v>1.7543</v>
      </c>
      <c r="G621" s="18" t="n">
        <v>25000</v>
      </c>
      <c r="H621" s="6" t="s">
        <f>=(F621-E621)*G621</f>
      </c>
      <c r="I621" s="9" t="s">
        <f>=(F621-E621)/E621</f>
      </c>
      <c r="J621" s="7" t="s">
        <f>=MAX(1,DATEDIF(C621,D621,"d")-1)</f>
      </c>
      <c r="K621" s="9" t="s">
        <f>=I621*365/J621</f>
      </c>
    </row>
    <row collapsed="false" customFormat="false" customHeight="false" hidden="false" ht="12.1" outlineLevel="0" r="622">
      <c r="A622" s="17" t="s">
        <v>491</v>
      </c>
      <c r="B622" s="17" t="s">
        <v>714</v>
      </c>
      <c r="C622" s="54" t="n">
        <v>45722</v>
      </c>
      <c r="D622" s="55" t="n">
        <v>45751</v>
      </c>
      <c r="E622" s="18" t="n">
        <v>2.2619</v>
      </c>
      <c r="F622" s="18" t="n">
        <v>1.7543</v>
      </c>
      <c r="G622" s="18" t="n">
        <v>31000</v>
      </c>
      <c r="H622" s="6" t="s">
        <f>=(F622-E622)*G622</f>
      </c>
      <c r="I622" s="9" t="s">
        <f>=(F622-E622)/E622</f>
      </c>
      <c r="J622" s="7" t="s">
        <f>=MAX(1,DATEDIF(C622,D622,"d")-1)</f>
      </c>
      <c r="K622" s="9" t="s">
        <f>=I622*365/J622</f>
      </c>
    </row>
    <row collapsed="false" customFormat="false" customHeight="false" hidden="false" ht="12.1" outlineLevel="0" r="623">
      <c r="A623" s="17" t="s">
        <v>492</v>
      </c>
      <c r="B623" s="17" t="s">
        <v>715</v>
      </c>
      <c r="C623" s="54" t="n">
        <v>43833</v>
      </c>
      <c r="D623" s="55" t="n">
        <v>44585</v>
      </c>
      <c r="E623" s="18" t="n">
        <v>1943.99</v>
      </c>
      <c r="F623" s="18" t="n">
        <v>1307.89</v>
      </c>
      <c r="G623" s="18" t="n">
        <v>1</v>
      </c>
      <c r="H623" s="6" t="s">
        <f>=(F623-E623)*G623</f>
      </c>
      <c r="I623" s="9" t="s">
        <f>=(F623-E623)/E623</f>
      </c>
      <c r="J623" s="7" t="s">
        <f>=MAX(1,DATEDIF(C623,D623,"d")-1)</f>
      </c>
      <c r="K623" s="9" t="s">
        <f>=I623*365/J623</f>
      </c>
    </row>
    <row collapsed="false" customFormat="false" customHeight="false" hidden="false" ht="12.1" outlineLevel="0" r="624">
      <c r="A624" s="17" t="s">
        <v>492</v>
      </c>
      <c r="B624" s="17" t="s">
        <v>715</v>
      </c>
      <c r="C624" s="54" t="n">
        <v>43833</v>
      </c>
      <c r="D624" s="55" t="n">
        <v>44585</v>
      </c>
      <c r="E624" s="18" t="n">
        <v>1943.9967</v>
      </c>
      <c r="F624" s="18" t="n">
        <v>1307.8983</v>
      </c>
      <c r="G624" s="18" t="n">
        <v>6</v>
      </c>
      <c r="H624" s="6" t="s">
        <f>=(F624-E624)*G624</f>
      </c>
      <c r="I624" s="9" t="s">
        <f>=(F624-E624)/E624</f>
      </c>
      <c r="J624" s="7" t="s">
        <f>=MAX(1,DATEDIF(C624,D624,"d")-1)</f>
      </c>
      <c r="K624" s="9" t="s">
        <f>=I624*365/J624</f>
      </c>
    </row>
    <row collapsed="false" customFormat="false" customHeight="false" hidden="false" ht="12.1" outlineLevel="0" r="625">
      <c r="A625" s="17" t="s">
        <v>492</v>
      </c>
      <c r="B625" s="17" t="s">
        <v>715</v>
      </c>
      <c r="C625" s="54" t="n">
        <v>43833</v>
      </c>
      <c r="D625" s="55" t="n">
        <v>44585</v>
      </c>
      <c r="E625" s="18" t="n">
        <v>1943.9967</v>
      </c>
      <c r="F625" s="18" t="n">
        <v>1307.89</v>
      </c>
      <c r="G625" s="18" t="n">
        <v>1</v>
      </c>
      <c r="H625" s="6" t="s">
        <f>=(F625-E625)*G625</f>
      </c>
      <c r="I625" s="9" t="s">
        <f>=(F625-E625)/E625</f>
      </c>
      <c r="J625" s="7" t="s">
        <f>=MAX(1,DATEDIF(C625,D625,"d")-1)</f>
      </c>
      <c r="K625" s="9" t="s">
        <f>=I625*365/J625</f>
      </c>
    </row>
    <row collapsed="false" customFormat="false" customHeight="false" hidden="false" ht="12.1" outlineLevel="0" r="626">
      <c r="A626" s="17" t="s">
        <v>492</v>
      </c>
      <c r="B626" s="17" t="s">
        <v>715</v>
      </c>
      <c r="C626" s="54" t="n">
        <v>43833</v>
      </c>
      <c r="D626" s="55" t="n">
        <v>44585</v>
      </c>
      <c r="E626" s="18" t="n">
        <v>1943.9967</v>
      </c>
      <c r="F626" s="18" t="n">
        <v>1307.8983</v>
      </c>
      <c r="G626" s="18" t="n">
        <v>2</v>
      </c>
      <c r="H626" s="6" t="s">
        <f>=(F626-E626)*G626</f>
      </c>
      <c r="I626" s="9" t="s">
        <f>=(F626-E626)/E626</f>
      </c>
      <c r="J626" s="7" t="s">
        <f>=MAX(1,DATEDIF(C626,D626,"d")-1)</f>
      </c>
      <c r="K626" s="9" t="s">
        <f>=I626*365/J626</f>
      </c>
    </row>
    <row collapsed="false" customFormat="false" customHeight="false" hidden="false" ht="12.1" outlineLevel="0" r="627">
      <c r="A627" s="17" t="s">
        <v>492</v>
      </c>
      <c r="B627" s="17" t="s">
        <v>715</v>
      </c>
      <c r="C627" s="54" t="n">
        <v>44421</v>
      </c>
      <c r="D627" s="55" t="n">
        <v>44585</v>
      </c>
      <c r="E627" s="18" t="n">
        <v>1399.84</v>
      </c>
      <c r="F627" s="18" t="n">
        <v>1307.8983</v>
      </c>
      <c r="G627" s="18" t="n">
        <v>1</v>
      </c>
      <c r="H627" s="6" t="s">
        <f>=(F627-E627)*G627</f>
      </c>
      <c r="I627" s="9" t="s">
        <f>=(F627-E627)/E627</f>
      </c>
      <c r="J627" s="7" t="s">
        <f>=MAX(1,DATEDIF(C627,D627,"d")-1)</f>
      </c>
      <c r="K627" s="9" t="s">
        <f>=I627*365/J627</f>
      </c>
    </row>
    <row collapsed="false" customFormat="false" customHeight="false" hidden="false" ht="12.1" outlineLevel="0" r="628">
      <c r="A628" s="17" t="s">
        <v>492</v>
      </c>
      <c r="B628" s="17" t="s">
        <v>715</v>
      </c>
      <c r="C628" s="54" t="n">
        <v>44421</v>
      </c>
      <c r="D628" s="55" t="n">
        <v>44585</v>
      </c>
      <c r="E628" s="18" t="n">
        <v>1399.84</v>
      </c>
      <c r="F628" s="18" t="n">
        <v>1307.8983</v>
      </c>
      <c r="G628" s="18" t="n">
        <v>7</v>
      </c>
      <c r="H628" s="6" t="s">
        <f>=(F628-E628)*G628</f>
      </c>
      <c r="I628" s="9" t="s">
        <f>=(F628-E628)/E628</f>
      </c>
      <c r="J628" s="7" t="s">
        <f>=MAX(1,DATEDIF(C628,D628,"d")-1)</f>
      </c>
      <c r="K628" s="9" t="s">
        <f>=I628*365/J628</f>
      </c>
    </row>
    <row collapsed="false" customFormat="false" customHeight="false" hidden="false" ht="12.1" outlineLevel="0" r="629">
      <c r="A629" s="17" t="s">
        <v>492</v>
      </c>
      <c r="B629" s="17" t="s">
        <v>715</v>
      </c>
      <c r="C629" s="54" t="n">
        <v>44421</v>
      </c>
      <c r="D629" s="55" t="n">
        <v>44585</v>
      </c>
      <c r="E629" s="18" t="n">
        <v>1399.84</v>
      </c>
      <c r="F629" s="18" t="n">
        <v>1307.8983</v>
      </c>
      <c r="G629" s="18" t="n">
        <v>2</v>
      </c>
      <c r="H629" s="6" t="s">
        <f>=(F629-E629)*G629</f>
      </c>
      <c r="I629" s="9" t="s">
        <f>=(F629-E629)/E629</f>
      </c>
      <c r="J629" s="7" t="s">
        <f>=MAX(1,DATEDIF(C629,D629,"d")-1)</f>
      </c>
      <c r="K629" s="9" t="s">
        <f>=I629*365/J629</f>
      </c>
    </row>
    <row collapsed="false" customFormat="false" customHeight="false" hidden="false" ht="12.1" outlineLevel="0" r="630">
      <c r="A630" s="17" t="s">
        <v>30</v>
      </c>
      <c r="B630" s="17" t="s">
        <v>31</v>
      </c>
      <c r="C630" s="54" t="n">
        <v>43833</v>
      </c>
      <c r="D630" s="55" t="n">
        <v>45092</v>
      </c>
      <c r="E630" s="18" t="n">
        <v>322.6154</v>
      </c>
      <c r="F630" s="18" t="n">
        <v>336.066</v>
      </c>
      <c r="G630" s="18" t="n">
        <v>10</v>
      </c>
      <c r="H630" s="6" t="s">
        <f>=(F630-E630)*G630</f>
      </c>
      <c r="I630" s="9" t="s">
        <f>=(F630-E630)/E630</f>
      </c>
      <c r="J630" s="7" t="s">
        <f>=MAX(1,DATEDIF(C630,D630,"d")-1)</f>
      </c>
      <c r="K630" s="9" t="s">
        <f>=I630*365/J630</f>
      </c>
    </row>
    <row collapsed="false" customFormat="false" customHeight="false" hidden="false" ht="12.1" outlineLevel="0" r="631">
      <c r="A631" s="17" t="s">
        <v>30</v>
      </c>
      <c r="B631" s="17" t="s">
        <v>31</v>
      </c>
      <c r="C631" s="54" t="n">
        <v>43833</v>
      </c>
      <c r="D631" s="55" t="n">
        <v>45092</v>
      </c>
      <c r="E631" s="18" t="n">
        <v>322.6154</v>
      </c>
      <c r="F631" s="18" t="n">
        <v>336.3654</v>
      </c>
      <c r="G631" s="18" t="n">
        <v>90</v>
      </c>
      <c r="H631" s="6" t="s">
        <f>=(F631-E631)*G631</f>
      </c>
      <c r="I631" s="9" t="s">
        <f>=(F631-E631)/E631</f>
      </c>
      <c r="J631" s="7" t="s">
        <f>=MAX(1,DATEDIF(C631,D631,"d")-1)</f>
      </c>
      <c r="K631" s="9" t="s">
        <f>=I631*365/J631</f>
      </c>
    </row>
    <row collapsed="false" customFormat="false" customHeight="false" hidden="false" ht="12.1" outlineLevel="0" r="632">
      <c r="A632" s="17" t="s">
        <v>30</v>
      </c>
      <c r="B632" s="17" t="s">
        <v>31</v>
      </c>
      <c r="C632" s="54" t="n">
        <v>44036</v>
      </c>
      <c r="D632" s="55" t="n">
        <v>45092</v>
      </c>
      <c r="E632" s="18" t="n">
        <v>322.1932</v>
      </c>
      <c r="F632" s="18" t="n">
        <v>336.3654</v>
      </c>
      <c r="G632" s="18" t="n">
        <v>10</v>
      </c>
      <c r="H632" s="6" t="s">
        <f>=(F632-E632)*G632</f>
      </c>
      <c r="I632" s="9" t="s">
        <f>=(F632-E632)/E632</f>
      </c>
      <c r="J632" s="7" t="s">
        <f>=MAX(1,DATEDIF(C632,D632,"d")-1)</f>
      </c>
      <c r="K632" s="9" t="s">
        <f>=I632*365/J632</f>
      </c>
    </row>
    <row collapsed="false" customFormat="false" customHeight="false" hidden="false" ht="12.1" outlineLevel="0" r="633">
      <c r="A633" s="17" t="s">
        <v>493</v>
      </c>
      <c r="B633" s="17" t="s">
        <v>708</v>
      </c>
      <c r="C633" s="54" t="n">
        <v>43836</v>
      </c>
      <c r="D633" s="55" t="n">
        <v>45071</v>
      </c>
      <c r="E633" s="18" t="n">
        <v>3426.758</v>
      </c>
      <c r="F633" s="18" t="n">
        <v>4076.87</v>
      </c>
      <c r="G633" s="18" t="n">
        <v>1</v>
      </c>
      <c r="H633" s="6" t="s">
        <f>=(F633-E633)*G633</f>
      </c>
      <c r="I633" s="9" t="s">
        <f>=(F633-E633)/E633</f>
      </c>
      <c r="J633" s="7" t="s">
        <f>=MAX(1,DATEDIF(C633,D633,"d")-1)</f>
      </c>
      <c r="K633" s="9" t="s">
        <f>=I633*365/J633</f>
      </c>
    </row>
    <row collapsed="false" customFormat="false" customHeight="false" hidden="false" ht="12.1" outlineLevel="0" r="634">
      <c r="A634" s="17" t="s">
        <v>493</v>
      </c>
      <c r="B634" s="17" t="s">
        <v>708</v>
      </c>
      <c r="C634" s="54" t="n">
        <v>43836</v>
      </c>
      <c r="D634" s="55" t="n">
        <v>45071</v>
      </c>
      <c r="E634" s="18" t="n">
        <v>3426.758</v>
      </c>
      <c r="F634" s="18" t="n">
        <v>4076.87</v>
      </c>
      <c r="G634" s="18" t="n">
        <v>3</v>
      </c>
      <c r="H634" s="6" t="s">
        <f>=(F634-E634)*G634</f>
      </c>
      <c r="I634" s="9" t="s">
        <f>=(F634-E634)/E634</f>
      </c>
      <c r="J634" s="7" t="s">
        <f>=MAX(1,DATEDIF(C634,D634,"d")-1)</f>
      </c>
      <c r="K634" s="9" t="s">
        <f>=I634*365/J634</f>
      </c>
    </row>
    <row collapsed="false" customFormat="false" customHeight="false" hidden="false" ht="12.1" outlineLevel="0" r="635">
      <c r="A635" s="17" t="s">
        <v>493</v>
      </c>
      <c r="B635" s="17" t="s">
        <v>708</v>
      </c>
      <c r="C635" s="54" t="n">
        <v>43836</v>
      </c>
      <c r="D635" s="55" t="n">
        <v>45071</v>
      </c>
      <c r="E635" s="18" t="n">
        <v>3426.758</v>
      </c>
      <c r="F635" s="18" t="n">
        <v>4076.87</v>
      </c>
      <c r="G635" s="18" t="n">
        <v>2</v>
      </c>
      <c r="H635" s="6" t="s">
        <f>=(F635-E635)*G635</f>
      </c>
      <c r="I635" s="9" t="s">
        <f>=(F635-E635)/E635</f>
      </c>
      <c r="J635" s="7" t="s">
        <f>=MAX(1,DATEDIF(C635,D635,"d")-1)</f>
      </c>
      <c r="K635" s="9" t="s">
        <f>=I635*365/J635</f>
      </c>
    </row>
    <row collapsed="false" customFormat="false" customHeight="false" hidden="false" ht="12.1" outlineLevel="0" r="636">
      <c r="A636" s="17" t="s">
        <v>493</v>
      </c>
      <c r="B636" s="17" t="s">
        <v>708</v>
      </c>
      <c r="C636" s="54" t="n">
        <v>43836</v>
      </c>
      <c r="D636" s="55" t="n">
        <v>45071</v>
      </c>
      <c r="E636" s="18" t="n">
        <v>3426.758</v>
      </c>
      <c r="F636" s="18" t="n">
        <v>4076.87</v>
      </c>
      <c r="G636" s="18" t="n">
        <v>1</v>
      </c>
      <c r="H636" s="6" t="s">
        <f>=(F636-E636)*G636</f>
      </c>
      <c r="I636" s="9" t="s">
        <f>=(F636-E636)/E636</f>
      </c>
      <c r="J636" s="7" t="s">
        <f>=MAX(1,DATEDIF(C636,D636,"d")-1)</f>
      </c>
      <c r="K636" s="9" t="s">
        <f>=I636*365/J636</f>
      </c>
    </row>
    <row collapsed="false" customFormat="false" customHeight="false" hidden="false" ht="12.1" outlineLevel="0" r="637">
      <c r="A637" s="17" t="s">
        <v>493</v>
      </c>
      <c r="B637" s="17" t="s">
        <v>708</v>
      </c>
      <c r="C637" s="54" t="n">
        <v>43836</v>
      </c>
      <c r="D637" s="55" t="n">
        <v>45071</v>
      </c>
      <c r="E637" s="18" t="n">
        <v>3426.758</v>
      </c>
      <c r="F637" s="18" t="n">
        <v>4076.87</v>
      </c>
      <c r="G637" s="18" t="n">
        <v>2</v>
      </c>
      <c r="H637" s="6" t="s">
        <f>=(F637-E637)*G637</f>
      </c>
      <c r="I637" s="9" t="s">
        <f>=(F637-E637)/E637</f>
      </c>
      <c r="J637" s="7" t="s">
        <f>=MAX(1,DATEDIF(C637,D637,"d")-1)</f>
      </c>
      <c r="K637" s="9" t="s">
        <f>=I637*365/J637</f>
      </c>
    </row>
    <row collapsed="false" customFormat="false" customHeight="false" hidden="false" ht="12.1" outlineLevel="0" r="638">
      <c r="A638" s="17" t="s">
        <v>493</v>
      </c>
      <c r="B638" s="17" t="s">
        <v>708</v>
      </c>
      <c r="C638" s="54" t="n">
        <v>43836</v>
      </c>
      <c r="D638" s="55" t="n">
        <v>45071</v>
      </c>
      <c r="E638" s="18" t="n">
        <v>3426.758</v>
      </c>
      <c r="F638" s="18" t="n">
        <v>4076.87</v>
      </c>
      <c r="G638" s="18" t="n">
        <v>1</v>
      </c>
      <c r="H638" s="6" t="s">
        <f>=(F638-E638)*G638</f>
      </c>
      <c r="I638" s="9" t="s">
        <f>=(F638-E638)/E638</f>
      </c>
      <c r="J638" s="7" t="s">
        <f>=MAX(1,DATEDIF(C638,D638,"d")-1)</f>
      </c>
      <c r="K638" s="9" t="s">
        <f>=I638*365/J638</f>
      </c>
    </row>
    <row collapsed="false" customFormat="false" customHeight="false" hidden="false" ht="12.1" outlineLevel="0" r="639">
      <c r="A639" s="17" t="s">
        <v>494</v>
      </c>
      <c r="B639" s="17" t="s">
        <v>747</v>
      </c>
      <c r="C639" s="54" t="n">
        <v>43846</v>
      </c>
      <c r="D639" s="55" t="n">
        <v>43857</v>
      </c>
      <c r="E639" s="18" t="n">
        <v>110.8369</v>
      </c>
      <c r="F639" s="18" t="n">
        <v>112.7021</v>
      </c>
      <c r="G639" s="18" t="n">
        <v>80</v>
      </c>
      <c r="H639" s="6" t="s">
        <f>=(F639-E639)*G639</f>
      </c>
      <c r="I639" s="9" t="s">
        <f>=(F639-E639)/E639</f>
      </c>
      <c r="J639" s="7" t="s">
        <f>=MAX(1,DATEDIF(C639,D639,"d")-1)</f>
      </c>
      <c r="K639" s="9" t="s">
        <f>=I639*365/J639</f>
      </c>
    </row>
    <row collapsed="false" customFormat="false" customHeight="false" hidden="false" ht="12.1" outlineLevel="0" r="640">
      <c r="A640" s="17" t="s">
        <v>494</v>
      </c>
      <c r="B640" s="17" t="s">
        <v>747</v>
      </c>
      <c r="C640" s="54" t="n">
        <v>43859</v>
      </c>
      <c r="D640" s="55" t="n">
        <v>44247</v>
      </c>
      <c r="E640" s="18" t="n">
        <v>108.0554</v>
      </c>
      <c r="F640" s="18" t="n">
        <v>68.9786</v>
      </c>
      <c r="G640" s="18" t="n">
        <v>100</v>
      </c>
      <c r="H640" s="6" t="s">
        <f>=(F640-E640)*G640</f>
      </c>
      <c r="I640" s="9" t="s">
        <f>=(F640-E640)/E640</f>
      </c>
      <c r="J640" s="7" t="s">
        <f>=MAX(1,DATEDIF(C640,D640,"d")-1)</f>
      </c>
      <c r="K640" s="9" t="s">
        <f>=I640*365/J640</f>
      </c>
    </row>
    <row collapsed="false" customFormat="false" customHeight="false" hidden="false" ht="12.1" outlineLevel="0" r="641">
      <c r="A641" s="17" t="s">
        <v>494</v>
      </c>
      <c r="B641" s="17" t="s">
        <v>747</v>
      </c>
      <c r="C641" s="54" t="n">
        <v>43859</v>
      </c>
      <c r="D641" s="55" t="n">
        <v>44247</v>
      </c>
      <c r="E641" s="18" t="n">
        <v>108.0554</v>
      </c>
      <c r="F641" s="18" t="n">
        <v>68.9786</v>
      </c>
      <c r="G641" s="18" t="n">
        <v>700</v>
      </c>
      <c r="H641" s="6" t="s">
        <f>=(F641-E641)*G641</f>
      </c>
      <c r="I641" s="9" t="s">
        <f>=(F641-E641)/E641</f>
      </c>
      <c r="J641" s="7" t="s">
        <f>=MAX(1,DATEDIF(C641,D641,"d")-1)</f>
      </c>
      <c r="K641" s="9" t="s">
        <f>=I641*365/J641</f>
      </c>
    </row>
    <row collapsed="false" customFormat="false" customHeight="false" hidden="false" ht="12.1" outlineLevel="0" r="642">
      <c r="A642" s="17" t="s">
        <v>494</v>
      </c>
      <c r="B642" s="17" t="s">
        <v>747</v>
      </c>
      <c r="C642" s="54" t="n">
        <v>43901</v>
      </c>
      <c r="D642" s="55" t="n">
        <v>44247</v>
      </c>
      <c r="E642" s="18" t="n">
        <v>78.04</v>
      </c>
      <c r="F642" s="18" t="n">
        <v>68.9786</v>
      </c>
      <c r="G642" s="18" t="n">
        <v>200</v>
      </c>
      <c r="H642" s="6" t="s">
        <f>=(F642-E642)*G642</f>
      </c>
      <c r="I642" s="9" t="s">
        <f>=(F642-E642)/E642</f>
      </c>
      <c r="J642" s="7" t="s">
        <f>=MAX(1,DATEDIF(C642,D642,"d")-1)</f>
      </c>
      <c r="K642" s="9" t="s">
        <f>=I642*365/J642</f>
      </c>
    </row>
    <row collapsed="false" customFormat="false" customHeight="false" hidden="false" ht="12.1" outlineLevel="0" r="643">
      <c r="A643" s="17" t="s">
        <v>494</v>
      </c>
      <c r="B643" s="17" t="s">
        <v>747</v>
      </c>
      <c r="C643" s="54" t="n">
        <v>43906</v>
      </c>
      <c r="D643" s="55" t="n">
        <v>44247</v>
      </c>
      <c r="E643" s="18" t="n">
        <v>68.7353</v>
      </c>
      <c r="F643" s="18" t="n">
        <v>68.9786</v>
      </c>
      <c r="G643" s="18" t="n">
        <v>300</v>
      </c>
      <c r="H643" s="6" t="s">
        <f>=(F643-E643)*G643</f>
      </c>
      <c r="I643" s="9" t="s">
        <f>=(F643-E643)/E643</f>
      </c>
      <c r="J643" s="7" t="s">
        <f>=MAX(1,DATEDIF(C643,D643,"d")-1)</f>
      </c>
      <c r="K643" s="9" t="s">
        <f>=I643*365/J643</f>
      </c>
    </row>
    <row collapsed="false" customFormat="false" customHeight="false" hidden="false" ht="12.1" outlineLevel="0" r="644">
      <c r="A644" s="17" t="s">
        <v>494</v>
      </c>
      <c r="B644" s="17" t="s">
        <v>747</v>
      </c>
      <c r="C644" s="54" t="n">
        <v>43906</v>
      </c>
      <c r="D644" s="55" t="n">
        <v>44306</v>
      </c>
      <c r="E644" s="18" t="n">
        <v>68.855</v>
      </c>
      <c r="F644" s="18" t="n">
        <v>64.4413</v>
      </c>
      <c r="G644" s="18" t="n">
        <v>10</v>
      </c>
      <c r="H644" s="6" t="s">
        <f>=(F644-E644)*G644</f>
      </c>
      <c r="I644" s="9" t="s">
        <f>=(F644-E644)/E644</f>
      </c>
      <c r="J644" s="7" t="s">
        <f>=MAX(1,DATEDIF(C644,D644,"d")-1)</f>
      </c>
      <c r="K644" s="9" t="s">
        <f>=I644*365/J644</f>
      </c>
    </row>
    <row collapsed="false" customFormat="false" customHeight="false" hidden="false" ht="12.1" outlineLevel="0" r="645">
      <c r="A645" s="17" t="s">
        <v>494</v>
      </c>
      <c r="B645" s="17" t="s">
        <v>747</v>
      </c>
      <c r="C645" s="54" t="n">
        <v>43906</v>
      </c>
      <c r="D645" s="55" t="n">
        <v>44306</v>
      </c>
      <c r="E645" s="18" t="n">
        <v>68.8553</v>
      </c>
      <c r="F645" s="18" t="n">
        <v>64.4413</v>
      </c>
      <c r="G645" s="18" t="n">
        <v>190</v>
      </c>
      <c r="H645" s="6" t="s">
        <f>=(F645-E645)*G645</f>
      </c>
      <c r="I645" s="9" t="s">
        <f>=(F645-E645)/E645</f>
      </c>
      <c r="J645" s="7" t="s">
        <f>=MAX(1,DATEDIF(C645,D645,"d")-1)</f>
      </c>
      <c r="K645" s="9" t="s">
        <f>=I645*365/J645</f>
      </c>
    </row>
    <row collapsed="false" customFormat="false" customHeight="false" hidden="false" ht="12.1" outlineLevel="0" r="646">
      <c r="A646" s="17" t="s">
        <v>495</v>
      </c>
      <c r="B646" s="17" t="s">
        <v>719</v>
      </c>
      <c r="C646" s="54" t="n">
        <v>43860</v>
      </c>
      <c r="D646" s="55" t="n">
        <v>45646</v>
      </c>
      <c r="E646" s="18" t="n">
        <v>83.4928</v>
      </c>
      <c r="F646" s="18" t="n">
        <v>50.2799</v>
      </c>
      <c r="G646" s="18" t="n">
        <v>300</v>
      </c>
      <c r="H646" s="6" t="s">
        <f>=(F646-E646)*G646</f>
      </c>
      <c r="I646" s="9" t="s">
        <f>=(F646-E646)/E646</f>
      </c>
      <c r="J646" s="7" t="s">
        <f>=MAX(1,DATEDIF(C646,D646,"d")-1)</f>
      </c>
      <c r="K646" s="9" t="s">
        <f>=I646*365/J646</f>
      </c>
    </row>
    <row collapsed="false" customFormat="false" customHeight="false" hidden="false" ht="12.1" outlineLevel="0" r="647">
      <c r="A647" s="17" t="s">
        <v>495</v>
      </c>
      <c r="B647" s="17" t="s">
        <v>719</v>
      </c>
      <c r="C647" s="54" t="n">
        <v>44050</v>
      </c>
      <c r="D647" s="55" t="n">
        <v>45646</v>
      </c>
      <c r="E647" s="18" t="n">
        <v>68.7513</v>
      </c>
      <c r="F647" s="18" t="n">
        <v>50.2799</v>
      </c>
      <c r="G647" s="18" t="n">
        <v>300</v>
      </c>
      <c r="H647" s="6" t="s">
        <f>=(F647-E647)*G647</f>
      </c>
      <c r="I647" s="9" t="s">
        <f>=(F647-E647)/E647</f>
      </c>
      <c r="J647" s="7" t="s">
        <f>=MAX(1,DATEDIF(C647,D647,"d")-1)</f>
      </c>
      <c r="K647" s="9" t="s">
        <f>=I647*365/J647</f>
      </c>
    </row>
    <row collapsed="false" customFormat="false" customHeight="false" hidden="false" ht="12.1" outlineLevel="0" r="648">
      <c r="A648" s="17" t="s">
        <v>495</v>
      </c>
      <c r="B648" s="17" t="s">
        <v>719</v>
      </c>
      <c r="C648" s="54" t="n">
        <v>44734</v>
      </c>
      <c r="D648" s="55" t="n">
        <v>45646</v>
      </c>
      <c r="E648" s="18" t="n">
        <v>68.0313</v>
      </c>
      <c r="F648" s="18" t="n">
        <v>50.2799</v>
      </c>
      <c r="G648" s="18" t="n">
        <v>30</v>
      </c>
      <c r="H648" s="6" t="s">
        <f>=(F648-E648)*G648</f>
      </c>
      <c r="I648" s="9" t="s">
        <f>=(F648-E648)/E648</f>
      </c>
      <c r="J648" s="7" t="s">
        <f>=MAX(1,DATEDIF(C648,D648,"d")-1)</f>
      </c>
      <c r="K648" s="9" t="s">
        <f>=I648*365/J648</f>
      </c>
    </row>
    <row collapsed="false" customFormat="false" customHeight="false" hidden="false" ht="12.1" outlineLevel="0" r="649">
      <c r="A649" s="17" t="s">
        <v>495</v>
      </c>
      <c r="B649" s="17" t="s">
        <v>719</v>
      </c>
      <c r="C649" s="54" t="n">
        <v>44754</v>
      </c>
      <c r="D649" s="55" t="n">
        <v>45646</v>
      </c>
      <c r="E649" s="18" t="n">
        <v>64.532</v>
      </c>
      <c r="F649" s="18" t="n">
        <v>50.2799</v>
      </c>
      <c r="G649" s="18" t="n">
        <v>30</v>
      </c>
      <c r="H649" s="6" t="s">
        <f>=(F649-E649)*G649</f>
      </c>
      <c r="I649" s="9" t="s">
        <f>=(F649-E649)/E649</f>
      </c>
      <c r="J649" s="7" t="s">
        <f>=MAX(1,DATEDIF(C649,D649,"d")-1)</f>
      </c>
      <c r="K649" s="9" t="s">
        <f>=I649*365/J649</f>
      </c>
    </row>
    <row collapsed="false" customFormat="false" customHeight="false" hidden="false" ht="12.1" outlineLevel="0" r="650">
      <c r="A650" s="17" t="s">
        <v>495</v>
      </c>
      <c r="B650" s="17" t="s">
        <v>719</v>
      </c>
      <c r="C650" s="54" t="n">
        <v>44806</v>
      </c>
      <c r="D650" s="55" t="n">
        <v>45646</v>
      </c>
      <c r="E650" s="18" t="n">
        <v>73.8269</v>
      </c>
      <c r="F650" s="18" t="n">
        <v>50.2799</v>
      </c>
      <c r="G650" s="18" t="n">
        <v>160</v>
      </c>
      <c r="H650" s="6" t="s">
        <f>=(F650-E650)*G650</f>
      </c>
      <c r="I650" s="9" t="s">
        <f>=(F650-E650)/E650</f>
      </c>
      <c r="J650" s="7" t="s">
        <f>=MAX(1,DATEDIF(C650,D650,"d")-1)</f>
      </c>
      <c r="K650" s="9" t="s">
        <f>=I650*365/J650</f>
      </c>
    </row>
    <row collapsed="false" customFormat="false" customHeight="false" hidden="false" ht="12.1" outlineLevel="0" r="651">
      <c r="A651" s="17" t="s">
        <v>495</v>
      </c>
      <c r="B651" s="17" t="s">
        <v>719</v>
      </c>
      <c r="C651" s="54" t="n">
        <v>44806</v>
      </c>
      <c r="D651" s="55" t="n">
        <v>45646</v>
      </c>
      <c r="E651" s="18" t="n">
        <v>73.8269</v>
      </c>
      <c r="F651" s="18" t="n">
        <v>50.2799</v>
      </c>
      <c r="G651" s="18" t="n">
        <v>90</v>
      </c>
      <c r="H651" s="6" t="s">
        <f>=(F651-E651)*G651</f>
      </c>
      <c r="I651" s="9" t="s">
        <f>=(F651-E651)/E651</f>
      </c>
      <c r="J651" s="7" t="s">
        <f>=MAX(1,DATEDIF(C651,D651,"d")-1)</f>
      </c>
      <c r="K651" s="9" t="s">
        <f>=I651*365/J651</f>
      </c>
    </row>
    <row collapsed="false" customFormat="false" customHeight="false" hidden="false" ht="12.1" outlineLevel="0" r="652">
      <c r="A652" s="17" t="s">
        <v>495</v>
      </c>
      <c r="B652" s="17" t="s">
        <v>719</v>
      </c>
      <c r="C652" s="54" t="n">
        <v>44825</v>
      </c>
      <c r="D652" s="55" t="n">
        <v>45646</v>
      </c>
      <c r="E652" s="18" t="n">
        <v>67.114</v>
      </c>
      <c r="F652" s="18" t="n">
        <v>50.2799</v>
      </c>
      <c r="G652" s="18" t="n">
        <v>20</v>
      </c>
      <c r="H652" s="6" t="s">
        <f>=(F652-E652)*G652</f>
      </c>
      <c r="I652" s="9" t="s">
        <f>=(F652-E652)/E652</f>
      </c>
      <c r="J652" s="7" t="s">
        <f>=MAX(1,DATEDIF(C652,D652,"d")-1)</f>
      </c>
      <c r="K652" s="9" t="s">
        <f>=I652*365/J652</f>
      </c>
    </row>
    <row collapsed="false" customFormat="false" customHeight="false" hidden="false" ht="12.1" outlineLevel="0" r="653">
      <c r="A653" s="17" t="s">
        <v>495</v>
      </c>
      <c r="B653" s="17" t="s">
        <v>719</v>
      </c>
      <c r="C653" s="54" t="n">
        <v>44827</v>
      </c>
      <c r="D653" s="55" t="n">
        <v>45646</v>
      </c>
      <c r="E653" s="18" t="n">
        <v>65.5828</v>
      </c>
      <c r="F653" s="18" t="n">
        <v>50.2799</v>
      </c>
      <c r="G653" s="18" t="n">
        <v>90</v>
      </c>
      <c r="H653" s="6" t="s">
        <f>=(F653-E653)*G653</f>
      </c>
      <c r="I653" s="9" t="s">
        <f>=(F653-E653)/E653</f>
      </c>
      <c r="J653" s="7" t="s">
        <f>=MAX(1,DATEDIF(C653,D653,"d")-1)</f>
      </c>
      <c r="K653" s="9" t="s">
        <f>=I653*365/J653</f>
      </c>
    </row>
    <row collapsed="false" customFormat="false" customHeight="false" hidden="false" ht="12.1" outlineLevel="0" r="654">
      <c r="A654" s="17" t="s">
        <v>495</v>
      </c>
      <c r="B654" s="17" t="s">
        <v>719</v>
      </c>
      <c r="C654" s="54" t="n">
        <v>44911</v>
      </c>
      <c r="D654" s="55" t="n">
        <v>45646</v>
      </c>
      <c r="E654" s="18" t="n">
        <v>60.6242</v>
      </c>
      <c r="F654" s="18" t="n">
        <v>50.2799</v>
      </c>
      <c r="G654" s="18" t="n">
        <v>300</v>
      </c>
      <c r="H654" s="6" t="s">
        <f>=(F654-E654)*G654</f>
      </c>
      <c r="I654" s="9" t="s">
        <f>=(F654-E654)/E654</f>
      </c>
      <c r="J654" s="7" t="s">
        <f>=MAX(1,DATEDIF(C654,D654,"d")-1)</f>
      </c>
      <c r="K654" s="9" t="s">
        <f>=I654*365/J654</f>
      </c>
    </row>
    <row collapsed="false" customFormat="false" customHeight="false" hidden="false" ht="12.1" outlineLevel="0" r="655">
      <c r="A655" s="17" t="s">
        <v>495</v>
      </c>
      <c r="B655" s="17" t="s">
        <v>719</v>
      </c>
      <c r="C655" s="54" t="n">
        <v>45007</v>
      </c>
      <c r="D655" s="55" t="n">
        <v>45646</v>
      </c>
      <c r="E655" s="18" t="n">
        <v>64.006</v>
      </c>
      <c r="F655" s="18" t="n">
        <v>50.2799</v>
      </c>
      <c r="G655" s="18" t="n">
        <v>10</v>
      </c>
      <c r="H655" s="6" t="s">
        <f>=(F655-E655)*G655</f>
      </c>
      <c r="I655" s="9" t="s">
        <f>=(F655-E655)/E655</f>
      </c>
      <c r="J655" s="7" t="s">
        <f>=MAX(1,DATEDIF(C655,D655,"d")-1)</f>
      </c>
      <c r="K655" s="9" t="s">
        <f>=I655*365/J655</f>
      </c>
    </row>
    <row collapsed="false" customFormat="false" customHeight="false" hidden="false" ht="12.1" outlineLevel="0" r="656">
      <c r="A656" s="17" t="s">
        <v>495</v>
      </c>
      <c r="B656" s="17" t="s">
        <v>719</v>
      </c>
      <c r="C656" s="54" t="n">
        <v>45007</v>
      </c>
      <c r="D656" s="55" t="n">
        <v>45646</v>
      </c>
      <c r="E656" s="18" t="n">
        <v>64.006</v>
      </c>
      <c r="F656" s="18" t="n">
        <v>50.2799</v>
      </c>
      <c r="G656" s="18" t="n">
        <v>10</v>
      </c>
      <c r="H656" s="6" t="s">
        <f>=(F656-E656)*G656</f>
      </c>
      <c r="I656" s="9" t="s">
        <f>=(F656-E656)/E656</f>
      </c>
      <c r="J656" s="7" t="s">
        <f>=MAX(1,DATEDIF(C656,D656,"d")-1)</f>
      </c>
      <c r="K656" s="9" t="s">
        <f>=I656*365/J656</f>
      </c>
    </row>
    <row collapsed="false" customFormat="false" customHeight="false" hidden="false" ht="12.1" outlineLevel="0" r="657">
      <c r="A657" s="17" t="s">
        <v>495</v>
      </c>
      <c r="B657" s="17" t="s">
        <v>719</v>
      </c>
      <c r="C657" s="54" t="n">
        <v>45007</v>
      </c>
      <c r="D657" s="55" t="n">
        <v>45646</v>
      </c>
      <c r="E657" s="18" t="n">
        <v>64.0056</v>
      </c>
      <c r="F657" s="18" t="n">
        <v>50.2799</v>
      </c>
      <c r="G657" s="18" t="n">
        <v>170</v>
      </c>
      <c r="H657" s="6" t="s">
        <f>=(F657-E657)*G657</f>
      </c>
      <c r="I657" s="9" t="s">
        <f>=(F657-E657)/E657</f>
      </c>
      <c r="J657" s="7" t="s">
        <f>=MAX(1,DATEDIF(C657,D657,"d")-1)</f>
      </c>
      <c r="K657" s="9" t="s">
        <f>=I657*365/J657</f>
      </c>
    </row>
    <row collapsed="false" customFormat="false" customHeight="false" hidden="false" ht="12.1" outlineLevel="0" r="658">
      <c r="A658" s="17" t="s">
        <v>495</v>
      </c>
      <c r="B658" s="17" t="s">
        <v>719</v>
      </c>
      <c r="C658" s="54" t="n">
        <v>45068</v>
      </c>
      <c r="D658" s="55" t="n">
        <v>45646</v>
      </c>
      <c r="E658" s="18" t="n">
        <v>66.617</v>
      </c>
      <c r="F658" s="18" t="n">
        <v>50.2799</v>
      </c>
      <c r="G658" s="18" t="n">
        <v>10</v>
      </c>
      <c r="H658" s="6" t="s">
        <f>=(F658-E658)*G658</f>
      </c>
      <c r="I658" s="9" t="s">
        <f>=(F658-E658)/E658</f>
      </c>
      <c r="J658" s="7" t="s">
        <f>=MAX(1,DATEDIF(C658,D658,"d")-1)</f>
      </c>
      <c r="K658" s="9" t="s">
        <f>=I658*365/J658</f>
      </c>
    </row>
    <row collapsed="false" customFormat="false" customHeight="false" hidden="false" ht="12.1" outlineLevel="0" r="659">
      <c r="A659" s="17" t="s">
        <v>495</v>
      </c>
      <c r="B659" s="17" t="s">
        <v>719</v>
      </c>
      <c r="C659" s="54" t="n">
        <v>45230</v>
      </c>
      <c r="D659" s="55" t="n">
        <v>45646</v>
      </c>
      <c r="E659" s="18" t="n">
        <v>70.028</v>
      </c>
      <c r="F659" s="18" t="n">
        <v>50.2799</v>
      </c>
      <c r="G659" s="18" t="n">
        <v>10</v>
      </c>
      <c r="H659" s="6" t="s">
        <f>=(F659-E659)*G659</f>
      </c>
      <c r="I659" s="9" t="s">
        <f>=(F659-E659)/E659</f>
      </c>
      <c r="J659" s="7" t="s">
        <f>=MAX(1,DATEDIF(C659,D659,"d")-1)</f>
      </c>
      <c r="K659" s="9" t="s">
        <f>=I659*365/J659</f>
      </c>
    </row>
    <row collapsed="false" customFormat="false" customHeight="false" hidden="false" ht="12.1" outlineLevel="0" r="660">
      <c r="A660" s="17" t="s">
        <v>495</v>
      </c>
      <c r="B660" s="17" t="s">
        <v>719</v>
      </c>
      <c r="C660" s="54" t="n">
        <v>45527</v>
      </c>
      <c r="D660" s="55" t="n">
        <v>45646</v>
      </c>
      <c r="E660" s="18" t="n">
        <v>53.9878</v>
      </c>
      <c r="F660" s="18" t="n">
        <v>50.2799</v>
      </c>
      <c r="G660" s="18" t="n">
        <v>90</v>
      </c>
      <c r="H660" s="6" t="s">
        <f>=(F660-E660)*G660</f>
      </c>
      <c r="I660" s="9" t="s">
        <f>=(F660-E660)/E660</f>
      </c>
      <c r="J660" s="7" t="s">
        <f>=MAX(1,DATEDIF(C660,D660,"d")-1)</f>
      </c>
      <c r="K660" s="9" t="s">
        <f>=I660*365/J660</f>
      </c>
    </row>
    <row collapsed="false" customFormat="false" customHeight="false" hidden="false" ht="12.1" outlineLevel="0" r="661">
      <c r="A661" s="17" t="s">
        <v>495</v>
      </c>
      <c r="B661" s="17" t="s">
        <v>719</v>
      </c>
      <c r="C661" s="54" t="n">
        <v>45527</v>
      </c>
      <c r="D661" s="55" t="n">
        <v>45646</v>
      </c>
      <c r="E661" s="18" t="n">
        <v>53.978</v>
      </c>
      <c r="F661" s="18" t="n">
        <v>50.2799</v>
      </c>
      <c r="G661" s="18" t="n">
        <v>10</v>
      </c>
      <c r="H661" s="6" t="s">
        <f>=(F661-E661)*G661</f>
      </c>
      <c r="I661" s="9" t="s">
        <f>=(F661-E661)/E661</f>
      </c>
      <c r="J661" s="7" t="s">
        <f>=MAX(1,DATEDIF(C661,D661,"d")-1)</f>
      </c>
      <c r="K661" s="9" t="s">
        <f>=I661*365/J661</f>
      </c>
    </row>
    <row collapsed="false" customFormat="false" customHeight="false" hidden="false" ht="12.1" outlineLevel="0" r="662">
      <c r="A662" s="17" t="s">
        <v>495</v>
      </c>
      <c r="B662" s="17" t="s">
        <v>719</v>
      </c>
      <c r="C662" s="54" t="n">
        <v>45598</v>
      </c>
      <c r="D662" s="55" t="n">
        <v>45646</v>
      </c>
      <c r="E662" s="18" t="n">
        <v>48.1193</v>
      </c>
      <c r="F662" s="18" t="n">
        <v>50.2799</v>
      </c>
      <c r="G662" s="18" t="n">
        <v>30</v>
      </c>
      <c r="H662" s="6" t="s">
        <f>=(F662-E662)*G662</f>
      </c>
      <c r="I662" s="9" t="s">
        <f>=(F662-E662)/E662</f>
      </c>
      <c r="J662" s="7" t="s">
        <f>=MAX(1,DATEDIF(C662,D662,"d")-1)</f>
      </c>
      <c r="K662" s="9" t="s">
        <f>=I662*365/J662</f>
      </c>
    </row>
    <row collapsed="false" customFormat="false" customHeight="false" hidden="false" ht="12.1" outlineLevel="0" r="663">
      <c r="A663" s="17" t="s">
        <v>496</v>
      </c>
      <c r="B663" s="17" t="s">
        <v>718</v>
      </c>
      <c r="C663" s="54" t="n">
        <v>43860</v>
      </c>
      <c r="D663" s="55" t="n">
        <v>44281</v>
      </c>
      <c r="E663" s="18" t="n">
        <v>117.06</v>
      </c>
      <c r="F663" s="18" t="n">
        <v>137.9173</v>
      </c>
      <c r="G663" s="18" t="n">
        <v>40</v>
      </c>
      <c r="H663" s="6" t="s">
        <f>=(F663-E663)*G663</f>
      </c>
      <c r="I663" s="9" t="s">
        <f>=(F663-E663)/E663</f>
      </c>
      <c r="J663" s="7" t="s">
        <f>=MAX(1,DATEDIF(C663,D663,"d")-1)</f>
      </c>
      <c r="K663" s="9" t="s">
        <f>=I663*365/J663</f>
      </c>
    </row>
    <row collapsed="false" customFormat="false" customHeight="false" hidden="false" ht="12.1" outlineLevel="0" r="664">
      <c r="A664" s="17" t="s">
        <v>496</v>
      </c>
      <c r="B664" s="17" t="s">
        <v>718</v>
      </c>
      <c r="C664" s="54" t="n">
        <v>43906</v>
      </c>
      <c r="D664" s="55" t="n">
        <v>44306</v>
      </c>
      <c r="E664" s="18" t="n">
        <v>84.9436</v>
      </c>
      <c r="F664" s="18" t="n">
        <v>154.5472</v>
      </c>
      <c r="G664" s="18" t="n">
        <v>100</v>
      </c>
      <c r="H664" s="6" t="s">
        <f>=(F664-E664)*G664</f>
      </c>
      <c r="I664" s="9" t="s">
        <f>=(F664-E664)/E664</f>
      </c>
      <c r="J664" s="7" t="s">
        <f>=MAX(1,DATEDIF(C664,D664,"d")-1)</f>
      </c>
      <c r="K664" s="9" t="s">
        <f>=I664*365/J664</f>
      </c>
    </row>
    <row collapsed="false" customFormat="false" customHeight="false" hidden="false" ht="12.1" outlineLevel="0" r="665">
      <c r="A665" s="17" t="s">
        <v>496</v>
      </c>
      <c r="B665" s="17" t="s">
        <v>718</v>
      </c>
      <c r="C665" s="54" t="n">
        <v>44424</v>
      </c>
      <c r="D665" s="55" t="n">
        <v>44911</v>
      </c>
      <c r="E665" s="18" t="n">
        <v>138.5231</v>
      </c>
      <c r="F665" s="18" t="n">
        <v>69.6721</v>
      </c>
      <c r="G665" s="18" t="n">
        <v>200</v>
      </c>
      <c r="H665" s="6" t="s">
        <f>=(F665-E665)*G665</f>
      </c>
      <c r="I665" s="9" t="s">
        <f>=(F665-E665)/E665</f>
      </c>
      <c r="J665" s="7" t="s">
        <f>=MAX(1,DATEDIF(C665,D665,"d")-1)</f>
      </c>
      <c r="K665" s="9" t="s">
        <f>=I665*365/J665</f>
      </c>
    </row>
    <row collapsed="false" customFormat="false" customHeight="false" hidden="false" ht="12.1" outlineLevel="0" r="666">
      <c r="A666" s="17" t="s">
        <v>496</v>
      </c>
      <c r="B666" s="17" t="s">
        <v>718</v>
      </c>
      <c r="C666" s="54" t="n">
        <v>44428</v>
      </c>
      <c r="D666" s="55" t="n">
        <v>44911</v>
      </c>
      <c r="E666" s="18" t="n">
        <v>136.8683</v>
      </c>
      <c r="F666" s="18" t="n">
        <v>69.6721</v>
      </c>
      <c r="G666" s="18" t="n">
        <v>60</v>
      </c>
      <c r="H666" s="6" t="s">
        <f>=(F666-E666)*G666</f>
      </c>
      <c r="I666" s="9" t="s">
        <f>=(F666-E666)/E666</f>
      </c>
      <c r="J666" s="7" t="s">
        <f>=MAX(1,DATEDIF(C666,D666,"d")-1)</f>
      </c>
      <c r="K666" s="9" t="s">
        <f>=I666*365/J666</f>
      </c>
    </row>
    <row collapsed="false" customFormat="false" customHeight="false" hidden="false" ht="12.1" outlineLevel="0" r="667">
      <c r="A667" s="17" t="s">
        <v>496</v>
      </c>
      <c r="B667" s="17" t="s">
        <v>718</v>
      </c>
      <c r="C667" s="54" t="n">
        <v>44466</v>
      </c>
      <c r="D667" s="55" t="n">
        <v>44911</v>
      </c>
      <c r="E667" s="18" t="n">
        <v>129.865</v>
      </c>
      <c r="F667" s="18" t="n">
        <v>69.6721</v>
      </c>
      <c r="G667" s="18" t="n">
        <v>10</v>
      </c>
      <c r="H667" s="6" t="s">
        <f>=(F667-E667)*G667</f>
      </c>
      <c r="I667" s="9" t="s">
        <f>=(F667-E667)/E667</f>
      </c>
      <c r="J667" s="7" t="s">
        <f>=MAX(1,DATEDIF(C667,D667,"d")-1)</f>
      </c>
      <c r="K667" s="9" t="s">
        <f>=I667*365/J667</f>
      </c>
    </row>
    <row collapsed="false" customFormat="false" customHeight="false" hidden="false" ht="12.1" outlineLevel="0" r="668">
      <c r="A668" s="17" t="s">
        <v>496</v>
      </c>
      <c r="B668" s="17" t="s">
        <v>718</v>
      </c>
      <c r="C668" s="54" t="n">
        <v>44467</v>
      </c>
      <c r="D668" s="55" t="n">
        <v>44911</v>
      </c>
      <c r="E668" s="18" t="n">
        <v>129.765</v>
      </c>
      <c r="F668" s="18" t="n">
        <v>69.6721</v>
      </c>
      <c r="G668" s="18" t="n">
        <v>20</v>
      </c>
      <c r="H668" s="6" t="s">
        <f>=(F668-E668)*G668</f>
      </c>
      <c r="I668" s="9" t="s">
        <f>=(F668-E668)/E668</f>
      </c>
      <c r="J668" s="7" t="s">
        <f>=MAX(1,DATEDIF(C668,D668,"d")-1)</f>
      </c>
      <c r="K668" s="9" t="s">
        <f>=I668*365/J668</f>
      </c>
    </row>
    <row collapsed="false" customFormat="false" customHeight="false" hidden="false" ht="12.1" outlineLevel="0" r="669">
      <c r="A669" s="17" t="s">
        <v>496</v>
      </c>
      <c r="B669" s="17" t="s">
        <v>718</v>
      </c>
      <c r="C669" s="54" t="n">
        <v>44494</v>
      </c>
      <c r="D669" s="55" t="n">
        <v>44911</v>
      </c>
      <c r="E669" s="18" t="n">
        <v>134.4072</v>
      </c>
      <c r="F669" s="18" t="n">
        <v>69.6721</v>
      </c>
      <c r="G669" s="18" t="n">
        <v>70</v>
      </c>
      <c r="H669" s="6" t="s">
        <f>=(F669-E669)*G669</f>
      </c>
      <c r="I669" s="9" t="s">
        <f>=(F669-E669)/E669</f>
      </c>
      <c r="J669" s="7" t="s">
        <f>=MAX(1,DATEDIF(C669,D669,"d")-1)</f>
      </c>
      <c r="K669" s="9" t="s">
        <f>=I669*365/J669</f>
      </c>
    </row>
    <row collapsed="false" customFormat="false" customHeight="false" hidden="false" ht="12.1" outlineLevel="0" r="670">
      <c r="A670" s="17" t="s">
        <v>496</v>
      </c>
      <c r="B670" s="17" t="s">
        <v>718</v>
      </c>
      <c r="C670" s="54" t="n">
        <v>44494</v>
      </c>
      <c r="D670" s="55" t="n">
        <v>44911</v>
      </c>
      <c r="E670" s="18" t="n">
        <v>134.4072</v>
      </c>
      <c r="F670" s="18" t="n">
        <v>69.6721</v>
      </c>
      <c r="G670" s="18" t="n">
        <v>260</v>
      </c>
      <c r="H670" s="6" t="s">
        <f>=(F670-E670)*G670</f>
      </c>
      <c r="I670" s="9" t="s">
        <f>=(F670-E670)/E670</f>
      </c>
      <c r="J670" s="7" t="s">
        <f>=MAX(1,DATEDIF(C670,D670,"d")-1)</f>
      </c>
      <c r="K670" s="9" t="s">
        <f>=I670*365/J670</f>
      </c>
    </row>
    <row collapsed="false" customFormat="false" customHeight="false" hidden="false" ht="12.1" outlineLevel="0" r="671">
      <c r="A671" s="17" t="s">
        <v>496</v>
      </c>
      <c r="B671" s="17" t="s">
        <v>718</v>
      </c>
      <c r="C671" s="54" t="n">
        <v>44551</v>
      </c>
      <c r="D671" s="55" t="n">
        <v>44911</v>
      </c>
      <c r="E671" s="18" t="n">
        <v>129.665</v>
      </c>
      <c r="F671" s="18" t="n">
        <v>69.6721</v>
      </c>
      <c r="G671" s="18" t="n">
        <v>10</v>
      </c>
      <c r="H671" s="6" t="s">
        <f>=(F671-E671)*G671</f>
      </c>
      <c r="I671" s="9" t="s">
        <f>=(F671-E671)/E671</f>
      </c>
      <c r="J671" s="7" t="s">
        <f>=MAX(1,DATEDIF(C671,D671,"d")-1)</f>
      </c>
      <c r="K671" s="9" t="s">
        <f>=I671*365/J671</f>
      </c>
    </row>
    <row collapsed="false" customFormat="false" customHeight="false" hidden="false" ht="12.1" outlineLevel="0" r="672">
      <c r="A672" s="17" t="s">
        <v>496</v>
      </c>
      <c r="B672" s="17" t="s">
        <v>718</v>
      </c>
      <c r="C672" s="54" t="n">
        <v>44564</v>
      </c>
      <c r="D672" s="55" t="n">
        <v>44911</v>
      </c>
      <c r="E672" s="18" t="n">
        <v>126.8434</v>
      </c>
      <c r="F672" s="18" t="n">
        <v>69.6721</v>
      </c>
      <c r="G672" s="18" t="n">
        <v>130</v>
      </c>
      <c r="H672" s="6" t="s">
        <f>=(F672-E672)*G672</f>
      </c>
      <c r="I672" s="9" t="s">
        <f>=(F672-E672)/E672</f>
      </c>
      <c r="J672" s="7" t="s">
        <f>=MAX(1,DATEDIF(C672,D672,"d")-1)</f>
      </c>
      <c r="K672" s="9" t="s">
        <f>=I672*365/J672</f>
      </c>
    </row>
    <row collapsed="false" customFormat="false" customHeight="false" hidden="false" ht="12.1" outlineLevel="0" r="673">
      <c r="A673" s="17" t="s">
        <v>496</v>
      </c>
      <c r="B673" s="17" t="s">
        <v>718</v>
      </c>
      <c r="C673" s="54" t="n">
        <v>44564</v>
      </c>
      <c r="D673" s="55" t="n">
        <v>44911</v>
      </c>
      <c r="E673" s="18" t="n">
        <v>126.8434</v>
      </c>
      <c r="F673" s="18" t="n">
        <v>69.6721</v>
      </c>
      <c r="G673" s="18" t="n">
        <v>70</v>
      </c>
      <c r="H673" s="6" t="s">
        <f>=(F673-E673)*G673</f>
      </c>
      <c r="I673" s="9" t="s">
        <f>=(F673-E673)/E673</f>
      </c>
      <c r="J673" s="7" t="s">
        <f>=MAX(1,DATEDIF(C673,D673,"d")-1)</f>
      </c>
      <c r="K673" s="9" t="s">
        <f>=I673*365/J673</f>
      </c>
    </row>
    <row collapsed="false" customFormat="false" customHeight="false" hidden="false" ht="12.1" outlineLevel="0" r="674">
      <c r="A674" s="17" t="s">
        <v>496</v>
      </c>
      <c r="B674" s="17" t="s">
        <v>718</v>
      </c>
      <c r="C674" s="54" t="n">
        <v>44582</v>
      </c>
      <c r="D674" s="55" t="n">
        <v>44911</v>
      </c>
      <c r="E674" s="18" t="n">
        <v>104.348</v>
      </c>
      <c r="F674" s="18" t="n">
        <v>69.6721</v>
      </c>
      <c r="G674" s="18" t="n">
        <v>10</v>
      </c>
      <c r="H674" s="6" t="s">
        <f>=(F674-E674)*G674</f>
      </c>
      <c r="I674" s="9" t="s">
        <f>=(F674-E674)/E674</f>
      </c>
      <c r="J674" s="7" t="s">
        <f>=MAX(1,DATEDIF(C674,D674,"d")-1)</f>
      </c>
      <c r="K674" s="9" t="s">
        <f>=I674*365/J674</f>
      </c>
    </row>
    <row collapsed="false" customFormat="false" customHeight="false" hidden="false" ht="12.1" outlineLevel="0" r="675">
      <c r="A675" s="17" t="s">
        <v>496</v>
      </c>
      <c r="B675" s="17" t="s">
        <v>718</v>
      </c>
      <c r="C675" s="54" t="n">
        <v>44585</v>
      </c>
      <c r="D675" s="55" t="n">
        <v>44911</v>
      </c>
      <c r="E675" s="18" t="n">
        <v>101.0465</v>
      </c>
      <c r="F675" s="18" t="n">
        <v>69.6721</v>
      </c>
      <c r="G675" s="18" t="n">
        <v>100</v>
      </c>
      <c r="H675" s="6" t="s">
        <f>=(F675-E675)*G675</f>
      </c>
      <c r="I675" s="9" t="s">
        <f>=(F675-E675)/E675</f>
      </c>
      <c r="J675" s="7" t="s">
        <f>=MAX(1,DATEDIF(C675,D675,"d")-1)</f>
      </c>
      <c r="K675" s="9" t="s">
        <f>=I675*365/J675</f>
      </c>
    </row>
    <row collapsed="false" customFormat="false" customHeight="false" hidden="false" ht="12.1" outlineLevel="0" r="676">
      <c r="A676" s="17" t="s">
        <v>496</v>
      </c>
      <c r="B676" s="17" t="s">
        <v>718</v>
      </c>
      <c r="C676" s="54" t="n">
        <v>44594</v>
      </c>
      <c r="D676" s="55" t="n">
        <v>44911</v>
      </c>
      <c r="E676" s="18" t="n">
        <v>101.8468</v>
      </c>
      <c r="F676" s="18" t="n">
        <v>69.6721</v>
      </c>
      <c r="G676" s="18" t="n">
        <v>50</v>
      </c>
      <c r="H676" s="6" t="s">
        <f>=(F676-E676)*G676</f>
      </c>
      <c r="I676" s="9" t="s">
        <f>=(F676-E676)/E676</f>
      </c>
      <c r="J676" s="7" t="s">
        <f>=MAX(1,DATEDIF(C676,D676,"d")-1)</f>
      </c>
      <c r="K676" s="9" t="s">
        <f>=I676*365/J676</f>
      </c>
    </row>
    <row collapsed="false" customFormat="false" customHeight="false" hidden="false" ht="12.1" outlineLevel="0" r="677">
      <c r="A677" s="17" t="s">
        <v>496</v>
      </c>
      <c r="B677" s="17" t="s">
        <v>718</v>
      </c>
      <c r="C677" s="54" t="n">
        <v>44596</v>
      </c>
      <c r="D677" s="55" t="n">
        <v>44911</v>
      </c>
      <c r="E677" s="18" t="n">
        <v>99.946</v>
      </c>
      <c r="F677" s="18" t="n">
        <v>69.6721</v>
      </c>
      <c r="G677" s="18" t="n">
        <v>10</v>
      </c>
      <c r="H677" s="6" t="s">
        <f>=(F677-E677)*G677</f>
      </c>
      <c r="I677" s="9" t="s">
        <f>=(F677-E677)/E677</f>
      </c>
      <c r="J677" s="7" t="s">
        <f>=MAX(1,DATEDIF(C677,D677,"d")-1)</f>
      </c>
      <c r="K677" s="9" t="s">
        <f>=I677*365/J677</f>
      </c>
    </row>
    <row collapsed="false" customFormat="false" customHeight="false" hidden="false" ht="12.1" outlineLevel="0" r="678">
      <c r="A678" s="17" t="s">
        <v>496</v>
      </c>
      <c r="B678" s="17" t="s">
        <v>718</v>
      </c>
      <c r="C678" s="54" t="n">
        <v>44722</v>
      </c>
      <c r="D678" s="55" t="n">
        <v>44911</v>
      </c>
      <c r="E678" s="18" t="n">
        <v>66.4705</v>
      </c>
      <c r="F678" s="18" t="n">
        <v>69.6721</v>
      </c>
      <c r="G678" s="18" t="n">
        <v>90</v>
      </c>
      <c r="H678" s="6" t="s">
        <f>=(F678-E678)*G678</f>
      </c>
      <c r="I678" s="9" t="s">
        <f>=(F678-E678)/E678</f>
      </c>
      <c r="J678" s="7" t="s">
        <f>=MAX(1,DATEDIF(C678,D678,"d")-1)</f>
      </c>
      <c r="K678" s="9" t="s">
        <f>=I678*365/J678</f>
      </c>
    </row>
    <row collapsed="false" customFormat="false" customHeight="false" hidden="false" ht="12.1" outlineLevel="0" r="679">
      <c r="A679" s="17" t="s">
        <v>496</v>
      </c>
      <c r="B679" s="17" t="s">
        <v>718</v>
      </c>
      <c r="C679" s="54" t="n">
        <v>44722</v>
      </c>
      <c r="D679" s="55" t="n">
        <v>44911</v>
      </c>
      <c r="E679" s="18" t="n">
        <v>66.4705</v>
      </c>
      <c r="F679" s="18" t="n">
        <v>69.6721</v>
      </c>
      <c r="G679" s="18" t="n">
        <v>60</v>
      </c>
      <c r="H679" s="6" t="s">
        <f>=(F679-E679)*G679</f>
      </c>
      <c r="I679" s="9" t="s">
        <f>=(F679-E679)/E679</f>
      </c>
      <c r="J679" s="7" t="s">
        <f>=MAX(1,DATEDIF(C679,D679,"d")-1)</f>
      </c>
      <c r="K679" s="9" t="s">
        <f>=I679*365/J679</f>
      </c>
    </row>
    <row collapsed="false" customFormat="false" customHeight="false" hidden="false" ht="12.1" outlineLevel="0" r="680">
      <c r="A680" s="17" t="s">
        <v>496</v>
      </c>
      <c r="B680" s="17" t="s">
        <v>718</v>
      </c>
      <c r="C680" s="54" t="n">
        <v>44782</v>
      </c>
      <c r="D680" s="55" t="n">
        <v>44911</v>
      </c>
      <c r="E680" s="18" t="n">
        <v>77.7388</v>
      </c>
      <c r="F680" s="18" t="n">
        <v>69.6721</v>
      </c>
      <c r="G680" s="18" t="n">
        <v>50</v>
      </c>
      <c r="H680" s="6" t="s">
        <f>=(F680-E680)*G680</f>
      </c>
      <c r="I680" s="9" t="s">
        <f>=(F680-E680)/E680</f>
      </c>
      <c r="J680" s="7" t="s">
        <f>=MAX(1,DATEDIF(C680,D680,"d")-1)</f>
      </c>
      <c r="K680" s="9" t="s">
        <f>=I680*365/J680</f>
      </c>
    </row>
    <row collapsed="false" customFormat="false" customHeight="false" hidden="false" ht="12.1" outlineLevel="0" r="681">
      <c r="A681" s="17" t="s">
        <v>496</v>
      </c>
      <c r="B681" s="17" t="s">
        <v>718</v>
      </c>
      <c r="C681" s="54" t="n">
        <v>44806</v>
      </c>
      <c r="D681" s="55" t="n">
        <v>44911</v>
      </c>
      <c r="E681" s="18" t="n">
        <v>84.9425</v>
      </c>
      <c r="F681" s="18" t="n">
        <v>69.6721</v>
      </c>
      <c r="G681" s="18" t="n">
        <v>240</v>
      </c>
      <c r="H681" s="6" t="s">
        <f>=(F681-E681)*G681</f>
      </c>
      <c r="I681" s="9" t="s">
        <f>=(F681-E681)/E681</f>
      </c>
      <c r="J681" s="7" t="s">
        <f>=MAX(1,DATEDIF(C681,D681,"d")-1)</f>
      </c>
      <c r="K681" s="9" t="s">
        <f>=I681*365/J681</f>
      </c>
    </row>
    <row collapsed="false" customFormat="false" customHeight="false" hidden="false" ht="12.1" outlineLevel="0" r="682">
      <c r="A682" s="17" t="s">
        <v>496</v>
      </c>
      <c r="B682" s="17" t="s">
        <v>718</v>
      </c>
      <c r="C682" s="54" t="n">
        <v>44844</v>
      </c>
      <c r="D682" s="55" t="n">
        <v>44911</v>
      </c>
      <c r="E682" s="18" t="n">
        <v>69.2345</v>
      </c>
      <c r="F682" s="18" t="n">
        <v>69.6721</v>
      </c>
      <c r="G682" s="18" t="n">
        <v>20</v>
      </c>
      <c r="H682" s="6" t="s">
        <f>=(F682-E682)*G682</f>
      </c>
      <c r="I682" s="9" t="s">
        <f>=(F682-E682)/E682</f>
      </c>
      <c r="J682" s="7" t="s">
        <f>=MAX(1,DATEDIF(C682,D682,"d")-1)</f>
      </c>
      <c r="K682" s="9" t="s">
        <f>=I682*365/J682</f>
      </c>
    </row>
    <row collapsed="false" customFormat="false" customHeight="false" hidden="false" ht="12.1" outlineLevel="0" r="683">
      <c r="A683" s="17" t="s">
        <v>496</v>
      </c>
      <c r="B683" s="17" t="s">
        <v>718</v>
      </c>
      <c r="C683" s="54" t="n">
        <v>44872</v>
      </c>
      <c r="D683" s="55" t="n">
        <v>44911</v>
      </c>
      <c r="E683" s="18" t="n">
        <v>61.0044</v>
      </c>
      <c r="F683" s="18" t="n">
        <v>69.6721</v>
      </c>
      <c r="G683" s="18" t="n">
        <v>30</v>
      </c>
      <c r="H683" s="6" t="s">
        <f>=(F683-E683)*G683</f>
      </c>
      <c r="I683" s="9" t="s">
        <f>=(F683-E683)/E683</f>
      </c>
      <c r="J683" s="7" t="s">
        <f>=MAX(1,DATEDIF(C683,D683,"d")-1)</f>
      </c>
      <c r="K683" s="9" t="s">
        <f>=I683*365/J683</f>
      </c>
    </row>
    <row collapsed="false" customFormat="false" customHeight="false" hidden="false" ht="12.1" outlineLevel="0" r="684">
      <c r="A684" s="17" t="s">
        <v>496</v>
      </c>
      <c r="B684" s="17" t="s">
        <v>718</v>
      </c>
      <c r="C684" s="54" t="n">
        <v>44872</v>
      </c>
      <c r="D684" s="55" t="n">
        <v>44911</v>
      </c>
      <c r="E684" s="18" t="n">
        <v>61.0044</v>
      </c>
      <c r="F684" s="18" t="n">
        <v>69.6721</v>
      </c>
      <c r="G684" s="18" t="n">
        <v>390</v>
      </c>
      <c r="H684" s="6" t="s">
        <f>=(F684-E684)*G684</f>
      </c>
      <c r="I684" s="9" t="s">
        <f>=(F684-E684)/E684</f>
      </c>
      <c r="J684" s="7" t="s">
        <f>=MAX(1,DATEDIF(C684,D684,"d")-1)</f>
      </c>
      <c r="K684" s="9" t="s">
        <f>=I684*365/J684</f>
      </c>
    </row>
    <row collapsed="false" customFormat="false" customHeight="false" hidden="false" ht="12.1" outlineLevel="0" r="685">
      <c r="A685" s="17" t="s">
        <v>497</v>
      </c>
      <c r="B685" s="17" t="s">
        <v>713</v>
      </c>
      <c r="C685" s="54" t="n">
        <v>43864</v>
      </c>
      <c r="D685" s="55" t="n">
        <v>45751</v>
      </c>
      <c r="E685" s="18" t="n">
        <v>906.465</v>
      </c>
      <c r="F685" s="18" t="n">
        <v>1080.77</v>
      </c>
      <c r="G685" s="18" t="n">
        <v>1</v>
      </c>
      <c r="H685" s="6" t="s">
        <f>=(F685-E685)*G685</f>
      </c>
      <c r="I685" s="9" t="s">
        <f>=(F685-E685)/E685</f>
      </c>
      <c r="J685" s="7" t="s">
        <f>=MAX(1,DATEDIF(C685,D685,"d")-1)</f>
      </c>
      <c r="K685" s="9" t="s">
        <f>=I685*365/J685</f>
      </c>
    </row>
    <row collapsed="false" customFormat="false" customHeight="false" hidden="false" ht="12.1" outlineLevel="0" r="686">
      <c r="A686" s="17" t="s">
        <v>497</v>
      </c>
      <c r="B686" s="17" t="s">
        <v>713</v>
      </c>
      <c r="C686" s="54" t="n">
        <v>43864</v>
      </c>
      <c r="D686" s="55" t="n">
        <v>45751</v>
      </c>
      <c r="E686" s="18" t="n">
        <v>906.465</v>
      </c>
      <c r="F686" s="18" t="n">
        <v>1080.77</v>
      </c>
      <c r="G686" s="18" t="n">
        <v>1</v>
      </c>
      <c r="H686" s="6" t="s">
        <f>=(F686-E686)*G686</f>
      </c>
      <c r="I686" s="9" t="s">
        <f>=(F686-E686)/E686</f>
      </c>
      <c r="J686" s="7" t="s">
        <f>=MAX(1,DATEDIF(C686,D686,"d")-1)</f>
      </c>
      <c r="K686" s="9" t="s">
        <f>=I686*365/J686</f>
      </c>
    </row>
    <row collapsed="false" customFormat="false" customHeight="false" hidden="false" ht="12.1" outlineLevel="0" r="687">
      <c r="A687" s="17" t="s">
        <v>497</v>
      </c>
      <c r="B687" s="17" t="s">
        <v>713</v>
      </c>
      <c r="C687" s="54" t="n">
        <v>43865</v>
      </c>
      <c r="D687" s="55" t="n">
        <v>45751</v>
      </c>
      <c r="E687" s="18" t="n">
        <v>922.273</v>
      </c>
      <c r="F687" s="18" t="n">
        <v>1080.7667</v>
      </c>
      <c r="G687" s="18" t="n">
        <v>3</v>
      </c>
      <c r="H687" s="6" t="s">
        <f>=(F687-E687)*G687</f>
      </c>
      <c r="I687" s="9" t="s">
        <f>=(F687-E687)/E687</f>
      </c>
      <c r="J687" s="7" t="s">
        <f>=MAX(1,DATEDIF(C687,D687,"d")-1)</f>
      </c>
      <c r="K687" s="9" t="s">
        <f>=I687*365/J687</f>
      </c>
    </row>
    <row collapsed="false" customFormat="false" customHeight="false" hidden="false" ht="12.1" outlineLevel="0" r="688">
      <c r="A688" s="17" t="s">
        <v>497</v>
      </c>
      <c r="B688" s="17" t="s">
        <v>713</v>
      </c>
      <c r="C688" s="54" t="n">
        <v>43865</v>
      </c>
      <c r="D688" s="55" t="n">
        <v>45751</v>
      </c>
      <c r="E688" s="18" t="n">
        <v>922.273</v>
      </c>
      <c r="F688" s="18" t="n">
        <v>1080.768</v>
      </c>
      <c r="G688" s="18" t="n">
        <v>5</v>
      </c>
      <c r="H688" s="6" t="s">
        <f>=(F688-E688)*G688</f>
      </c>
      <c r="I688" s="9" t="s">
        <f>=(F688-E688)/E688</f>
      </c>
      <c r="J688" s="7" t="s">
        <f>=MAX(1,DATEDIF(C688,D688,"d")-1)</f>
      </c>
      <c r="K688" s="9" t="s">
        <f>=I688*365/J688</f>
      </c>
    </row>
    <row collapsed="false" customFormat="false" customHeight="false" hidden="false" ht="12.1" outlineLevel="0" r="689">
      <c r="A689" s="17" t="s">
        <v>497</v>
      </c>
      <c r="B689" s="17" t="s">
        <v>713</v>
      </c>
      <c r="C689" s="54" t="n">
        <v>43865</v>
      </c>
      <c r="D689" s="55" t="n">
        <v>45751</v>
      </c>
      <c r="E689" s="18" t="n">
        <v>922.273</v>
      </c>
      <c r="F689" s="18" t="n">
        <v>1080.77</v>
      </c>
      <c r="G689" s="18" t="n">
        <v>2</v>
      </c>
      <c r="H689" s="6" t="s">
        <f>=(F689-E689)*G689</f>
      </c>
      <c r="I689" s="9" t="s">
        <f>=(F689-E689)/E689</f>
      </c>
      <c r="J689" s="7" t="s">
        <f>=MAX(1,DATEDIF(C689,D689,"d")-1)</f>
      </c>
      <c r="K689" s="9" t="s">
        <f>=I689*365/J689</f>
      </c>
    </row>
    <row collapsed="false" customFormat="false" customHeight="false" hidden="false" ht="12.1" outlineLevel="0" r="690">
      <c r="A690" s="17" t="s">
        <v>497</v>
      </c>
      <c r="B690" s="17" t="s">
        <v>713</v>
      </c>
      <c r="C690" s="54" t="n">
        <v>43865</v>
      </c>
      <c r="D690" s="55" t="n">
        <v>45751</v>
      </c>
      <c r="E690" s="18" t="n">
        <v>922.273</v>
      </c>
      <c r="F690" s="18" t="n">
        <v>1080.77</v>
      </c>
      <c r="G690" s="18" t="n">
        <v>1</v>
      </c>
      <c r="H690" s="6" t="s">
        <f>=(F690-E690)*G690</f>
      </c>
      <c r="I690" s="9" t="s">
        <f>=(F690-E690)/E690</f>
      </c>
      <c r="J690" s="7" t="s">
        <f>=MAX(1,DATEDIF(C690,D690,"d")-1)</f>
      </c>
      <c r="K690" s="9" t="s">
        <f>=I690*365/J690</f>
      </c>
    </row>
    <row collapsed="false" customFormat="false" customHeight="false" hidden="false" ht="12.1" outlineLevel="0" r="691">
      <c r="A691" s="17" t="s">
        <v>497</v>
      </c>
      <c r="B691" s="17" t="s">
        <v>713</v>
      </c>
      <c r="C691" s="54" t="n">
        <v>43865</v>
      </c>
      <c r="D691" s="55" t="n">
        <v>45751</v>
      </c>
      <c r="E691" s="18" t="n">
        <v>922.273</v>
      </c>
      <c r="F691" s="18" t="n">
        <v>1080.7676</v>
      </c>
      <c r="G691" s="18" t="n">
        <v>17</v>
      </c>
      <c r="H691" s="6" t="s">
        <f>=(F691-E691)*G691</f>
      </c>
      <c r="I691" s="9" t="s">
        <f>=(F691-E691)/E691</f>
      </c>
      <c r="J691" s="7" t="s">
        <f>=MAX(1,DATEDIF(C691,D691,"d")-1)</f>
      </c>
      <c r="K691" s="9" t="s">
        <f>=I691*365/J691</f>
      </c>
    </row>
    <row collapsed="false" customFormat="false" customHeight="false" hidden="false" ht="12.1" outlineLevel="0" r="692">
      <c r="A692" s="17" t="s">
        <v>497</v>
      </c>
      <c r="B692" s="17" t="s">
        <v>713</v>
      </c>
      <c r="C692" s="54" t="n">
        <v>43865</v>
      </c>
      <c r="D692" s="55" t="n">
        <v>45751</v>
      </c>
      <c r="E692" s="18" t="n">
        <v>922.273</v>
      </c>
      <c r="F692" s="18" t="n">
        <v>1080.7667</v>
      </c>
      <c r="G692" s="18" t="n">
        <v>3</v>
      </c>
      <c r="H692" s="6" t="s">
        <f>=(F692-E692)*G692</f>
      </c>
      <c r="I692" s="9" t="s">
        <f>=(F692-E692)/E692</f>
      </c>
      <c r="J692" s="7" t="s">
        <f>=MAX(1,DATEDIF(C692,D692,"d")-1)</f>
      </c>
      <c r="K692" s="9" t="s">
        <f>=I692*365/J692</f>
      </c>
    </row>
    <row collapsed="false" customFormat="false" customHeight="false" hidden="false" ht="12.1" outlineLevel="0" r="693">
      <c r="A693" s="17" t="s">
        <v>497</v>
      </c>
      <c r="B693" s="17" t="s">
        <v>713</v>
      </c>
      <c r="C693" s="54" t="n">
        <v>43865</v>
      </c>
      <c r="D693" s="55" t="n">
        <v>45751</v>
      </c>
      <c r="E693" s="18" t="n">
        <v>922.273</v>
      </c>
      <c r="F693" s="18" t="n">
        <v>1080.7675</v>
      </c>
      <c r="G693" s="18" t="n">
        <v>9</v>
      </c>
      <c r="H693" s="6" t="s">
        <f>=(F693-E693)*G693</f>
      </c>
      <c r="I693" s="9" t="s">
        <f>=(F693-E693)/E693</f>
      </c>
      <c r="J693" s="7" t="s">
        <f>=MAX(1,DATEDIF(C693,D693,"d")-1)</f>
      </c>
      <c r="K693" s="9" t="s">
        <f>=I693*365/J693</f>
      </c>
    </row>
    <row collapsed="false" customFormat="false" customHeight="false" hidden="false" ht="12.1" outlineLevel="0" r="694">
      <c r="A694" s="17" t="s">
        <v>497</v>
      </c>
      <c r="B694" s="17" t="s">
        <v>713</v>
      </c>
      <c r="C694" s="54" t="n">
        <v>43902</v>
      </c>
      <c r="D694" s="55" t="n">
        <v>45751</v>
      </c>
      <c r="E694" s="18" t="n">
        <v>790.405</v>
      </c>
      <c r="F694" s="18" t="n">
        <v>1080.7675</v>
      </c>
      <c r="G694" s="18" t="n">
        <v>10</v>
      </c>
      <c r="H694" s="6" t="s">
        <f>=(F694-E694)*G694</f>
      </c>
      <c r="I694" s="9" t="s">
        <f>=(F694-E694)/E694</f>
      </c>
      <c r="J694" s="7" t="s">
        <f>=MAX(1,DATEDIF(C694,D694,"d")-1)</f>
      </c>
      <c r="K694" s="9" t="s">
        <f>=I694*365/J694</f>
      </c>
    </row>
    <row collapsed="false" customFormat="false" customHeight="false" hidden="false" ht="12.1" outlineLevel="0" r="695">
      <c r="A695" s="17" t="s">
        <v>497</v>
      </c>
      <c r="B695" s="17" t="s">
        <v>713</v>
      </c>
      <c r="C695" s="54" t="n">
        <v>44026</v>
      </c>
      <c r="D695" s="55" t="n">
        <v>45751</v>
      </c>
      <c r="E695" s="18" t="n">
        <v>865.4435</v>
      </c>
      <c r="F695" s="18" t="n">
        <v>1080.7675</v>
      </c>
      <c r="G695" s="18" t="n">
        <v>20</v>
      </c>
      <c r="H695" s="6" t="s">
        <f>=(F695-E695)*G695</f>
      </c>
      <c r="I695" s="9" t="s">
        <f>=(F695-E695)/E695</f>
      </c>
      <c r="J695" s="7" t="s">
        <f>=MAX(1,DATEDIF(C695,D695,"d")-1)</f>
      </c>
      <c r="K695" s="9" t="s">
        <f>=I695*365/J695</f>
      </c>
    </row>
    <row collapsed="false" customFormat="false" customHeight="false" hidden="false" ht="12.1" outlineLevel="0" r="696">
      <c r="A696" s="17" t="s">
        <v>497</v>
      </c>
      <c r="B696" s="17" t="s">
        <v>713</v>
      </c>
      <c r="C696" s="54" t="n">
        <v>44494</v>
      </c>
      <c r="D696" s="55" t="n">
        <v>45751</v>
      </c>
      <c r="E696" s="18" t="n">
        <v>1631.815</v>
      </c>
      <c r="F696" s="18" t="n">
        <v>1080.7675</v>
      </c>
      <c r="G696" s="18" t="n">
        <v>14</v>
      </c>
      <c r="H696" s="6" t="s">
        <f>=(F696-E696)*G696</f>
      </c>
      <c r="I696" s="9" t="s">
        <f>=(F696-E696)/E696</f>
      </c>
      <c r="J696" s="7" t="s">
        <f>=MAX(1,DATEDIF(C696,D696,"d")-1)</f>
      </c>
      <c r="K696" s="9" t="s">
        <f>=I696*365/J696</f>
      </c>
    </row>
    <row collapsed="false" customFormat="false" customHeight="false" hidden="false" ht="12.1" outlineLevel="0" r="697">
      <c r="A697" s="17" t="s">
        <v>497</v>
      </c>
      <c r="B697" s="17" t="s">
        <v>713</v>
      </c>
      <c r="C697" s="54" t="n">
        <v>44715</v>
      </c>
      <c r="D697" s="55" t="n">
        <v>45751</v>
      </c>
      <c r="E697" s="18" t="n">
        <v>708.3255</v>
      </c>
      <c r="F697" s="18" t="n">
        <v>1080.7675</v>
      </c>
      <c r="G697" s="18" t="n">
        <v>44</v>
      </c>
      <c r="H697" s="6" t="s">
        <f>=(F697-E697)*G697</f>
      </c>
      <c r="I697" s="9" t="s">
        <f>=(F697-E697)/E697</f>
      </c>
      <c r="J697" s="7" t="s">
        <f>=MAX(1,DATEDIF(C697,D697,"d")-1)</f>
      </c>
      <c r="K697" s="9" t="s">
        <f>=I697*365/J697</f>
      </c>
    </row>
    <row collapsed="false" customFormat="false" customHeight="false" hidden="false" ht="12.1" outlineLevel="0" r="698">
      <c r="A698" s="17" t="s">
        <v>56</v>
      </c>
      <c r="B698" s="17" t="s">
        <v>57</v>
      </c>
      <c r="C698" s="54" t="n">
        <v>43866</v>
      </c>
      <c r="D698" s="55" t="n">
        <v>45741</v>
      </c>
      <c r="E698" s="18" t="n">
        <v>2431.2467</v>
      </c>
      <c r="F698" s="18" t="n">
        <v>6884.1773</v>
      </c>
      <c r="G698" s="18" t="n">
        <v>15</v>
      </c>
      <c r="H698" s="6" t="s">
        <f>=(F698-E698)*G698</f>
      </c>
      <c r="I698" s="9" t="s">
        <f>=(F698-E698)/E698</f>
      </c>
      <c r="J698" s="7" t="s">
        <f>=MAX(1,DATEDIF(C698,D698,"d")-1)</f>
      </c>
      <c r="K698" s="9" t="s">
        <f>=I698*365/J698</f>
      </c>
    </row>
    <row collapsed="false" customFormat="false" customHeight="false" hidden="false" ht="12.1" outlineLevel="0" r="699">
      <c r="A699" s="17" t="s">
        <v>498</v>
      </c>
      <c r="B699" s="17" t="s">
        <v>716</v>
      </c>
      <c r="C699" s="54" t="n">
        <v>43880</v>
      </c>
      <c r="D699" s="55" t="n">
        <v>45215</v>
      </c>
      <c r="E699" s="18" t="n">
        <v>1.038</v>
      </c>
      <c r="F699" s="18" t="n">
        <v>0.7265</v>
      </c>
      <c r="G699" s="18" t="n">
        <v>1000</v>
      </c>
      <c r="H699" s="6" t="s">
        <f>=(F699-E699)*G699</f>
      </c>
      <c r="I699" s="9" t="s">
        <f>=(F699-E699)/E699</f>
      </c>
      <c r="J699" s="7" t="s">
        <f>=MAX(1,DATEDIF(C699,D699,"d")-1)</f>
      </c>
      <c r="K699" s="9" t="s">
        <f>=I699*365/J699</f>
      </c>
    </row>
    <row collapsed="false" customFormat="false" customHeight="false" hidden="false" ht="12.1" outlineLevel="0" r="700">
      <c r="A700" s="17" t="s">
        <v>498</v>
      </c>
      <c r="B700" s="17" t="s">
        <v>716</v>
      </c>
      <c r="C700" s="54" t="n">
        <v>43889</v>
      </c>
      <c r="D700" s="55" t="n">
        <v>45215</v>
      </c>
      <c r="E700" s="18" t="n">
        <v>0.939</v>
      </c>
      <c r="F700" s="18" t="n">
        <v>0.7265</v>
      </c>
      <c r="G700" s="18" t="n">
        <v>1000</v>
      </c>
      <c r="H700" s="6" t="s">
        <f>=(F700-E700)*G700</f>
      </c>
      <c r="I700" s="9" t="s">
        <f>=(F700-E700)/E700</f>
      </c>
      <c r="J700" s="7" t="s">
        <f>=MAX(1,DATEDIF(C700,D700,"d")-1)</f>
      </c>
      <c r="K700" s="9" t="s">
        <f>=I700*365/J700</f>
      </c>
    </row>
    <row collapsed="false" customFormat="false" customHeight="false" hidden="false" ht="12.1" outlineLevel="0" r="701">
      <c r="A701" s="17" t="s">
        <v>498</v>
      </c>
      <c r="B701" s="17" t="s">
        <v>716</v>
      </c>
      <c r="C701" s="54" t="n">
        <v>43889</v>
      </c>
      <c r="D701" s="55" t="n">
        <v>45215</v>
      </c>
      <c r="E701" s="18" t="n">
        <v>0.939</v>
      </c>
      <c r="F701" s="18" t="n">
        <v>0.7265</v>
      </c>
      <c r="G701" s="18" t="n">
        <v>1000</v>
      </c>
      <c r="H701" s="6" t="s">
        <f>=(F701-E701)*G701</f>
      </c>
      <c r="I701" s="9" t="s">
        <f>=(F701-E701)/E701</f>
      </c>
      <c r="J701" s="7" t="s">
        <f>=MAX(1,DATEDIF(C701,D701,"d")-1)</f>
      </c>
      <c r="K701" s="9" t="s">
        <f>=I701*365/J701</f>
      </c>
    </row>
    <row collapsed="false" customFormat="false" customHeight="false" hidden="false" ht="12.1" outlineLevel="0" r="702">
      <c r="A702" s="17" t="s">
        <v>498</v>
      </c>
      <c r="B702" s="17" t="s">
        <v>716</v>
      </c>
      <c r="C702" s="54" t="n">
        <v>43889</v>
      </c>
      <c r="D702" s="55" t="n">
        <v>45215</v>
      </c>
      <c r="E702" s="18" t="n">
        <v>0.939</v>
      </c>
      <c r="F702" s="18" t="n">
        <v>0.7265</v>
      </c>
      <c r="G702" s="18" t="n">
        <v>1000</v>
      </c>
      <c r="H702" s="6" t="s">
        <f>=(F702-E702)*G702</f>
      </c>
      <c r="I702" s="9" t="s">
        <f>=(F702-E702)/E702</f>
      </c>
      <c r="J702" s="7" t="s">
        <f>=MAX(1,DATEDIF(C702,D702,"d")-1)</f>
      </c>
      <c r="K702" s="9" t="s">
        <f>=I702*365/J702</f>
      </c>
    </row>
    <row collapsed="false" customFormat="false" customHeight="false" hidden="false" ht="12.1" outlineLevel="0" r="703">
      <c r="A703" s="17" t="s">
        <v>498</v>
      </c>
      <c r="B703" s="17" t="s">
        <v>716</v>
      </c>
      <c r="C703" s="54" t="n">
        <v>43889</v>
      </c>
      <c r="D703" s="55" t="n">
        <v>45215</v>
      </c>
      <c r="E703" s="18" t="n">
        <v>0.9385</v>
      </c>
      <c r="F703" s="18" t="n">
        <v>0.7265</v>
      </c>
      <c r="G703" s="18" t="n">
        <v>1000</v>
      </c>
      <c r="H703" s="6" t="s">
        <f>=(F703-E703)*G703</f>
      </c>
      <c r="I703" s="9" t="s">
        <f>=(F703-E703)/E703</f>
      </c>
      <c r="J703" s="7" t="s">
        <f>=MAX(1,DATEDIF(C703,D703,"d")-1)</f>
      </c>
      <c r="K703" s="9" t="s">
        <f>=I703*365/J703</f>
      </c>
    </row>
    <row collapsed="false" customFormat="false" customHeight="false" hidden="false" ht="12.1" outlineLevel="0" r="704">
      <c r="A704" s="17" t="s">
        <v>498</v>
      </c>
      <c r="B704" s="17" t="s">
        <v>716</v>
      </c>
      <c r="C704" s="54" t="n">
        <v>43889</v>
      </c>
      <c r="D704" s="55" t="n">
        <v>45215</v>
      </c>
      <c r="E704" s="18" t="n">
        <v>0.9385</v>
      </c>
      <c r="F704" s="18" t="n">
        <v>0.7265</v>
      </c>
      <c r="G704" s="18" t="n">
        <v>1000</v>
      </c>
      <c r="H704" s="6" t="s">
        <f>=(F704-E704)*G704</f>
      </c>
      <c r="I704" s="9" t="s">
        <f>=(F704-E704)/E704</f>
      </c>
      <c r="J704" s="7" t="s">
        <f>=MAX(1,DATEDIF(C704,D704,"d")-1)</f>
      </c>
      <c r="K704" s="9" t="s">
        <f>=I704*365/J704</f>
      </c>
    </row>
    <row collapsed="false" customFormat="false" customHeight="false" hidden="false" ht="12.1" outlineLevel="0" r="705">
      <c r="A705" s="17" t="s">
        <v>498</v>
      </c>
      <c r="B705" s="17" t="s">
        <v>716</v>
      </c>
      <c r="C705" s="54" t="n">
        <v>43889</v>
      </c>
      <c r="D705" s="55" t="n">
        <v>45215</v>
      </c>
      <c r="E705" s="18" t="n">
        <v>0.9385</v>
      </c>
      <c r="F705" s="18" t="n">
        <v>0.7265</v>
      </c>
      <c r="G705" s="18" t="n">
        <v>6000</v>
      </c>
      <c r="H705" s="6" t="s">
        <f>=(F705-E705)*G705</f>
      </c>
      <c r="I705" s="9" t="s">
        <f>=(F705-E705)/E705</f>
      </c>
      <c r="J705" s="7" t="s">
        <f>=MAX(1,DATEDIF(C705,D705,"d")-1)</f>
      </c>
      <c r="K705" s="9" t="s">
        <f>=I705*365/J705</f>
      </c>
    </row>
    <row collapsed="false" customFormat="false" customHeight="false" hidden="false" ht="12.1" outlineLevel="0" r="706">
      <c r="A706" s="17" t="s">
        <v>498</v>
      </c>
      <c r="B706" s="17" t="s">
        <v>716</v>
      </c>
      <c r="C706" s="54" t="n">
        <v>43889</v>
      </c>
      <c r="D706" s="55" t="n">
        <v>45215</v>
      </c>
      <c r="E706" s="18" t="n">
        <v>0.9385</v>
      </c>
      <c r="F706" s="18" t="n">
        <v>0.7265</v>
      </c>
      <c r="G706" s="18" t="n">
        <v>9000</v>
      </c>
      <c r="H706" s="6" t="s">
        <f>=(F706-E706)*G706</f>
      </c>
      <c r="I706" s="9" t="s">
        <f>=(F706-E706)/E706</f>
      </c>
      <c r="J706" s="7" t="s">
        <f>=MAX(1,DATEDIF(C706,D706,"d")-1)</f>
      </c>
      <c r="K706" s="9" t="s">
        <f>=I706*365/J706</f>
      </c>
    </row>
    <row collapsed="false" customFormat="false" customHeight="false" hidden="false" ht="12.1" outlineLevel="0" r="707">
      <c r="A707" s="17" t="s">
        <v>498</v>
      </c>
      <c r="B707" s="17" t="s">
        <v>716</v>
      </c>
      <c r="C707" s="54" t="n">
        <v>43901</v>
      </c>
      <c r="D707" s="55" t="n">
        <v>45215</v>
      </c>
      <c r="E707" s="18" t="n">
        <v>0.8805</v>
      </c>
      <c r="F707" s="18" t="n">
        <v>0.7265</v>
      </c>
      <c r="G707" s="18" t="n">
        <v>20000</v>
      </c>
      <c r="H707" s="6" t="s">
        <f>=(F707-E707)*G707</f>
      </c>
      <c r="I707" s="9" t="s">
        <f>=(F707-E707)/E707</f>
      </c>
      <c r="J707" s="7" t="s">
        <f>=MAX(1,DATEDIF(C707,D707,"d")-1)</f>
      </c>
      <c r="K707" s="9" t="s">
        <f>=I707*365/J707</f>
      </c>
    </row>
    <row collapsed="false" customFormat="false" customHeight="false" hidden="false" ht="12.1" outlineLevel="0" r="708">
      <c r="A708" s="17" t="s">
        <v>498</v>
      </c>
      <c r="B708" s="17" t="s">
        <v>716</v>
      </c>
      <c r="C708" s="54" t="n">
        <v>43906</v>
      </c>
      <c r="D708" s="55" t="n">
        <v>45215</v>
      </c>
      <c r="E708" s="18" t="n">
        <v>0.7854</v>
      </c>
      <c r="F708" s="18" t="n">
        <v>0.7265</v>
      </c>
      <c r="G708" s="18" t="n">
        <v>20000</v>
      </c>
      <c r="H708" s="6" t="s">
        <f>=(F708-E708)*G708</f>
      </c>
      <c r="I708" s="9" t="s">
        <f>=(F708-E708)/E708</f>
      </c>
      <c r="J708" s="7" t="s">
        <f>=MAX(1,DATEDIF(C708,D708,"d")-1)</f>
      </c>
      <c r="K708" s="9" t="s">
        <f>=I708*365/J708</f>
      </c>
    </row>
    <row collapsed="false" customFormat="false" customHeight="false" hidden="false" ht="12.1" outlineLevel="0" r="709">
      <c r="A709" s="17" t="s">
        <v>498</v>
      </c>
      <c r="B709" s="17" t="s">
        <v>716</v>
      </c>
      <c r="C709" s="54" t="n">
        <v>44407</v>
      </c>
      <c r="D709" s="55" t="n">
        <v>45215</v>
      </c>
      <c r="E709" s="18" t="n">
        <v>0.8327</v>
      </c>
      <c r="F709" s="18" t="n">
        <v>0.7265</v>
      </c>
      <c r="G709" s="18" t="n">
        <v>4000</v>
      </c>
      <c r="H709" s="6" t="s">
        <f>=(F709-E709)*G709</f>
      </c>
      <c r="I709" s="9" t="s">
        <f>=(F709-E709)/E709</f>
      </c>
      <c r="J709" s="7" t="s">
        <f>=MAX(1,DATEDIF(C709,D709,"d")-1)</f>
      </c>
      <c r="K709" s="9" t="s">
        <f>=I709*365/J709</f>
      </c>
    </row>
    <row collapsed="false" customFormat="false" customHeight="false" hidden="false" ht="12.1" outlineLevel="0" r="710">
      <c r="A710" s="17" t="s">
        <v>498</v>
      </c>
      <c r="B710" s="17" t="s">
        <v>716</v>
      </c>
      <c r="C710" s="54" t="n">
        <v>44407</v>
      </c>
      <c r="D710" s="55" t="n">
        <v>45215</v>
      </c>
      <c r="E710" s="18" t="n">
        <v>0.8327</v>
      </c>
      <c r="F710" s="18" t="n">
        <v>0.7265</v>
      </c>
      <c r="G710" s="18" t="n">
        <v>26000</v>
      </c>
      <c r="H710" s="6" t="s">
        <f>=(F710-E710)*G710</f>
      </c>
      <c r="I710" s="9" t="s">
        <f>=(F710-E710)/E710</f>
      </c>
      <c r="J710" s="7" t="s">
        <f>=MAX(1,DATEDIF(C710,D710,"d")-1)</f>
      </c>
      <c r="K710" s="9" t="s">
        <f>=I710*365/J710</f>
      </c>
    </row>
    <row collapsed="false" customFormat="false" customHeight="false" hidden="false" ht="12.1" outlineLevel="0" r="711">
      <c r="A711" s="17" t="s">
        <v>498</v>
      </c>
      <c r="B711" s="17" t="s">
        <v>716</v>
      </c>
      <c r="C711" s="54" t="n">
        <v>44424</v>
      </c>
      <c r="D711" s="55" t="n">
        <v>45215</v>
      </c>
      <c r="E711" s="18" t="n">
        <v>0.8319</v>
      </c>
      <c r="F711" s="18" t="n">
        <v>0.7265</v>
      </c>
      <c r="G711" s="18" t="n">
        <v>10000</v>
      </c>
      <c r="H711" s="6" t="s">
        <f>=(F711-E711)*G711</f>
      </c>
      <c r="I711" s="9" t="s">
        <f>=(F711-E711)/E711</f>
      </c>
      <c r="J711" s="7" t="s">
        <f>=MAX(1,DATEDIF(C711,D711,"d")-1)</f>
      </c>
      <c r="K711" s="9" t="s">
        <f>=I711*365/J711</f>
      </c>
    </row>
    <row collapsed="false" customFormat="false" customHeight="false" hidden="false" ht="12.1" outlineLevel="0" r="712">
      <c r="A712" s="17" t="s">
        <v>498</v>
      </c>
      <c r="B712" s="17" t="s">
        <v>716</v>
      </c>
      <c r="C712" s="54" t="n">
        <v>45288</v>
      </c>
      <c r="D712" s="55" t="n">
        <v>45338</v>
      </c>
      <c r="E712" s="18" t="n">
        <v>0.6663</v>
      </c>
      <c r="F712" s="18" t="n">
        <v>0.6981</v>
      </c>
      <c r="G712" s="18" t="n">
        <v>1000</v>
      </c>
      <c r="H712" s="6" t="s">
        <f>=(F712-E712)*G712</f>
      </c>
      <c r="I712" s="9" t="s">
        <f>=(F712-E712)/E712</f>
      </c>
      <c r="J712" s="7" t="s">
        <f>=MAX(1,DATEDIF(C712,D712,"d")-1)</f>
      </c>
      <c r="K712" s="9" t="s">
        <f>=I712*365/J712</f>
      </c>
    </row>
    <row collapsed="false" customFormat="false" customHeight="false" hidden="false" ht="12.1" outlineLevel="0" r="713">
      <c r="A713" s="17" t="s">
        <v>498</v>
      </c>
      <c r="B713" s="17" t="s">
        <v>716</v>
      </c>
      <c r="C713" s="54" t="n">
        <v>45344</v>
      </c>
      <c r="D713" s="55" t="n">
        <v>45751</v>
      </c>
      <c r="E713" s="18" t="n">
        <v>0.6352</v>
      </c>
      <c r="F713" s="18" t="n">
        <v>0.4939</v>
      </c>
      <c r="G713" s="18" t="n">
        <v>16000</v>
      </c>
      <c r="H713" s="6" t="s">
        <f>=(F713-E713)*G713</f>
      </c>
      <c r="I713" s="9" t="s">
        <f>=(F713-E713)/E713</f>
      </c>
      <c r="J713" s="7" t="s">
        <f>=MAX(1,DATEDIF(C713,D713,"d")-1)</f>
      </c>
      <c r="K713" s="9" t="s">
        <f>=I713*365/J713</f>
      </c>
    </row>
    <row collapsed="false" customFormat="false" customHeight="false" hidden="false" ht="12.1" outlineLevel="0" r="714">
      <c r="A714" s="17" t="s">
        <v>498</v>
      </c>
      <c r="B714" s="17" t="s">
        <v>716</v>
      </c>
      <c r="C714" s="54" t="n">
        <v>45373</v>
      </c>
      <c r="D714" s="55" t="n">
        <v>45751</v>
      </c>
      <c r="E714" s="18" t="n">
        <v>0.6155</v>
      </c>
      <c r="F714" s="18" t="n">
        <v>0.4939</v>
      </c>
      <c r="G714" s="18" t="n">
        <v>1000</v>
      </c>
      <c r="H714" s="6" t="s">
        <f>=(F714-E714)*G714</f>
      </c>
      <c r="I714" s="9" t="s">
        <f>=(F714-E714)/E714</f>
      </c>
      <c r="J714" s="7" t="s">
        <f>=MAX(1,DATEDIF(C714,D714,"d")-1)</f>
      </c>
      <c r="K714" s="9" t="s">
        <f>=I714*365/J714</f>
      </c>
    </row>
    <row collapsed="false" customFormat="false" customHeight="false" hidden="false" ht="12.1" outlineLevel="0" r="715">
      <c r="A715" s="17" t="s">
        <v>498</v>
      </c>
      <c r="B715" s="17" t="s">
        <v>716</v>
      </c>
      <c r="C715" s="54" t="n">
        <v>45373</v>
      </c>
      <c r="D715" s="55" t="n">
        <v>45751</v>
      </c>
      <c r="E715" s="18" t="n">
        <v>0.6156</v>
      </c>
      <c r="F715" s="18" t="n">
        <v>0.4939</v>
      </c>
      <c r="G715" s="18" t="n">
        <v>20000</v>
      </c>
      <c r="H715" s="6" t="s">
        <f>=(F715-E715)*G715</f>
      </c>
      <c r="I715" s="9" t="s">
        <f>=(F715-E715)/E715</f>
      </c>
      <c r="J715" s="7" t="s">
        <f>=MAX(1,DATEDIF(C715,D715,"d")-1)</f>
      </c>
      <c r="K715" s="9" t="s">
        <f>=I715*365/J715</f>
      </c>
    </row>
    <row collapsed="false" customFormat="false" customHeight="false" hidden="false" ht="12.1" outlineLevel="0" r="716">
      <c r="A716" s="17" t="s">
        <v>498</v>
      </c>
      <c r="B716" s="17" t="s">
        <v>716</v>
      </c>
      <c r="C716" s="54" t="n">
        <v>45373</v>
      </c>
      <c r="D716" s="55" t="n">
        <v>45751</v>
      </c>
      <c r="E716" s="18" t="n">
        <v>0.6156</v>
      </c>
      <c r="F716" s="18" t="n">
        <v>0.4939</v>
      </c>
      <c r="G716" s="18" t="n">
        <v>6000</v>
      </c>
      <c r="H716" s="6" t="s">
        <f>=(F716-E716)*G716</f>
      </c>
      <c r="I716" s="9" t="s">
        <f>=(F716-E716)/E716</f>
      </c>
      <c r="J716" s="7" t="s">
        <f>=MAX(1,DATEDIF(C716,D716,"d")-1)</f>
      </c>
      <c r="K716" s="9" t="s">
        <f>=I716*365/J716</f>
      </c>
    </row>
    <row collapsed="false" customFormat="false" customHeight="false" hidden="false" ht="12.1" outlineLevel="0" r="717">
      <c r="A717" s="17" t="s">
        <v>498</v>
      </c>
      <c r="B717" s="17" t="s">
        <v>716</v>
      </c>
      <c r="C717" s="54" t="n">
        <v>45373</v>
      </c>
      <c r="D717" s="55" t="n">
        <v>45751</v>
      </c>
      <c r="E717" s="18" t="n">
        <v>0.6156</v>
      </c>
      <c r="F717" s="18" t="n">
        <v>0.4939</v>
      </c>
      <c r="G717" s="18" t="n">
        <v>7000</v>
      </c>
      <c r="H717" s="6" t="s">
        <f>=(F717-E717)*G717</f>
      </c>
      <c r="I717" s="9" t="s">
        <f>=(F717-E717)/E717</f>
      </c>
      <c r="J717" s="7" t="s">
        <f>=MAX(1,DATEDIF(C717,D717,"d")-1)</f>
      </c>
      <c r="K717" s="9" t="s">
        <f>=I717*365/J717</f>
      </c>
    </row>
    <row collapsed="false" customFormat="false" customHeight="false" hidden="false" ht="12.1" outlineLevel="0" r="718">
      <c r="A718" s="17" t="s">
        <v>498</v>
      </c>
      <c r="B718" s="17" t="s">
        <v>716</v>
      </c>
      <c r="C718" s="54" t="n">
        <v>45373</v>
      </c>
      <c r="D718" s="55" t="n">
        <v>45751</v>
      </c>
      <c r="E718" s="18" t="n">
        <v>0.6156</v>
      </c>
      <c r="F718" s="18" t="n">
        <v>0.4939</v>
      </c>
      <c r="G718" s="18" t="n">
        <v>9000</v>
      </c>
      <c r="H718" s="6" t="s">
        <f>=(F718-E718)*G718</f>
      </c>
      <c r="I718" s="9" t="s">
        <f>=(F718-E718)/E718</f>
      </c>
      <c r="J718" s="7" t="s">
        <f>=MAX(1,DATEDIF(C718,D718,"d")-1)</f>
      </c>
      <c r="K718" s="9" t="s">
        <f>=I718*365/J718</f>
      </c>
    </row>
    <row collapsed="false" customFormat="false" customHeight="false" hidden="false" ht="12.1" outlineLevel="0" r="719">
      <c r="A719" s="17" t="s">
        <v>498</v>
      </c>
      <c r="B719" s="17" t="s">
        <v>716</v>
      </c>
      <c r="C719" s="54" t="n">
        <v>45380</v>
      </c>
      <c r="D719" s="55" t="n">
        <v>45751</v>
      </c>
      <c r="E719" s="18" t="n">
        <v>0.6451</v>
      </c>
      <c r="F719" s="18" t="n">
        <v>0.4939</v>
      </c>
      <c r="G719" s="18" t="n">
        <v>52000</v>
      </c>
      <c r="H719" s="6" t="s">
        <f>=(F719-E719)*G719</f>
      </c>
      <c r="I719" s="9" t="s">
        <f>=(F719-E719)/E719</f>
      </c>
      <c r="J719" s="7" t="s">
        <f>=MAX(1,DATEDIF(C719,D719,"d")-1)</f>
      </c>
      <c r="K719" s="9" t="s">
        <f>=I719*365/J719</f>
      </c>
    </row>
    <row collapsed="false" customFormat="false" customHeight="false" hidden="false" ht="12.1" outlineLevel="0" r="720">
      <c r="A720" s="17" t="s">
        <v>498</v>
      </c>
      <c r="B720" s="17" t="s">
        <v>716</v>
      </c>
      <c r="C720" s="54" t="n">
        <v>45380</v>
      </c>
      <c r="D720" s="55" t="n">
        <v>45751</v>
      </c>
      <c r="E720" s="18" t="n">
        <v>0.6451</v>
      </c>
      <c r="F720" s="18" t="n">
        <v>0.4939</v>
      </c>
      <c r="G720" s="18" t="n">
        <v>88000</v>
      </c>
      <c r="H720" s="6" t="s">
        <f>=(F720-E720)*G720</f>
      </c>
      <c r="I720" s="9" t="s">
        <f>=(F720-E720)/E720</f>
      </c>
      <c r="J720" s="7" t="s">
        <f>=MAX(1,DATEDIF(C720,D720,"d")-1)</f>
      </c>
      <c r="K720" s="9" t="s">
        <f>=I720*365/J720</f>
      </c>
    </row>
    <row collapsed="false" customFormat="false" customHeight="false" hidden="false" ht="12.1" outlineLevel="0" r="721">
      <c r="A721" s="17" t="s">
        <v>498</v>
      </c>
      <c r="B721" s="17" t="s">
        <v>716</v>
      </c>
      <c r="C721" s="54" t="n">
        <v>45699</v>
      </c>
      <c r="D721" s="55" t="n">
        <v>45751</v>
      </c>
      <c r="E721" s="18" t="n">
        <v>0.5446</v>
      </c>
      <c r="F721" s="18" t="n">
        <v>0.4939</v>
      </c>
      <c r="G721" s="18" t="n">
        <v>3000</v>
      </c>
      <c r="H721" s="6" t="s">
        <f>=(F721-E721)*G721</f>
      </c>
      <c r="I721" s="9" t="s">
        <f>=(F721-E721)/E721</f>
      </c>
      <c r="J721" s="7" t="s">
        <f>=MAX(1,DATEDIF(C721,D721,"d")-1)</f>
      </c>
      <c r="K721" s="9" t="s">
        <f>=I721*365/J721</f>
      </c>
    </row>
    <row collapsed="false" customFormat="false" customHeight="false" hidden="false" ht="12.1" outlineLevel="0" r="722">
      <c r="A722" s="17" t="s">
        <v>21</v>
      </c>
      <c r="B722" s="17" t="s">
        <v>22</v>
      </c>
      <c r="C722" s="54" t="n">
        <v>43896</v>
      </c>
      <c r="D722" s="55" t="n">
        <v>45716</v>
      </c>
      <c r="E722" s="18" t="n">
        <v>1460.7491</v>
      </c>
      <c r="F722" s="18" t="n">
        <v>1158.9362</v>
      </c>
      <c r="G722" s="18" t="n">
        <v>100</v>
      </c>
      <c r="H722" s="6" t="s">
        <f>=(F722-E722)*G722</f>
      </c>
      <c r="I722" s="9" t="s">
        <f>=(F722-E722)/E722</f>
      </c>
      <c r="J722" s="7" t="s">
        <f>=MAX(1,DATEDIF(C722,D722,"d")-1)</f>
      </c>
      <c r="K722" s="9" t="s">
        <f>=I722*365/J722</f>
      </c>
    </row>
    <row collapsed="false" customFormat="false" customHeight="false" hidden="false" ht="12.1" outlineLevel="0" r="723">
      <c r="A723" s="17" t="s">
        <v>21</v>
      </c>
      <c r="B723" s="17" t="s">
        <v>22</v>
      </c>
      <c r="C723" s="54" t="n">
        <v>43964</v>
      </c>
      <c r="D723" s="55" t="n">
        <v>45716</v>
      </c>
      <c r="E723" s="18" t="n">
        <v>1289.6613</v>
      </c>
      <c r="F723" s="18" t="n">
        <v>1158.9362</v>
      </c>
      <c r="G723" s="18" t="n">
        <v>100</v>
      </c>
      <c r="H723" s="6" t="s">
        <f>=(F723-E723)*G723</f>
      </c>
      <c r="I723" s="9" t="s">
        <f>=(F723-E723)/E723</f>
      </c>
      <c r="J723" s="7" t="s">
        <f>=MAX(1,DATEDIF(C723,D723,"d")-1)</f>
      </c>
      <c r="K723" s="9" t="s">
        <f>=I723*365/J723</f>
      </c>
    </row>
    <row collapsed="false" customFormat="false" customHeight="false" hidden="false" ht="12.1" outlineLevel="0" r="724">
      <c r="A724" s="17" t="s">
        <v>21</v>
      </c>
      <c r="B724" s="17" t="s">
        <v>22</v>
      </c>
      <c r="C724" s="54" t="n">
        <v>44911</v>
      </c>
      <c r="D724" s="55" t="n">
        <v>45716</v>
      </c>
      <c r="E724" s="18" t="n">
        <v>853.5971</v>
      </c>
      <c r="F724" s="18" t="n">
        <v>1158.9362</v>
      </c>
      <c r="G724" s="18" t="n">
        <v>100</v>
      </c>
      <c r="H724" s="6" t="s">
        <f>=(F724-E724)*G724</f>
      </c>
      <c r="I724" s="9" t="s">
        <f>=(F724-E724)/E724</f>
      </c>
      <c r="J724" s="7" t="s">
        <f>=MAX(1,DATEDIF(C724,D724,"d")-1)</f>
      </c>
      <c r="K724" s="9" t="s">
        <f>=I724*365/J724</f>
      </c>
    </row>
    <row collapsed="false" customFormat="false" customHeight="false" hidden="false" ht="12.1" outlineLevel="0" r="725">
      <c r="A725" s="17" t="s">
        <v>21</v>
      </c>
      <c r="B725" s="17" t="s">
        <v>22</v>
      </c>
      <c r="C725" s="54" t="n">
        <v>44936</v>
      </c>
      <c r="D725" s="55" t="n">
        <v>45716</v>
      </c>
      <c r="E725" s="18" t="n">
        <v>870.348</v>
      </c>
      <c r="F725" s="18" t="n">
        <v>1158.9362</v>
      </c>
      <c r="G725" s="18" t="n">
        <v>100</v>
      </c>
      <c r="H725" s="6" t="s">
        <f>=(F725-E725)*G725</f>
      </c>
      <c r="I725" s="9" t="s">
        <f>=(F725-E725)/E725</f>
      </c>
      <c r="J725" s="7" t="s">
        <f>=MAX(1,DATEDIF(C725,D725,"d")-1)</f>
      </c>
      <c r="K725" s="9" t="s">
        <f>=I725*365/J725</f>
      </c>
    </row>
    <row collapsed="false" customFormat="false" customHeight="false" hidden="false" ht="12.1" outlineLevel="0" r="726">
      <c r="A726" s="17" t="s">
        <v>21</v>
      </c>
      <c r="B726" s="17" t="s">
        <v>22</v>
      </c>
      <c r="C726" s="54" t="n">
        <v>45092</v>
      </c>
      <c r="D726" s="55" t="n">
        <v>45716</v>
      </c>
      <c r="E726" s="18" t="n">
        <v>1436.5744</v>
      </c>
      <c r="F726" s="18" t="n">
        <v>1158.9362</v>
      </c>
      <c r="G726" s="18" t="n">
        <v>200</v>
      </c>
      <c r="H726" s="6" t="s">
        <f>=(F726-E726)*G726</f>
      </c>
      <c r="I726" s="9" t="s">
        <f>=(F726-E726)/E726</f>
      </c>
      <c r="J726" s="7" t="s">
        <f>=MAX(1,DATEDIF(C726,D726,"d")-1)</f>
      </c>
      <c r="K726" s="9" t="s">
        <f>=I726*365/J726</f>
      </c>
    </row>
    <row collapsed="false" customFormat="false" customHeight="false" hidden="false" ht="12.1" outlineLevel="0" r="727">
      <c r="A727" s="17" t="s">
        <v>21</v>
      </c>
      <c r="B727" s="17" t="s">
        <v>22</v>
      </c>
      <c r="C727" s="54" t="n">
        <v>45098</v>
      </c>
      <c r="D727" s="55" t="n">
        <v>45716</v>
      </c>
      <c r="E727" s="18" t="n">
        <v>1393.5572</v>
      </c>
      <c r="F727" s="18" t="n">
        <v>1158.9362</v>
      </c>
      <c r="G727" s="18" t="n">
        <v>100</v>
      </c>
      <c r="H727" s="6" t="s">
        <f>=(F727-E727)*G727</f>
      </c>
      <c r="I727" s="9" t="s">
        <f>=(F727-E727)/E727</f>
      </c>
      <c r="J727" s="7" t="s">
        <f>=MAX(1,DATEDIF(C727,D727,"d")-1)</f>
      </c>
      <c r="K727" s="9" t="s">
        <f>=I727*365/J727</f>
      </c>
    </row>
    <row collapsed="false" customFormat="false" customHeight="false" hidden="false" ht="12.1" outlineLevel="0" r="728">
      <c r="A728" s="17" t="s">
        <v>21</v>
      </c>
      <c r="B728" s="17" t="s">
        <v>22</v>
      </c>
      <c r="C728" s="54" t="n">
        <v>45103</v>
      </c>
      <c r="D728" s="55" t="n">
        <v>45716</v>
      </c>
      <c r="E728" s="18" t="n">
        <v>1390.556</v>
      </c>
      <c r="F728" s="18" t="n">
        <v>1158.9362</v>
      </c>
      <c r="G728" s="18" t="n">
        <v>100</v>
      </c>
      <c r="H728" s="6" t="s">
        <f>=(F728-E728)*G728</f>
      </c>
      <c r="I728" s="9" t="s">
        <f>=(F728-E728)/E728</f>
      </c>
      <c r="J728" s="7" t="s">
        <f>=MAX(1,DATEDIF(C728,D728,"d")-1)</f>
      </c>
      <c r="K728" s="9" t="s">
        <f>=I728*365/J728</f>
      </c>
    </row>
    <row collapsed="false" customFormat="false" customHeight="false" hidden="false" ht="12.1" outlineLevel="0" r="729">
      <c r="A729" s="17" t="s">
        <v>21</v>
      </c>
      <c r="B729" s="17" t="s">
        <v>22</v>
      </c>
      <c r="C729" s="54" t="n">
        <v>45114</v>
      </c>
      <c r="D729" s="55" t="n">
        <v>45716</v>
      </c>
      <c r="E729" s="18" t="n">
        <v>1366.3415</v>
      </c>
      <c r="F729" s="18" t="n">
        <v>1158.9362</v>
      </c>
      <c r="G729" s="18" t="n">
        <v>200</v>
      </c>
      <c r="H729" s="6" t="s">
        <f>=(F729-E729)*G729</f>
      </c>
      <c r="I729" s="9" t="s">
        <f>=(F729-E729)/E729</f>
      </c>
      <c r="J729" s="7" t="s">
        <f>=MAX(1,DATEDIF(C729,D729,"d")-1)</f>
      </c>
      <c r="K729" s="9" t="s">
        <f>=I729*365/J729</f>
      </c>
    </row>
    <row collapsed="false" customFormat="false" customHeight="false" hidden="false" ht="12.1" outlineLevel="0" r="730">
      <c r="A730" s="17" t="s">
        <v>21</v>
      </c>
      <c r="B730" s="17" t="s">
        <v>22</v>
      </c>
      <c r="C730" s="54" t="n">
        <v>45141</v>
      </c>
      <c r="D730" s="55" t="n">
        <v>45716</v>
      </c>
      <c r="E730" s="18" t="n">
        <v>1235.494</v>
      </c>
      <c r="F730" s="18" t="n">
        <v>1158.9362</v>
      </c>
      <c r="G730" s="18" t="n">
        <v>100</v>
      </c>
      <c r="H730" s="6" t="s">
        <f>=(F730-E730)*G730</f>
      </c>
      <c r="I730" s="9" t="s">
        <f>=(F730-E730)/E730</f>
      </c>
      <c r="J730" s="7" t="s">
        <f>=MAX(1,DATEDIF(C730,D730,"d")-1)</f>
      </c>
      <c r="K730" s="9" t="s">
        <f>=I730*365/J730</f>
      </c>
    </row>
    <row collapsed="false" customFormat="false" customHeight="false" hidden="false" ht="12.1" outlineLevel="0" r="731">
      <c r="A731" s="17" t="s">
        <v>21</v>
      </c>
      <c r="B731" s="17" t="s">
        <v>22</v>
      </c>
      <c r="C731" s="54" t="n">
        <v>45210</v>
      </c>
      <c r="D731" s="55" t="n">
        <v>45716</v>
      </c>
      <c r="E731" s="18" t="n">
        <v>1415.566</v>
      </c>
      <c r="F731" s="18" t="n">
        <v>1158.9362</v>
      </c>
      <c r="G731" s="18" t="n">
        <v>46</v>
      </c>
      <c r="H731" s="6" t="s">
        <f>=(F731-E731)*G731</f>
      </c>
      <c r="I731" s="9" t="s">
        <f>=(F731-E731)/E731</f>
      </c>
      <c r="J731" s="7" t="s">
        <f>=MAX(1,DATEDIF(C731,D731,"d")-1)</f>
      </c>
      <c r="K731" s="9" t="s">
        <f>=I731*365/J731</f>
      </c>
    </row>
    <row collapsed="false" customFormat="false" customHeight="false" hidden="false" ht="12.1" outlineLevel="0" r="732">
      <c r="A732" s="17" t="s">
        <v>499</v>
      </c>
      <c r="B732" s="17" t="s">
        <v>712</v>
      </c>
      <c r="C732" s="54" t="n">
        <v>43902</v>
      </c>
      <c r="D732" s="55" t="n">
        <v>45749</v>
      </c>
      <c r="E732" s="18" t="n">
        <v>15007.7</v>
      </c>
      <c r="F732" s="18" t="n">
        <v>8076.77</v>
      </c>
      <c r="G732" s="18" t="n">
        <v>1</v>
      </c>
      <c r="H732" s="6" t="s">
        <f>=(F732-E732)*G732</f>
      </c>
      <c r="I732" s="9" t="s">
        <f>=(F732-E732)/E732</f>
      </c>
      <c r="J732" s="7" t="s">
        <f>=MAX(1,DATEDIF(C732,D732,"d")-1)</f>
      </c>
      <c r="K732" s="9" t="s">
        <f>=I732*365/J732</f>
      </c>
    </row>
    <row collapsed="false" customFormat="false" customHeight="false" hidden="false" ht="12.1" outlineLevel="0" r="733">
      <c r="A733" s="17" t="s">
        <v>499</v>
      </c>
      <c r="B733" s="17" t="s">
        <v>712</v>
      </c>
      <c r="C733" s="54" t="n">
        <v>43906</v>
      </c>
      <c r="D733" s="55" t="n">
        <v>45749</v>
      </c>
      <c r="E733" s="18" t="n">
        <v>13807.08</v>
      </c>
      <c r="F733" s="18" t="n">
        <v>8076.77</v>
      </c>
      <c r="G733" s="18" t="n">
        <v>1</v>
      </c>
      <c r="H733" s="6" t="s">
        <f>=(F733-E733)*G733</f>
      </c>
      <c r="I733" s="9" t="s">
        <f>=(F733-E733)/E733</f>
      </c>
      <c r="J733" s="7" t="s">
        <f>=MAX(1,DATEDIF(C733,D733,"d")-1)</f>
      </c>
      <c r="K733" s="9" t="s">
        <f>=I733*365/J733</f>
      </c>
    </row>
    <row collapsed="false" customFormat="false" customHeight="false" hidden="false" ht="12.1" outlineLevel="0" r="734">
      <c r="A734" s="17" t="s">
        <v>499</v>
      </c>
      <c r="B734" s="17" t="s">
        <v>712</v>
      </c>
      <c r="C734" s="54" t="n">
        <v>44390</v>
      </c>
      <c r="D734" s="55" t="n">
        <v>45749</v>
      </c>
      <c r="E734" s="18" t="n">
        <v>15209.12</v>
      </c>
      <c r="F734" s="18" t="n">
        <v>8076.77</v>
      </c>
      <c r="G734" s="18" t="n">
        <v>1</v>
      </c>
      <c r="H734" s="6" t="s">
        <f>=(F734-E734)*G734</f>
      </c>
      <c r="I734" s="9" t="s">
        <f>=(F734-E734)/E734</f>
      </c>
      <c r="J734" s="7" t="s">
        <f>=MAX(1,DATEDIF(C734,D734,"d")-1)</f>
      </c>
      <c r="K734" s="9" t="s">
        <f>=I734*365/J734</f>
      </c>
    </row>
    <row collapsed="false" customFormat="false" customHeight="false" hidden="false" ht="12.1" outlineLevel="0" r="735">
      <c r="A735" s="17" t="s">
        <v>499</v>
      </c>
      <c r="B735" s="17" t="s">
        <v>712</v>
      </c>
      <c r="C735" s="54" t="n">
        <v>44390</v>
      </c>
      <c r="D735" s="55" t="n">
        <v>45750</v>
      </c>
      <c r="E735" s="18" t="n">
        <v>15209.12</v>
      </c>
      <c r="F735" s="18" t="n">
        <v>8096.76</v>
      </c>
      <c r="G735" s="18" t="n">
        <v>1</v>
      </c>
      <c r="H735" s="6" t="s">
        <f>=(F735-E735)*G735</f>
      </c>
      <c r="I735" s="9" t="s">
        <f>=(F735-E735)/E735</f>
      </c>
      <c r="J735" s="7" t="s">
        <f>=MAX(1,DATEDIF(C735,D735,"d")-1)</f>
      </c>
      <c r="K735" s="9" t="s">
        <f>=I735*365/J735</f>
      </c>
    </row>
    <row collapsed="false" customFormat="false" customHeight="false" hidden="false" ht="12.1" outlineLevel="0" r="736">
      <c r="A736" s="17" t="s">
        <v>499</v>
      </c>
      <c r="B736" s="17" t="s">
        <v>712</v>
      </c>
      <c r="C736" s="54" t="n">
        <v>44774</v>
      </c>
      <c r="D736" s="55" t="n">
        <v>45750</v>
      </c>
      <c r="E736" s="18" t="n">
        <v>10245.1233</v>
      </c>
      <c r="F736" s="18" t="n">
        <v>8096.76</v>
      </c>
      <c r="G736" s="18" t="n">
        <v>1</v>
      </c>
      <c r="H736" s="6" t="s">
        <f>=(F736-E736)*G736</f>
      </c>
      <c r="I736" s="9" t="s">
        <f>=(F736-E736)/E736</f>
      </c>
      <c r="J736" s="7" t="s">
        <f>=MAX(1,DATEDIF(C736,D736,"d")-1)</f>
      </c>
      <c r="K736" s="9" t="s">
        <f>=I736*365/J736</f>
      </c>
    </row>
    <row collapsed="false" customFormat="false" customHeight="false" hidden="false" ht="12.1" outlineLevel="0" r="737">
      <c r="A737" s="17" t="s">
        <v>499</v>
      </c>
      <c r="B737" s="17" t="s">
        <v>712</v>
      </c>
      <c r="C737" s="54" t="n">
        <v>44774</v>
      </c>
      <c r="D737" s="55" t="n">
        <v>45750</v>
      </c>
      <c r="E737" s="18" t="n">
        <v>10245.1233</v>
      </c>
      <c r="F737" s="18" t="n">
        <v>8096.76</v>
      </c>
      <c r="G737" s="18" t="n">
        <v>2</v>
      </c>
      <c r="H737" s="6" t="s">
        <f>=(F737-E737)*G737</f>
      </c>
      <c r="I737" s="9" t="s">
        <f>=(F737-E737)/E737</f>
      </c>
      <c r="J737" s="7" t="s">
        <f>=MAX(1,DATEDIF(C737,D737,"d")-1)</f>
      </c>
      <c r="K737" s="9" t="s">
        <f>=I737*365/J737</f>
      </c>
    </row>
    <row collapsed="false" customFormat="false" customHeight="false" hidden="false" ht="12.1" outlineLevel="0" r="738">
      <c r="A738" s="17" t="s">
        <v>499</v>
      </c>
      <c r="B738" s="17" t="s">
        <v>712</v>
      </c>
      <c r="C738" s="54" t="n">
        <v>44844</v>
      </c>
      <c r="D738" s="55" t="n">
        <v>45750</v>
      </c>
      <c r="E738" s="18" t="n">
        <v>9724.86</v>
      </c>
      <c r="F738" s="18" t="n">
        <v>8096.76</v>
      </c>
      <c r="G738" s="18" t="n">
        <v>1</v>
      </c>
      <c r="H738" s="6" t="s">
        <f>=(F738-E738)*G738</f>
      </c>
      <c r="I738" s="9" t="s">
        <f>=(F738-E738)/E738</f>
      </c>
      <c r="J738" s="7" t="s">
        <f>=MAX(1,DATEDIF(C738,D738,"d")-1)</f>
      </c>
      <c r="K738" s="9" t="s">
        <f>=I738*365/J738</f>
      </c>
    </row>
    <row collapsed="false" customFormat="false" customHeight="false" hidden="false" ht="12.1" outlineLevel="0" r="739">
      <c r="A739" s="17" t="s">
        <v>500</v>
      </c>
      <c r="B739" s="17" t="s">
        <v>748</v>
      </c>
      <c r="C739" s="54" t="n">
        <v>43902</v>
      </c>
      <c r="D739" s="55" t="n">
        <v>44285</v>
      </c>
      <c r="E739" s="18" t="n">
        <v>19610.05</v>
      </c>
      <c r="F739" s="18" t="n">
        <v>27063.75</v>
      </c>
      <c r="G739" s="18" t="n">
        <v>1</v>
      </c>
      <c r="H739" s="6" t="s">
        <f>=(F739-E739)*G739</f>
      </c>
      <c r="I739" s="9" t="s">
        <f>=(F739-E739)/E739</f>
      </c>
      <c r="J739" s="7" t="s">
        <f>=MAX(1,DATEDIF(C739,D739,"d")-1)</f>
      </c>
      <c r="K739" s="9" t="s">
        <f>=I739*365/J739</f>
      </c>
    </row>
    <row collapsed="false" customFormat="false" customHeight="false" hidden="false" ht="12.1" outlineLevel="0" r="740">
      <c r="A740" s="17" t="s">
        <v>45</v>
      </c>
      <c r="B740" s="17" t="s">
        <v>46</v>
      </c>
      <c r="C740" s="54" t="n">
        <v>43902</v>
      </c>
      <c r="D740" s="55" t="n">
        <v>44246</v>
      </c>
      <c r="E740" s="18" t="n">
        <v>0.0335</v>
      </c>
      <c r="F740" s="18" t="n">
        <v>0.0373</v>
      </c>
      <c r="G740" s="18" t="n">
        <v>200000</v>
      </c>
      <c r="H740" s="6" t="s">
        <f>=(F740-E740)*G740</f>
      </c>
      <c r="I740" s="9" t="s">
        <f>=(F740-E740)/E740</f>
      </c>
      <c r="J740" s="7" t="s">
        <f>=MAX(1,DATEDIF(C740,D740,"d")-1)</f>
      </c>
      <c r="K740" s="9" t="s">
        <f>=I740*365/J740</f>
      </c>
    </row>
    <row collapsed="false" customFormat="false" customHeight="false" hidden="false" ht="12.1" outlineLevel="0" r="741">
      <c r="A741" s="17" t="s">
        <v>501</v>
      </c>
      <c r="B741" s="17" t="s">
        <v>717</v>
      </c>
      <c r="C741" s="54" t="n">
        <v>43927</v>
      </c>
      <c r="D741" s="55" t="n">
        <v>45484</v>
      </c>
      <c r="E741" s="18" t="n">
        <v>82.9425</v>
      </c>
      <c r="F741" s="18" t="n">
        <v>69.2723</v>
      </c>
      <c r="G741" s="18" t="n">
        <v>80</v>
      </c>
      <c r="H741" s="6" t="s">
        <f>=(F741-E741)*G741</f>
      </c>
      <c r="I741" s="9" t="s">
        <f>=(F741-E741)/E741</f>
      </c>
      <c r="J741" s="7" t="s">
        <f>=MAX(1,DATEDIF(C741,D741,"d")-1)</f>
      </c>
      <c r="K741" s="9" t="s">
        <f>=I741*365/J741</f>
      </c>
    </row>
    <row collapsed="false" customFormat="false" customHeight="false" hidden="false" ht="12.1" outlineLevel="0" r="742">
      <c r="A742" s="17" t="s">
        <v>501</v>
      </c>
      <c r="B742" s="17" t="s">
        <v>717</v>
      </c>
      <c r="C742" s="54" t="n">
        <v>43927</v>
      </c>
      <c r="D742" s="55" t="n">
        <v>45484</v>
      </c>
      <c r="E742" s="18" t="n">
        <v>82.9425</v>
      </c>
      <c r="F742" s="18" t="n">
        <v>69.272</v>
      </c>
      <c r="G742" s="18" t="n">
        <v>10</v>
      </c>
      <c r="H742" s="6" t="s">
        <f>=(F742-E742)*G742</f>
      </c>
      <c r="I742" s="9" t="s">
        <f>=(F742-E742)/E742</f>
      </c>
      <c r="J742" s="7" t="s">
        <f>=MAX(1,DATEDIF(C742,D742,"d")-1)</f>
      </c>
      <c r="K742" s="9" t="s">
        <f>=I742*365/J742</f>
      </c>
    </row>
    <row collapsed="false" customFormat="false" customHeight="false" hidden="false" ht="12.1" outlineLevel="0" r="743">
      <c r="A743" s="17" t="s">
        <v>501</v>
      </c>
      <c r="B743" s="17" t="s">
        <v>717</v>
      </c>
      <c r="C743" s="54" t="n">
        <v>43927</v>
      </c>
      <c r="D743" s="55" t="n">
        <v>45484</v>
      </c>
      <c r="E743" s="18" t="n">
        <v>82.9425</v>
      </c>
      <c r="F743" s="18" t="n">
        <v>69.2723</v>
      </c>
      <c r="G743" s="18" t="n">
        <v>110</v>
      </c>
      <c r="H743" s="6" t="s">
        <f>=(F743-E743)*G743</f>
      </c>
      <c r="I743" s="9" t="s">
        <f>=(F743-E743)/E743</f>
      </c>
      <c r="J743" s="7" t="s">
        <f>=MAX(1,DATEDIF(C743,D743,"d")-1)</f>
      </c>
      <c r="K743" s="9" t="s">
        <f>=I743*365/J743</f>
      </c>
    </row>
    <row collapsed="false" customFormat="false" customHeight="false" hidden="false" ht="12.1" outlineLevel="0" r="744">
      <c r="A744" s="17" t="s">
        <v>501</v>
      </c>
      <c r="B744" s="17" t="s">
        <v>717</v>
      </c>
      <c r="C744" s="54" t="n">
        <v>43951</v>
      </c>
      <c r="D744" s="55" t="n">
        <v>45484</v>
      </c>
      <c r="E744" s="18" t="n">
        <v>76.1991</v>
      </c>
      <c r="F744" s="18" t="n">
        <v>69.2723</v>
      </c>
      <c r="G744" s="18" t="n">
        <v>140</v>
      </c>
      <c r="H744" s="6" t="s">
        <f>=(F744-E744)*G744</f>
      </c>
      <c r="I744" s="9" t="s">
        <f>=(F744-E744)/E744</f>
      </c>
      <c r="J744" s="7" t="s">
        <f>=MAX(1,DATEDIF(C744,D744,"d")-1)</f>
      </c>
      <c r="K744" s="9" t="s">
        <f>=I744*365/J744</f>
      </c>
    </row>
    <row collapsed="false" customFormat="false" customHeight="false" hidden="false" ht="12.1" outlineLevel="0" r="745">
      <c r="A745" s="17" t="s">
        <v>501</v>
      </c>
      <c r="B745" s="17" t="s">
        <v>717</v>
      </c>
      <c r="C745" s="54" t="n">
        <v>43951</v>
      </c>
      <c r="D745" s="55" t="n">
        <v>45484</v>
      </c>
      <c r="E745" s="18" t="n">
        <v>76.1991</v>
      </c>
      <c r="F745" s="18" t="n">
        <v>69.2723</v>
      </c>
      <c r="G745" s="18" t="n">
        <v>30</v>
      </c>
      <c r="H745" s="6" t="s">
        <f>=(F745-E745)*G745</f>
      </c>
      <c r="I745" s="9" t="s">
        <f>=(F745-E745)/E745</f>
      </c>
      <c r="J745" s="7" t="s">
        <f>=MAX(1,DATEDIF(C745,D745,"d")-1)</f>
      </c>
      <c r="K745" s="9" t="s">
        <f>=I745*365/J745</f>
      </c>
    </row>
    <row collapsed="false" customFormat="false" customHeight="false" hidden="false" ht="12.1" outlineLevel="0" r="746">
      <c r="A746" s="17" t="s">
        <v>501</v>
      </c>
      <c r="B746" s="17" t="s">
        <v>717</v>
      </c>
      <c r="C746" s="54" t="n">
        <v>43951</v>
      </c>
      <c r="D746" s="55" t="n">
        <v>45484</v>
      </c>
      <c r="E746" s="18" t="n">
        <v>76.1991</v>
      </c>
      <c r="F746" s="18" t="n">
        <v>69.2722</v>
      </c>
      <c r="G746" s="18" t="n">
        <v>30</v>
      </c>
      <c r="H746" s="6" t="s">
        <f>=(F746-E746)*G746</f>
      </c>
      <c r="I746" s="9" t="s">
        <f>=(F746-E746)/E746</f>
      </c>
      <c r="J746" s="7" t="s">
        <f>=MAX(1,DATEDIF(C746,D746,"d")-1)</f>
      </c>
      <c r="K746" s="9" t="s">
        <f>=I746*365/J746</f>
      </c>
    </row>
    <row collapsed="false" customFormat="false" customHeight="false" hidden="false" ht="12.1" outlineLevel="0" r="747">
      <c r="A747" s="17" t="s">
        <v>501</v>
      </c>
      <c r="B747" s="17" t="s">
        <v>717</v>
      </c>
      <c r="C747" s="54" t="n">
        <v>44329</v>
      </c>
      <c r="D747" s="55" t="n">
        <v>45484</v>
      </c>
      <c r="E747" s="18" t="n">
        <v>76.805</v>
      </c>
      <c r="F747" s="18" t="n">
        <v>69.2722</v>
      </c>
      <c r="G747" s="18" t="n">
        <v>10</v>
      </c>
      <c r="H747" s="6" t="s">
        <f>=(F747-E747)*G747</f>
      </c>
      <c r="I747" s="9" t="s">
        <f>=(F747-E747)/E747</f>
      </c>
      <c r="J747" s="7" t="s">
        <f>=MAX(1,DATEDIF(C747,D747,"d")-1)</f>
      </c>
      <c r="K747" s="9" t="s">
        <f>=I747*365/J747</f>
      </c>
    </row>
    <row collapsed="false" customFormat="false" customHeight="false" hidden="false" ht="12.1" outlineLevel="0" r="748">
      <c r="A748" s="17" t="s">
        <v>501</v>
      </c>
      <c r="B748" s="17" t="s">
        <v>717</v>
      </c>
      <c r="C748" s="54" t="n">
        <v>44369</v>
      </c>
      <c r="D748" s="55" t="n">
        <v>45484</v>
      </c>
      <c r="E748" s="18" t="n">
        <v>76.9262</v>
      </c>
      <c r="F748" s="18" t="n">
        <v>69.2722</v>
      </c>
      <c r="G748" s="18" t="n">
        <v>10</v>
      </c>
      <c r="H748" s="6" t="s">
        <f>=(F748-E748)*G748</f>
      </c>
      <c r="I748" s="9" t="s">
        <f>=(F748-E748)/E748</f>
      </c>
      <c r="J748" s="7" t="s">
        <f>=MAX(1,DATEDIF(C748,D748,"d")-1)</f>
      </c>
      <c r="K748" s="9" t="s">
        <f>=I748*365/J748</f>
      </c>
    </row>
    <row collapsed="false" customFormat="false" customHeight="false" hidden="false" ht="12.1" outlineLevel="0" r="749">
      <c r="A749" s="17" t="s">
        <v>501</v>
      </c>
      <c r="B749" s="17" t="s">
        <v>717</v>
      </c>
      <c r="C749" s="54" t="n">
        <v>44369</v>
      </c>
      <c r="D749" s="55" t="n">
        <v>45484</v>
      </c>
      <c r="E749" s="18" t="n">
        <v>76.9262</v>
      </c>
      <c r="F749" s="18" t="n">
        <v>69.2723</v>
      </c>
      <c r="G749" s="18" t="n">
        <v>100</v>
      </c>
      <c r="H749" s="6" t="s">
        <f>=(F749-E749)*G749</f>
      </c>
      <c r="I749" s="9" t="s">
        <f>=(F749-E749)/E749</f>
      </c>
      <c r="J749" s="7" t="s">
        <f>=MAX(1,DATEDIF(C749,D749,"d")-1)</f>
      </c>
      <c r="K749" s="9" t="s">
        <f>=I749*365/J749</f>
      </c>
    </row>
    <row collapsed="false" customFormat="false" customHeight="false" hidden="false" ht="12.1" outlineLevel="0" r="750">
      <c r="A750" s="17" t="s">
        <v>501</v>
      </c>
      <c r="B750" s="17" t="s">
        <v>717</v>
      </c>
      <c r="C750" s="54" t="n">
        <v>44369</v>
      </c>
      <c r="D750" s="55" t="n">
        <v>45484</v>
      </c>
      <c r="E750" s="18" t="n">
        <v>76.345</v>
      </c>
      <c r="F750" s="18" t="n">
        <v>69.2723</v>
      </c>
      <c r="G750" s="18" t="n">
        <v>10</v>
      </c>
      <c r="H750" s="6" t="s">
        <f>=(F750-E750)*G750</f>
      </c>
      <c r="I750" s="9" t="s">
        <f>=(F750-E750)/E750</f>
      </c>
      <c r="J750" s="7" t="s">
        <f>=MAX(1,DATEDIF(C750,D750,"d")-1)</f>
      </c>
      <c r="K750" s="9" t="s">
        <f>=I750*365/J750</f>
      </c>
    </row>
    <row collapsed="false" customFormat="false" customHeight="false" hidden="false" ht="12.1" outlineLevel="0" r="751">
      <c r="A751" s="17" t="s">
        <v>501</v>
      </c>
      <c r="B751" s="17" t="s">
        <v>717</v>
      </c>
      <c r="C751" s="54" t="n">
        <v>44370</v>
      </c>
      <c r="D751" s="55" t="n">
        <v>45484</v>
      </c>
      <c r="E751" s="18" t="n">
        <v>76.2458</v>
      </c>
      <c r="F751" s="18" t="n">
        <v>69.2723</v>
      </c>
      <c r="G751" s="18" t="n">
        <v>50</v>
      </c>
      <c r="H751" s="6" t="s">
        <f>=(F751-E751)*G751</f>
      </c>
      <c r="I751" s="9" t="s">
        <f>=(F751-E751)/E751</f>
      </c>
      <c r="J751" s="7" t="s">
        <f>=MAX(1,DATEDIF(C751,D751,"d")-1)</f>
      </c>
      <c r="K751" s="9" t="s">
        <f>=I751*365/J751</f>
      </c>
    </row>
    <row collapsed="false" customFormat="false" customHeight="false" hidden="false" ht="12.1" outlineLevel="0" r="752">
      <c r="A752" s="17" t="s">
        <v>501</v>
      </c>
      <c r="B752" s="17" t="s">
        <v>717</v>
      </c>
      <c r="C752" s="54" t="n">
        <v>44827</v>
      </c>
      <c r="D752" s="55" t="n">
        <v>45484</v>
      </c>
      <c r="E752" s="18" t="n">
        <v>64.012</v>
      </c>
      <c r="F752" s="18" t="n">
        <v>69.2723</v>
      </c>
      <c r="G752" s="18" t="n">
        <v>60</v>
      </c>
      <c r="H752" s="6" t="s">
        <f>=(F752-E752)*G752</f>
      </c>
      <c r="I752" s="9" t="s">
        <f>=(F752-E752)/E752</f>
      </c>
      <c r="J752" s="7" t="s">
        <f>=MAX(1,DATEDIF(C752,D752,"d")-1)</f>
      </c>
      <c r="K752" s="9" t="s">
        <f>=I752*365/J752</f>
      </c>
    </row>
    <row collapsed="false" customFormat="false" customHeight="false" hidden="false" ht="12.1" outlineLevel="0" r="753">
      <c r="A753" s="17" t="s">
        <v>24</v>
      </c>
      <c r="B753" s="17" t="s">
        <v>25</v>
      </c>
      <c r="C753" s="54" t="n">
        <v>44060</v>
      </c>
      <c r="D753" s="55" t="n">
        <v>45215</v>
      </c>
      <c r="E753" s="18" t="n">
        <v>580.0478</v>
      </c>
      <c r="F753" s="18" t="n">
        <v>630.958</v>
      </c>
      <c r="G753" s="18" t="n">
        <v>100</v>
      </c>
      <c r="H753" s="6" t="s">
        <f>=(F753-E753)*G753</f>
      </c>
      <c r="I753" s="9" t="s">
        <f>=(F753-E753)/E753</f>
      </c>
      <c r="J753" s="7" t="s">
        <f>=MAX(1,DATEDIF(C753,D753,"d")-1)</f>
      </c>
      <c r="K753" s="9" t="s">
        <f>=I753*365/J753</f>
      </c>
    </row>
    <row collapsed="false" customFormat="false" customHeight="false" hidden="false" ht="12.1" outlineLevel="0" r="754">
      <c r="A754" s="17" t="s">
        <v>24</v>
      </c>
      <c r="B754" s="17" t="s">
        <v>25</v>
      </c>
      <c r="C754" s="54" t="n">
        <v>44062</v>
      </c>
      <c r="D754" s="55" t="n">
        <v>45215</v>
      </c>
      <c r="E754" s="18" t="n">
        <v>571.4427</v>
      </c>
      <c r="F754" s="18" t="n">
        <v>630.958</v>
      </c>
      <c r="G754" s="18" t="n">
        <v>20</v>
      </c>
      <c r="H754" s="6" t="s">
        <f>=(F754-E754)*G754</f>
      </c>
      <c r="I754" s="9" t="s">
        <f>=(F754-E754)/E754</f>
      </c>
      <c r="J754" s="7" t="s">
        <f>=MAX(1,DATEDIF(C754,D754,"d")-1)</f>
      </c>
      <c r="K754" s="9" t="s">
        <f>=I754*365/J754</f>
      </c>
    </row>
    <row collapsed="false" customFormat="false" customHeight="false" hidden="false" ht="12.1" outlineLevel="0" r="755">
      <c r="A755" s="17" t="s">
        <v>24</v>
      </c>
      <c r="B755" s="17" t="s">
        <v>25</v>
      </c>
      <c r="C755" s="54" t="n">
        <v>44062</v>
      </c>
      <c r="D755" s="55" t="n">
        <v>45215</v>
      </c>
      <c r="E755" s="18" t="n">
        <v>571.4427</v>
      </c>
      <c r="F755" s="18" t="n">
        <v>630.9589</v>
      </c>
      <c r="G755" s="18" t="n">
        <v>9</v>
      </c>
      <c r="H755" s="6" t="s">
        <f>=(F755-E755)*G755</f>
      </c>
      <c r="I755" s="9" t="s">
        <f>=(F755-E755)/E755</f>
      </c>
      <c r="J755" s="7" t="s">
        <f>=MAX(1,DATEDIF(C755,D755,"d")-1)</f>
      </c>
      <c r="K755" s="9" t="s">
        <f>=I755*365/J755</f>
      </c>
    </row>
    <row collapsed="false" customFormat="false" customHeight="false" hidden="false" ht="12.1" outlineLevel="0" r="756">
      <c r="A756" s="17" t="s">
        <v>24</v>
      </c>
      <c r="B756" s="17" t="s">
        <v>25</v>
      </c>
      <c r="C756" s="54" t="n">
        <v>44062</v>
      </c>
      <c r="D756" s="55" t="n">
        <v>45215</v>
      </c>
      <c r="E756" s="18" t="n">
        <v>571.4427</v>
      </c>
      <c r="F756" s="18" t="n">
        <v>630.9581</v>
      </c>
      <c r="G756" s="18" t="n">
        <v>71</v>
      </c>
      <c r="H756" s="6" t="s">
        <f>=(F756-E756)*G756</f>
      </c>
      <c r="I756" s="9" t="s">
        <f>=(F756-E756)/E756</f>
      </c>
      <c r="J756" s="7" t="s">
        <f>=MAX(1,DATEDIF(C756,D756,"d")-1)</f>
      </c>
      <c r="K756" s="9" t="s">
        <f>=I756*365/J756</f>
      </c>
    </row>
    <row collapsed="false" customFormat="false" customHeight="false" hidden="false" ht="12.1" outlineLevel="0" r="757">
      <c r="A757" s="17" t="s">
        <v>24</v>
      </c>
      <c r="B757" s="17" t="s">
        <v>25</v>
      </c>
      <c r="C757" s="54" t="n">
        <v>44063</v>
      </c>
      <c r="D757" s="55" t="n">
        <v>45215</v>
      </c>
      <c r="E757" s="18" t="n">
        <v>562.6373</v>
      </c>
      <c r="F757" s="18" t="n">
        <v>630.9581</v>
      </c>
      <c r="G757" s="18" t="n">
        <v>70</v>
      </c>
      <c r="H757" s="6" t="s">
        <f>=(F757-E757)*G757</f>
      </c>
      <c r="I757" s="9" t="s">
        <f>=(F757-E757)/E757</f>
      </c>
      <c r="J757" s="7" t="s">
        <f>=MAX(1,DATEDIF(C757,D757,"d")-1)</f>
      </c>
      <c r="K757" s="9" t="s">
        <f>=I757*365/J757</f>
      </c>
    </row>
    <row collapsed="false" customFormat="false" customHeight="false" hidden="false" ht="12.1" outlineLevel="0" r="758">
      <c r="A758" s="17" t="s">
        <v>24</v>
      </c>
      <c r="B758" s="17" t="s">
        <v>25</v>
      </c>
      <c r="C758" s="54" t="n">
        <v>44074</v>
      </c>
      <c r="D758" s="55" t="n">
        <v>45215</v>
      </c>
      <c r="E758" s="18" t="n">
        <v>540.3236</v>
      </c>
      <c r="F758" s="18" t="n">
        <v>630.9581</v>
      </c>
      <c r="G758" s="18" t="n">
        <v>14</v>
      </c>
      <c r="H758" s="6" t="s">
        <f>=(F758-E758)*G758</f>
      </c>
      <c r="I758" s="9" t="s">
        <f>=(F758-E758)/E758</f>
      </c>
      <c r="J758" s="7" t="s">
        <f>=MAX(1,DATEDIF(C758,D758,"d")-1)</f>
      </c>
      <c r="K758" s="9" t="s">
        <f>=I758*365/J758</f>
      </c>
    </row>
    <row collapsed="false" customFormat="false" customHeight="false" hidden="false" ht="12.1" outlineLevel="0" r="759">
      <c r="A759" s="17" t="s">
        <v>24</v>
      </c>
      <c r="B759" s="17" t="s">
        <v>25</v>
      </c>
      <c r="C759" s="54" t="n">
        <v>44074</v>
      </c>
      <c r="D759" s="55" t="n">
        <v>45215</v>
      </c>
      <c r="E759" s="18" t="n">
        <v>539.322</v>
      </c>
      <c r="F759" s="18" t="n">
        <v>630.9581</v>
      </c>
      <c r="G759" s="18" t="n">
        <v>5</v>
      </c>
      <c r="H759" s="6" t="s">
        <f>=(F759-E759)*G759</f>
      </c>
      <c r="I759" s="9" t="s">
        <f>=(F759-E759)/E759</f>
      </c>
      <c r="J759" s="7" t="s">
        <f>=MAX(1,DATEDIF(C759,D759,"d")-1)</f>
      </c>
      <c r="K759" s="9" t="s">
        <f>=I759*365/J759</f>
      </c>
    </row>
    <row collapsed="false" customFormat="false" customHeight="false" hidden="false" ht="12.1" outlineLevel="0" r="760">
      <c r="A760" s="17" t="s">
        <v>24</v>
      </c>
      <c r="B760" s="17" t="s">
        <v>25</v>
      </c>
      <c r="C760" s="54" t="n">
        <v>44099</v>
      </c>
      <c r="D760" s="55" t="n">
        <v>45215</v>
      </c>
      <c r="E760" s="18" t="n">
        <v>445.2667</v>
      </c>
      <c r="F760" s="18" t="n">
        <v>630.9581</v>
      </c>
      <c r="G760" s="18" t="n">
        <v>15</v>
      </c>
      <c r="H760" s="6" t="s">
        <f>=(F760-E760)*G760</f>
      </c>
      <c r="I760" s="9" t="s">
        <f>=(F760-E760)/E760</f>
      </c>
      <c r="J760" s="7" t="s">
        <f>=MAX(1,DATEDIF(C760,D760,"d")-1)</f>
      </c>
      <c r="K760" s="9" t="s">
        <f>=I760*365/J760</f>
      </c>
    </row>
    <row collapsed="false" customFormat="false" customHeight="false" hidden="false" ht="12.1" outlineLevel="0" r="761">
      <c r="A761" s="17" t="s">
        <v>24</v>
      </c>
      <c r="B761" s="17" t="s">
        <v>25</v>
      </c>
      <c r="C761" s="54" t="n">
        <v>44106</v>
      </c>
      <c r="D761" s="55" t="n">
        <v>45215</v>
      </c>
      <c r="E761" s="18" t="n">
        <v>434.86</v>
      </c>
      <c r="F761" s="18" t="n">
        <v>630.9581</v>
      </c>
      <c r="G761" s="18" t="n">
        <v>1</v>
      </c>
      <c r="H761" s="6" t="s">
        <f>=(F761-E761)*G761</f>
      </c>
      <c r="I761" s="9" t="s">
        <f>=(F761-E761)/E761</f>
      </c>
      <c r="J761" s="7" t="s">
        <f>=MAX(1,DATEDIF(C761,D761,"d")-1)</f>
      </c>
      <c r="K761" s="9" t="s">
        <f>=I761*365/J761</f>
      </c>
    </row>
    <row collapsed="false" customFormat="false" customHeight="false" hidden="false" ht="12.1" outlineLevel="0" r="762">
      <c r="A762" s="17" t="s">
        <v>24</v>
      </c>
      <c r="B762" s="17" t="s">
        <v>25</v>
      </c>
      <c r="C762" s="54" t="n">
        <v>44106</v>
      </c>
      <c r="D762" s="55" t="n">
        <v>45215</v>
      </c>
      <c r="E762" s="18" t="n">
        <v>434.86</v>
      </c>
      <c r="F762" s="18" t="n">
        <v>630.9581</v>
      </c>
      <c r="G762" s="18" t="n">
        <v>1</v>
      </c>
      <c r="H762" s="6" t="s">
        <f>=(F762-E762)*G762</f>
      </c>
      <c r="I762" s="9" t="s">
        <f>=(F762-E762)/E762</f>
      </c>
      <c r="J762" s="7" t="s">
        <f>=MAX(1,DATEDIF(C762,D762,"d")-1)</f>
      </c>
      <c r="K762" s="9" t="s">
        <f>=I762*365/J762</f>
      </c>
    </row>
    <row collapsed="false" customFormat="false" customHeight="false" hidden="false" ht="12.1" outlineLevel="0" r="763">
      <c r="A763" s="17" t="s">
        <v>24</v>
      </c>
      <c r="B763" s="17" t="s">
        <v>25</v>
      </c>
      <c r="C763" s="54" t="n">
        <v>44106</v>
      </c>
      <c r="D763" s="55" t="n">
        <v>45215</v>
      </c>
      <c r="E763" s="18" t="n">
        <v>434.86</v>
      </c>
      <c r="F763" s="18" t="n">
        <v>630.9581</v>
      </c>
      <c r="G763" s="18" t="n">
        <v>1</v>
      </c>
      <c r="H763" s="6" t="s">
        <f>=(F763-E763)*G763</f>
      </c>
      <c r="I763" s="9" t="s">
        <f>=(F763-E763)/E763</f>
      </c>
      <c r="J763" s="7" t="s">
        <f>=MAX(1,DATEDIF(C763,D763,"d")-1)</f>
      </c>
      <c r="K763" s="9" t="s">
        <f>=I763*365/J763</f>
      </c>
    </row>
    <row collapsed="false" customFormat="false" customHeight="false" hidden="false" ht="12.1" outlineLevel="0" r="764">
      <c r="A764" s="17" t="s">
        <v>24</v>
      </c>
      <c r="B764" s="17" t="s">
        <v>25</v>
      </c>
      <c r="C764" s="54" t="n">
        <v>44106</v>
      </c>
      <c r="D764" s="55" t="n">
        <v>45215</v>
      </c>
      <c r="E764" s="18" t="n">
        <v>434.86</v>
      </c>
      <c r="F764" s="18" t="n">
        <v>630.9581</v>
      </c>
      <c r="G764" s="18" t="n">
        <v>1</v>
      </c>
      <c r="H764" s="6" t="s">
        <f>=(F764-E764)*G764</f>
      </c>
      <c r="I764" s="9" t="s">
        <f>=(F764-E764)/E764</f>
      </c>
      <c r="J764" s="7" t="s">
        <f>=MAX(1,DATEDIF(C764,D764,"d")-1)</f>
      </c>
      <c r="K764" s="9" t="s">
        <f>=I764*365/J764</f>
      </c>
    </row>
    <row collapsed="false" customFormat="false" customHeight="false" hidden="false" ht="12.1" outlineLevel="0" r="765">
      <c r="A765" s="17" t="s">
        <v>24</v>
      </c>
      <c r="B765" s="17" t="s">
        <v>25</v>
      </c>
      <c r="C765" s="54" t="n">
        <v>44106</v>
      </c>
      <c r="D765" s="55" t="n">
        <v>45215</v>
      </c>
      <c r="E765" s="18" t="n">
        <v>434.86</v>
      </c>
      <c r="F765" s="18" t="n">
        <v>630.9581</v>
      </c>
      <c r="G765" s="18" t="n">
        <v>1</v>
      </c>
      <c r="H765" s="6" t="s">
        <f>=(F765-E765)*G765</f>
      </c>
      <c r="I765" s="9" t="s">
        <f>=(F765-E765)/E765</f>
      </c>
      <c r="J765" s="7" t="s">
        <f>=MAX(1,DATEDIF(C765,D765,"d")-1)</f>
      </c>
      <c r="K765" s="9" t="s">
        <f>=I765*365/J765</f>
      </c>
    </row>
    <row collapsed="false" customFormat="false" customHeight="false" hidden="false" ht="12.1" outlineLevel="0" r="766">
      <c r="A766" s="17" t="s">
        <v>24</v>
      </c>
      <c r="B766" s="17" t="s">
        <v>25</v>
      </c>
      <c r="C766" s="54" t="n">
        <v>44106</v>
      </c>
      <c r="D766" s="55" t="n">
        <v>45215</v>
      </c>
      <c r="E766" s="18" t="n">
        <v>434.86</v>
      </c>
      <c r="F766" s="18" t="n">
        <v>630.9581</v>
      </c>
      <c r="G766" s="18" t="n">
        <v>1</v>
      </c>
      <c r="H766" s="6" t="s">
        <f>=(F766-E766)*G766</f>
      </c>
      <c r="I766" s="9" t="s">
        <f>=(F766-E766)/E766</f>
      </c>
      <c r="J766" s="7" t="s">
        <f>=MAX(1,DATEDIF(C766,D766,"d")-1)</f>
      </c>
      <c r="K766" s="9" t="s">
        <f>=I766*365/J766</f>
      </c>
    </row>
    <row collapsed="false" customFormat="false" customHeight="false" hidden="false" ht="12.1" outlineLevel="0" r="767">
      <c r="A767" s="17" t="s">
        <v>24</v>
      </c>
      <c r="B767" s="17" t="s">
        <v>25</v>
      </c>
      <c r="C767" s="54" t="n">
        <v>44106</v>
      </c>
      <c r="D767" s="55" t="n">
        <v>45215</v>
      </c>
      <c r="E767" s="18" t="n">
        <v>434.86</v>
      </c>
      <c r="F767" s="18" t="n">
        <v>630.9581</v>
      </c>
      <c r="G767" s="18" t="n">
        <v>1</v>
      </c>
      <c r="H767" s="6" t="s">
        <f>=(F767-E767)*G767</f>
      </c>
      <c r="I767" s="9" t="s">
        <f>=(F767-E767)/E767</f>
      </c>
      <c r="J767" s="7" t="s">
        <f>=MAX(1,DATEDIF(C767,D767,"d")-1)</f>
      </c>
      <c r="K767" s="9" t="s">
        <f>=I767*365/J767</f>
      </c>
    </row>
    <row collapsed="false" customFormat="false" customHeight="false" hidden="false" ht="12.1" outlineLevel="0" r="768">
      <c r="A768" s="17" t="s">
        <v>24</v>
      </c>
      <c r="B768" s="17" t="s">
        <v>25</v>
      </c>
      <c r="C768" s="54" t="n">
        <v>44106</v>
      </c>
      <c r="D768" s="55" t="n">
        <v>45215</v>
      </c>
      <c r="E768" s="18" t="n">
        <v>434.86</v>
      </c>
      <c r="F768" s="18" t="n">
        <v>630.9581</v>
      </c>
      <c r="G768" s="18" t="n">
        <v>1</v>
      </c>
      <c r="H768" s="6" t="s">
        <f>=(F768-E768)*G768</f>
      </c>
      <c r="I768" s="9" t="s">
        <f>=(F768-E768)/E768</f>
      </c>
      <c r="J768" s="7" t="s">
        <f>=MAX(1,DATEDIF(C768,D768,"d")-1)</f>
      </c>
      <c r="K768" s="9" t="s">
        <f>=I768*365/J768</f>
      </c>
    </row>
    <row collapsed="false" customFormat="false" customHeight="false" hidden="false" ht="12.1" outlineLevel="0" r="769">
      <c r="A769" s="17" t="s">
        <v>24</v>
      </c>
      <c r="B769" s="17" t="s">
        <v>25</v>
      </c>
      <c r="C769" s="54" t="n">
        <v>44106</v>
      </c>
      <c r="D769" s="55" t="n">
        <v>45215</v>
      </c>
      <c r="E769" s="18" t="n">
        <v>434.8608</v>
      </c>
      <c r="F769" s="18" t="n">
        <v>630.9581</v>
      </c>
      <c r="G769" s="18" t="n">
        <v>12</v>
      </c>
      <c r="H769" s="6" t="s">
        <f>=(F769-E769)*G769</f>
      </c>
      <c r="I769" s="9" t="s">
        <f>=(F769-E769)/E769</f>
      </c>
      <c r="J769" s="7" t="s">
        <f>=MAX(1,DATEDIF(C769,D769,"d")-1)</f>
      </c>
      <c r="K769" s="9" t="s">
        <f>=I769*365/J769</f>
      </c>
    </row>
    <row collapsed="false" customFormat="false" customHeight="false" hidden="false" ht="12.1" outlineLevel="0" r="770">
      <c r="A770" s="17" t="s">
        <v>24</v>
      </c>
      <c r="B770" s="17" t="s">
        <v>25</v>
      </c>
      <c r="C770" s="54" t="n">
        <v>44132</v>
      </c>
      <c r="D770" s="55" t="n">
        <v>45215</v>
      </c>
      <c r="E770" s="18" t="n">
        <v>390.23</v>
      </c>
      <c r="F770" s="18" t="n">
        <v>630.9581</v>
      </c>
      <c r="G770" s="18" t="n">
        <v>2</v>
      </c>
      <c r="H770" s="6" t="s">
        <f>=(F770-E770)*G770</f>
      </c>
      <c r="I770" s="9" t="s">
        <f>=(F770-E770)/E770</f>
      </c>
      <c r="J770" s="7" t="s">
        <f>=MAX(1,DATEDIF(C770,D770,"d")-1)</f>
      </c>
      <c r="K770" s="9" t="s">
        <f>=I770*365/J770</f>
      </c>
    </row>
    <row collapsed="false" customFormat="false" customHeight="false" hidden="false" ht="12.1" outlineLevel="0" r="771">
      <c r="A771" s="17" t="s">
        <v>24</v>
      </c>
      <c r="B771" s="17" t="s">
        <v>25</v>
      </c>
      <c r="C771" s="54" t="n">
        <v>44132</v>
      </c>
      <c r="D771" s="55" t="n">
        <v>45215</v>
      </c>
      <c r="E771" s="18" t="n">
        <v>388.2327</v>
      </c>
      <c r="F771" s="18" t="n">
        <v>630.9581</v>
      </c>
      <c r="G771" s="18" t="n">
        <v>3</v>
      </c>
      <c r="H771" s="6" t="s">
        <f>=(F771-E771)*G771</f>
      </c>
      <c r="I771" s="9" t="s">
        <f>=(F771-E771)/E771</f>
      </c>
      <c r="J771" s="7" t="s">
        <f>=MAX(1,DATEDIF(C771,D771,"d")-1)</f>
      </c>
      <c r="K771" s="9" t="s">
        <f>=I771*365/J771</f>
      </c>
    </row>
    <row collapsed="false" customFormat="false" customHeight="false" hidden="false" ht="12.1" outlineLevel="0" r="772">
      <c r="A772" s="17" t="s">
        <v>24</v>
      </c>
      <c r="B772" s="17" t="s">
        <v>25</v>
      </c>
      <c r="C772" s="54" t="n">
        <v>44132</v>
      </c>
      <c r="D772" s="55" t="n">
        <v>45215</v>
      </c>
      <c r="E772" s="18" t="n">
        <v>388.2327</v>
      </c>
      <c r="F772" s="18" t="n">
        <v>630.958</v>
      </c>
      <c r="G772" s="18" t="n">
        <v>27</v>
      </c>
      <c r="H772" s="6" t="s">
        <f>=(F772-E772)*G772</f>
      </c>
      <c r="I772" s="9" t="s">
        <f>=(F772-E772)/E772</f>
      </c>
      <c r="J772" s="7" t="s">
        <f>=MAX(1,DATEDIF(C772,D772,"d")-1)</f>
      </c>
      <c r="K772" s="9" t="s">
        <f>=I772*365/J772</f>
      </c>
    </row>
    <row collapsed="false" customFormat="false" customHeight="false" hidden="false" ht="12.1" outlineLevel="0" r="773">
      <c r="A773" s="17" t="s">
        <v>24</v>
      </c>
      <c r="B773" s="17" t="s">
        <v>25</v>
      </c>
      <c r="C773" s="54" t="n">
        <v>44218</v>
      </c>
      <c r="D773" s="55" t="n">
        <v>45215</v>
      </c>
      <c r="E773" s="18" t="n">
        <v>469.7817</v>
      </c>
      <c r="F773" s="18" t="n">
        <v>630.958</v>
      </c>
      <c r="G773" s="18" t="n">
        <v>23</v>
      </c>
      <c r="H773" s="6" t="s">
        <f>=(F773-E773)*G773</f>
      </c>
      <c r="I773" s="9" t="s">
        <f>=(F773-E773)/E773</f>
      </c>
      <c r="J773" s="7" t="s">
        <f>=MAX(1,DATEDIF(C773,D773,"d")-1)</f>
      </c>
      <c r="K773" s="9" t="s">
        <f>=I773*365/J773</f>
      </c>
    </row>
    <row collapsed="false" customFormat="false" customHeight="false" hidden="false" ht="12.1" outlineLevel="0" r="774">
      <c r="A774" s="17" t="s">
        <v>24</v>
      </c>
      <c r="B774" s="17" t="s">
        <v>25</v>
      </c>
      <c r="C774" s="54" t="n">
        <v>44224</v>
      </c>
      <c r="D774" s="55" t="n">
        <v>45215</v>
      </c>
      <c r="E774" s="18" t="n">
        <v>462.7775</v>
      </c>
      <c r="F774" s="18" t="n">
        <v>630.958</v>
      </c>
      <c r="G774" s="18" t="n">
        <v>20</v>
      </c>
      <c r="H774" s="6" t="s">
        <f>=(F774-E774)*G774</f>
      </c>
      <c r="I774" s="9" t="s">
        <f>=(F774-E774)/E774</f>
      </c>
      <c r="J774" s="7" t="s">
        <f>=MAX(1,DATEDIF(C774,D774,"d")-1)</f>
      </c>
      <c r="K774" s="9" t="s">
        <f>=I774*365/J774</f>
      </c>
    </row>
    <row collapsed="false" customFormat="false" customHeight="false" hidden="false" ht="12.1" outlineLevel="0" r="775">
      <c r="A775" s="17" t="s">
        <v>24</v>
      </c>
      <c r="B775" s="17" t="s">
        <v>25</v>
      </c>
      <c r="C775" s="54" t="n">
        <v>44225</v>
      </c>
      <c r="D775" s="55" t="n">
        <v>45215</v>
      </c>
      <c r="E775" s="18" t="n">
        <v>460.1767</v>
      </c>
      <c r="F775" s="18" t="n">
        <v>630.958</v>
      </c>
      <c r="G775" s="18" t="n">
        <v>3</v>
      </c>
      <c r="H775" s="6" t="s">
        <f>=(F775-E775)*G775</f>
      </c>
      <c r="I775" s="9" t="s">
        <f>=(F775-E775)/E775</f>
      </c>
      <c r="J775" s="7" t="s">
        <f>=MAX(1,DATEDIF(C775,D775,"d")-1)</f>
      </c>
      <c r="K775" s="9" t="s">
        <f>=I775*365/J775</f>
      </c>
    </row>
    <row collapsed="false" customFormat="false" customHeight="false" hidden="false" ht="12.1" outlineLevel="0" r="776">
      <c r="A776" s="17" t="s">
        <v>24</v>
      </c>
      <c r="B776" s="17" t="s">
        <v>25</v>
      </c>
      <c r="C776" s="54" t="n">
        <v>44225</v>
      </c>
      <c r="D776" s="55" t="n">
        <v>45215</v>
      </c>
      <c r="E776" s="18" t="n">
        <v>458.78</v>
      </c>
      <c r="F776" s="18" t="n">
        <v>630.958</v>
      </c>
      <c r="G776" s="18" t="n">
        <v>1</v>
      </c>
      <c r="H776" s="6" t="s">
        <f>=(F776-E776)*G776</f>
      </c>
      <c r="I776" s="9" t="s">
        <f>=(F776-E776)/E776</f>
      </c>
      <c r="J776" s="7" t="s">
        <f>=MAX(1,DATEDIF(C776,D776,"d")-1)</f>
      </c>
      <c r="K776" s="9" t="s">
        <f>=I776*365/J776</f>
      </c>
    </row>
    <row collapsed="false" customFormat="false" customHeight="false" hidden="false" ht="12.1" outlineLevel="0" r="777">
      <c r="A777" s="17" t="s">
        <v>24</v>
      </c>
      <c r="B777" s="17" t="s">
        <v>25</v>
      </c>
      <c r="C777" s="54" t="n">
        <v>44225</v>
      </c>
      <c r="D777" s="55" t="n">
        <v>45215</v>
      </c>
      <c r="E777" s="18" t="n">
        <v>457.2743</v>
      </c>
      <c r="F777" s="18" t="n">
        <v>630.958</v>
      </c>
      <c r="G777" s="18" t="n">
        <v>75</v>
      </c>
      <c r="H777" s="6" t="s">
        <f>=(F777-E777)*G777</f>
      </c>
      <c r="I777" s="9" t="s">
        <f>=(F777-E777)/E777</f>
      </c>
      <c r="J777" s="7" t="s">
        <f>=MAX(1,DATEDIF(C777,D777,"d")-1)</f>
      </c>
      <c r="K777" s="9" t="s">
        <f>=I777*365/J777</f>
      </c>
    </row>
    <row collapsed="false" customFormat="false" customHeight="false" hidden="false" ht="12.1" outlineLevel="0" r="778">
      <c r="A778" s="17" t="s">
        <v>24</v>
      </c>
      <c r="B778" s="17" t="s">
        <v>25</v>
      </c>
      <c r="C778" s="54" t="n">
        <v>44314</v>
      </c>
      <c r="D778" s="55" t="n">
        <v>45215</v>
      </c>
      <c r="E778" s="18" t="n">
        <v>500.8</v>
      </c>
      <c r="F778" s="18" t="n">
        <v>630.958</v>
      </c>
      <c r="G778" s="18" t="n">
        <v>5</v>
      </c>
      <c r="H778" s="6" t="s">
        <f>=(F778-E778)*G778</f>
      </c>
      <c r="I778" s="9" t="s">
        <f>=(F778-E778)/E778</f>
      </c>
      <c r="J778" s="7" t="s">
        <f>=MAX(1,DATEDIF(C778,D778,"d")-1)</f>
      </c>
      <c r="K778" s="9" t="s">
        <f>=I778*365/J778</f>
      </c>
    </row>
    <row collapsed="false" customFormat="false" customHeight="false" hidden="false" ht="12.1" outlineLevel="0" r="779">
      <c r="A779" s="17" t="s">
        <v>24</v>
      </c>
      <c r="B779" s="17" t="s">
        <v>25</v>
      </c>
      <c r="C779" s="54" t="n">
        <v>44315</v>
      </c>
      <c r="D779" s="55" t="n">
        <v>45215</v>
      </c>
      <c r="E779" s="18" t="n">
        <v>465.18</v>
      </c>
      <c r="F779" s="18" t="n">
        <v>630.958</v>
      </c>
      <c r="G779" s="18" t="n">
        <v>4</v>
      </c>
      <c r="H779" s="6" t="s">
        <f>=(F779-E779)*G779</f>
      </c>
      <c r="I779" s="9" t="s">
        <f>=(F779-E779)/E779</f>
      </c>
      <c r="J779" s="7" t="s">
        <f>=MAX(1,DATEDIF(C779,D779,"d")-1)</f>
      </c>
      <c r="K779" s="9" t="s">
        <f>=I779*365/J779</f>
      </c>
    </row>
    <row collapsed="false" customFormat="false" customHeight="false" hidden="false" ht="12.1" outlineLevel="0" r="780">
      <c r="A780" s="17" t="s">
        <v>24</v>
      </c>
      <c r="B780" s="17" t="s">
        <v>25</v>
      </c>
      <c r="C780" s="54" t="n">
        <v>44316</v>
      </c>
      <c r="D780" s="55" t="n">
        <v>45215</v>
      </c>
      <c r="E780" s="18" t="n">
        <v>466.68</v>
      </c>
      <c r="F780" s="18" t="n">
        <v>630.958</v>
      </c>
      <c r="G780" s="18" t="n">
        <v>12</v>
      </c>
      <c r="H780" s="6" t="s">
        <f>=(F780-E780)*G780</f>
      </c>
      <c r="I780" s="9" t="s">
        <f>=(F780-E780)/E780</f>
      </c>
      <c r="J780" s="7" t="s">
        <f>=MAX(1,DATEDIF(C780,D780,"d")-1)</f>
      </c>
      <c r="K780" s="9" t="s">
        <f>=I780*365/J780</f>
      </c>
    </row>
    <row collapsed="false" customFormat="false" customHeight="false" hidden="false" ht="12.1" outlineLevel="0" r="781">
      <c r="A781" s="17" t="s">
        <v>24</v>
      </c>
      <c r="B781" s="17" t="s">
        <v>25</v>
      </c>
      <c r="C781" s="54" t="n">
        <v>44327</v>
      </c>
      <c r="D781" s="55" t="n">
        <v>45215</v>
      </c>
      <c r="E781" s="18" t="n">
        <v>480.3875</v>
      </c>
      <c r="F781" s="18" t="n">
        <v>630.958</v>
      </c>
      <c r="G781" s="18" t="n">
        <v>4</v>
      </c>
      <c r="H781" s="6" t="s">
        <f>=(F781-E781)*G781</f>
      </c>
      <c r="I781" s="9" t="s">
        <f>=(F781-E781)/E781</f>
      </c>
      <c r="J781" s="7" t="s">
        <f>=MAX(1,DATEDIF(C781,D781,"d")-1)</f>
      </c>
      <c r="K781" s="9" t="s">
        <f>=I781*365/J781</f>
      </c>
    </row>
    <row collapsed="false" customFormat="false" customHeight="false" hidden="false" ht="12.1" outlineLevel="0" r="782">
      <c r="A782" s="17" t="s">
        <v>24</v>
      </c>
      <c r="B782" s="17" t="s">
        <v>25</v>
      </c>
      <c r="C782" s="54" t="n">
        <v>44327</v>
      </c>
      <c r="D782" s="55" t="n">
        <v>45215</v>
      </c>
      <c r="E782" s="18" t="n">
        <v>481.19</v>
      </c>
      <c r="F782" s="18" t="n">
        <v>630.958</v>
      </c>
      <c r="G782" s="18" t="n">
        <v>2</v>
      </c>
      <c r="H782" s="6" t="s">
        <f>=(F782-E782)*G782</f>
      </c>
      <c r="I782" s="9" t="s">
        <f>=(F782-E782)/E782</f>
      </c>
      <c r="J782" s="7" t="s">
        <f>=MAX(1,DATEDIF(C782,D782,"d")-1)</f>
      </c>
      <c r="K782" s="9" t="s">
        <f>=I782*365/J782</f>
      </c>
    </row>
    <row collapsed="false" customFormat="false" customHeight="false" hidden="false" ht="12.1" outlineLevel="0" r="783">
      <c r="A783" s="17" t="s">
        <v>24</v>
      </c>
      <c r="B783" s="17" t="s">
        <v>25</v>
      </c>
      <c r="C783" s="54" t="n">
        <v>44327</v>
      </c>
      <c r="D783" s="55" t="n">
        <v>45215</v>
      </c>
      <c r="E783" s="18" t="n">
        <v>481.1871</v>
      </c>
      <c r="F783" s="18" t="n">
        <v>630.958</v>
      </c>
      <c r="G783" s="18" t="n">
        <v>7</v>
      </c>
      <c r="H783" s="6" t="s">
        <f>=(F783-E783)*G783</f>
      </c>
      <c r="I783" s="9" t="s">
        <f>=(F783-E783)/E783</f>
      </c>
      <c r="J783" s="7" t="s">
        <f>=MAX(1,DATEDIF(C783,D783,"d")-1)</f>
      </c>
      <c r="K783" s="9" t="s">
        <f>=I783*365/J783</f>
      </c>
    </row>
    <row collapsed="false" customFormat="false" customHeight="false" hidden="false" ht="12.1" outlineLevel="0" r="784">
      <c r="A784" s="17" t="s">
        <v>24</v>
      </c>
      <c r="B784" s="17" t="s">
        <v>25</v>
      </c>
      <c r="C784" s="54" t="n">
        <v>44328</v>
      </c>
      <c r="D784" s="55" t="n">
        <v>45215</v>
      </c>
      <c r="E784" s="18" t="n">
        <v>479.8871</v>
      </c>
      <c r="F784" s="18" t="n">
        <v>630.958</v>
      </c>
      <c r="G784" s="18" t="n">
        <v>7</v>
      </c>
      <c r="H784" s="6" t="s">
        <f>=(F784-E784)*G784</f>
      </c>
      <c r="I784" s="9" t="s">
        <f>=(F784-E784)/E784</f>
      </c>
      <c r="J784" s="7" t="s">
        <f>=MAX(1,DATEDIF(C784,D784,"d")-1)</f>
      </c>
      <c r="K784" s="9" t="s">
        <f>=I784*365/J784</f>
      </c>
    </row>
    <row collapsed="false" customFormat="false" customHeight="false" hidden="false" ht="12.1" outlineLevel="0" r="785">
      <c r="A785" s="17" t="s">
        <v>24</v>
      </c>
      <c r="B785" s="17" t="s">
        <v>25</v>
      </c>
      <c r="C785" s="54" t="n">
        <v>44329</v>
      </c>
      <c r="D785" s="55" t="n">
        <v>45215</v>
      </c>
      <c r="E785" s="18" t="n">
        <v>474.39</v>
      </c>
      <c r="F785" s="18" t="n">
        <v>630.958</v>
      </c>
      <c r="G785" s="18" t="n">
        <v>1</v>
      </c>
      <c r="H785" s="6" t="s">
        <f>=(F785-E785)*G785</f>
      </c>
      <c r="I785" s="9" t="s">
        <f>=(F785-E785)/E785</f>
      </c>
      <c r="J785" s="7" t="s">
        <f>=MAX(1,DATEDIF(C785,D785,"d")-1)</f>
      </c>
      <c r="K785" s="9" t="s">
        <f>=I785*365/J785</f>
      </c>
    </row>
    <row collapsed="false" customFormat="false" customHeight="false" hidden="false" ht="12.1" outlineLevel="0" r="786">
      <c r="A786" s="17" t="s">
        <v>24</v>
      </c>
      <c r="B786" s="17" t="s">
        <v>25</v>
      </c>
      <c r="C786" s="54" t="n">
        <v>44407</v>
      </c>
      <c r="D786" s="55" t="n">
        <v>45215</v>
      </c>
      <c r="E786" s="18" t="n">
        <v>457.274</v>
      </c>
      <c r="F786" s="18" t="n">
        <v>630.958</v>
      </c>
      <c r="G786" s="18" t="n">
        <v>15</v>
      </c>
      <c r="H786" s="6" t="s">
        <f>=(F786-E786)*G786</f>
      </c>
      <c r="I786" s="9" t="s">
        <f>=(F786-E786)/E786</f>
      </c>
      <c r="J786" s="7" t="s">
        <f>=MAX(1,DATEDIF(C786,D786,"d")-1)</f>
      </c>
      <c r="K786" s="9" t="s">
        <f>=I786*365/J786</f>
      </c>
    </row>
    <row collapsed="false" customFormat="false" customHeight="false" hidden="false" ht="12.1" outlineLevel="0" r="787">
      <c r="A787" s="17" t="s">
        <v>24</v>
      </c>
      <c r="B787" s="17" t="s">
        <v>25</v>
      </c>
      <c r="C787" s="54" t="n">
        <v>44433</v>
      </c>
      <c r="D787" s="55" t="n">
        <v>45215</v>
      </c>
      <c r="E787" s="18" t="n">
        <v>481.54</v>
      </c>
      <c r="F787" s="18" t="n">
        <v>630.958</v>
      </c>
      <c r="G787" s="18" t="n">
        <v>8</v>
      </c>
      <c r="H787" s="6" t="s">
        <f>=(F787-E787)*G787</f>
      </c>
      <c r="I787" s="9" t="s">
        <f>=(F787-E787)/E787</f>
      </c>
      <c r="J787" s="7" t="s">
        <f>=MAX(1,DATEDIF(C787,D787,"d")-1)</f>
      </c>
      <c r="K787" s="9" t="s">
        <f>=I787*365/J787</f>
      </c>
    </row>
    <row collapsed="false" customFormat="false" customHeight="false" hidden="false" ht="12.1" outlineLevel="0" r="788">
      <c r="A788" s="17" t="s">
        <v>24</v>
      </c>
      <c r="B788" s="17" t="s">
        <v>25</v>
      </c>
      <c r="C788" s="54" t="n">
        <v>44433</v>
      </c>
      <c r="D788" s="55" t="n">
        <v>45215</v>
      </c>
      <c r="E788" s="18" t="n">
        <v>482.2411</v>
      </c>
      <c r="F788" s="18" t="n">
        <v>630.958</v>
      </c>
      <c r="G788" s="18" t="n">
        <v>35</v>
      </c>
      <c r="H788" s="6" t="s">
        <f>=(F788-E788)*G788</f>
      </c>
      <c r="I788" s="9" t="s">
        <f>=(F788-E788)/E788</f>
      </c>
      <c r="J788" s="7" t="s">
        <f>=MAX(1,DATEDIF(C788,D788,"d")-1)</f>
      </c>
      <c r="K788" s="9" t="s">
        <f>=I788*365/J788</f>
      </c>
    </row>
    <row collapsed="false" customFormat="false" customHeight="false" hidden="false" ht="12.1" outlineLevel="0" r="789">
      <c r="A789" s="17" t="s">
        <v>24</v>
      </c>
      <c r="B789" s="17" t="s">
        <v>25</v>
      </c>
      <c r="C789" s="54" t="n">
        <v>44435</v>
      </c>
      <c r="D789" s="55" t="n">
        <v>45215</v>
      </c>
      <c r="E789" s="18" t="n">
        <v>460.03</v>
      </c>
      <c r="F789" s="18" t="n">
        <v>630.958</v>
      </c>
      <c r="G789" s="18" t="n">
        <v>3</v>
      </c>
      <c r="H789" s="6" t="s">
        <f>=(F789-E789)*G789</f>
      </c>
      <c r="I789" s="9" t="s">
        <f>=(F789-E789)/E789</f>
      </c>
      <c r="J789" s="7" t="s">
        <f>=MAX(1,DATEDIF(C789,D789,"d")-1)</f>
      </c>
      <c r="K789" s="9" t="s">
        <f>=I789*365/J789</f>
      </c>
    </row>
    <row collapsed="false" customFormat="false" customHeight="false" hidden="false" ht="12.1" outlineLevel="0" r="790">
      <c r="A790" s="17" t="s">
        <v>24</v>
      </c>
      <c r="B790" s="17" t="s">
        <v>25</v>
      </c>
      <c r="C790" s="54" t="n">
        <v>44435</v>
      </c>
      <c r="D790" s="55" t="n">
        <v>45215</v>
      </c>
      <c r="E790" s="18" t="n">
        <v>458.9294</v>
      </c>
      <c r="F790" s="18" t="n">
        <v>630.958</v>
      </c>
      <c r="G790" s="18" t="n">
        <v>65</v>
      </c>
      <c r="H790" s="6" t="s">
        <f>=(F790-E790)*G790</f>
      </c>
      <c r="I790" s="9" t="s">
        <f>=(F790-E790)/E790</f>
      </c>
      <c r="J790" s="7" t="s">
        <f>=MAX(1,DATEDIF(C790,D790,"d")-1)</f>
      </c>
      <c r="K790" s="9" t="s">
        <f>=I790*365/J790</f>
      </c>
    </row>
    <row collapsed="false" customFormat="false" customHeight="false" hidden="false" ht="12.1" outlineLevel="0" r="791">
      <c r="A791" s="17" t="s">
        <v>24</v>
      </c>
      <c r="B791" s="17" t="s">
        <v>25</v>
      </c>
      <c r="C791" s="54" t="n">
        <v>44459</v>
      </c>
      <c r="D791" s="55" t="n">
        <v>45215</v>
      </c>
      <c r="E791" s="18" t="n">
        <v>460.03</v>
      </c>
      <c r="F791" s="18" t="n">
        <v>630.958</v>
      </c>
      <c r="G791" s="18" t="n">
        <v>1</v>
      </c>
      <c r="H791" s="6" t="s">
        <f>=(F791-E791)*G791</f>
      </c>
      <c r="I791" s="9" t="s">
        <f>=(F791-E791)/E791</f>
      </c>
      <c r="J791" s="7" t="s">
        <f>=MAX(1,DATEDIF(C791,D791,"d")-1)</f>
      </c>
      <c r="K791" s="9" t="s">
        <f>=I791*365/J791</f>
      </c>
    </row>
    <row collapsed="false" customFormat="false" customHeight="false" hidden="false" ht="12.1" outlineLevel="0" r="792">
      <c r="A792" s="17" t="s">
        <v>24</v>
      </c>
      <c r="B792" s="17" t="s">
        <v>25</v>
      </c>
      <c r="C792" s="54" t="n">
        <v>44509</v>
      </c>
      <c r="D792" s="55" t="n">
        <v>45215</v>
      </c>
      <c r="E792" s="18" t="n">
        <v>491.7433</v>
      </c>
      <c r="F792" s="18" t="n">
        <v>630.958</v>
      </c>
      <c r="G792" s="18" t="n">
        <v>3</v>
      </c>
      <c r="H792" s="6" t="s">
        <f>=(F792-E792)*G792</f>
      </c>
      <c r="I792" s="9" t="s">
        <f>=(F792-E792)/E792</f>
      </c>
      <c r="J792" s="7" t="s">
        <f>=MAX(1,DATEDIF(C792,D792,"d")-1)</f>
      </c>
      <c r="K792" s="9" t="s">
        <f>=I792*365/J792</f>
      </c>
    </row>
    <row collapsed="false" customFormat="false" customHeight="false" hidden="false" ht="12.1" outlineLevel="0" r="793">
      <c r="A793" s="17" t="s">
        <v>24</v>
      </c>
      <c r="B793" s="17" t="s">
        <v>25</v>
      </c>
      <c r="C793" s="54" t="n">
        <v>44515</v>
      </c>
      <c r="D793" s="55" t="n">
        <v>45215</v>
      </c>
      <c r="E793" s="18" t="n">
        <v>480.74</v>
      </c>
      <c r="F793" s="18" t="n">
        <v>630.958</v>
      </c>
      <c r="G793" s="18" t="n">
        <v>5</v>
      </c>
      <c r="H793" s="6" t="s">
        <f>=(F793-E793)*G793</f>
      </c>
      <c r="I793" s="9" t="s">
        <f>=(F793-E793)/E793</f>
      </c>
      <c r="J793" s="7" t="s">
        <f>=MAX(1,DATEDIF(C793,D793,"d")-1)</f>
      </c>
      <c r="K793" s="9" t="s">
        <f>=I793*365/J793</f>
      </c>
    </row>
    <row collapsed="false" customFormat="false" customHeight="false" hidden="false" ht="12.1" outlineLevel="0" r="794">
      <c r="A794" s="17" t="s">
        <v>24</v>
      </c>
      <c r="B794" s="17" t="s">
        <v>25</v>
      </c>
      <c r="C794" s="54" t="n">
        <v>44519</v>
      </c>
      <c r="D794" s="55" t="n">
        <v>45215</v>
      </c>
      <c r="E794" s="18" t="n">
        <v>459.23</v>
      </c>
      <c r="F794" s="18" t="n">
        <v>630.958</v>
      </c>
      <c r="G794" s="18" t="n">
        <v>4</v>
      </c>
      <c r="H794" s="6" t="s">
        <f>=(F794-E794)*G794</f>
      </c>
      <c r="I794" s="9" t="s">
        <f>=(F794-E794)/E794</f>
      </c>
      <c r="J794" s="7" t="s">
        <f>=MAX(1,DATEDIF(C794,D794,"d")-1)</f>
      </c>
      <c r="K794" s="9" t="s">
        <f>=I794*365/J794</f>
      </c>
    </row>
    <row collapsed="false" customFormat="false" customHeight="false" hidden="false" ht="12.1" outlineLevel="0" r="795">
      <c r="A795" s="17" t="s">
        <v>24</v>
      </c>
      <c r="B795" s="17" t="s">
        <v>25</v>
      </c>
      <c r="C795" s="54" t="n">
        <v>44519</v>
      </c>
      <c r="D795" s="55" t="n">
        <v>45215</v>
      </c>
      <c r="E795" s="18" t="n">
        <v>458.229</v>
      </c>
      <c r="F795" s="18" t="n">
        <v>630.958</v>
      </c>
      <c r="G795" s="18" t="n">
        <v>100</v>
      </c>
      <c r="H795" s="6" t="s">
        <f>=(F795-E795)*G795</f>
      </c>
      <c r="I795" s="9" t="s">
        <f>=(F795-E795)/E795</f>
      </c>
      <c r="J795" s="7" t="s">
        <f>=MAX(1,DATEDIF(C795,D795,"d")-1)</f>
      </c>
      <c r="K795" s="9" t="s">
        <f>=I795*365/J795</f>
      </c>
    </row>
    <row collapsed="false" customFormat="false" customHeight="false" hidden="false" ht="12.1" outlineLevel="0" r="796">
      <c r="A796" s="17" t="s">
        <v>24</v>
      </c>
      <c r="B796" s="17" t="s">
        <v>25</v>
      </c>
      <c r="C796" s="54" t="n">
        <v>44522</v>
      </c>
      <c r="D796" s="55" t="n">
        <v>45215</v>
      </c>
      <c r="E796" s="18" t="n">
        <v>447.2235</v>
      </c>
      <c r="F796" s="18" t="n">
        <v>630.958</v>
      </c>
      <c r="G796" s="18" t="n">
        <v>69</v>
      </c>
      <c r="H796" s="6" t="s">
        <f>=(F796-E796)*G796</f>
      </c>
      <c r="I796" s="9" t="s">
        <f>=(F796-E796)/E796</f>
      </c>
      <c r="J796" s="7" t="s">
        <f>=MAX(1,DATEDIF(C796,D796,"d")-1)</f>
      </c>
      <c r="K796" s="9" t="s">
        <f>=I796*365/J796</f>
      </c>
    </row>
    <row collapsed="false" customFormat="false" customHeight="false" hidden="false" ht="12.1" outlineLevel="0" r="797">
      <c r="A797" s="17" t="s">
        <v>24</v>
      </c>
      <c r="B797" s="17" t="s">
        <v>25</v>
      </c>
      <c r="C797" s="54" t="n">
        <v>44523</v>
      </c>
      <c r="D797" s="55" t="n">
        <v>45215</v>
      </c>
      <c r="E797" s="18" t="n">
        <v>451.2256</v>
      </c>
      <c r="F797" s="18" t="n">
        <v>630.958</v>
      </c>
      <c r="G797" s="18" t="n">
        <v>52</v>
      </c>
      <c r="H797" s="6" t="s">
        <f>=(F797-E797)*G797</f>
      </c>
      <c r="I797" s="9" t="s">
        <f>=(F797-E797)/E797</f>
      </c>
      <c r="J797" s="7" t="s">
        <f>=MAX(1,DATEDIF(C797,D797,"d")-1)</f>
      </c>
      <c r="K797" s="9" t="s">
        <f>=I797*365/J797</f>
      </c>
    </row>
    <row collapsed="false" customFormat="false" customHeight="false" hidden="false" ht="12.1" outlineLevel="0" r="798">
      <c r="A798" s="17" t="s">
        <v>24</v>
      </c>
      <c r="B798" s="17" t="s">
        <v>25</v>
      </c>
      <c r="C798" s="54" t="n">
        <v>44525</v>
      </c>
      <c r="D798" s="55" t="n">
        <v>45215</v>
      </c>
      <c r="E798" s="18" t="n">
        <v>451.2255</v>
      </c>
      <c r="F798" s="18" t="n">
        <v>630.958</v>
      </c>
      <c r="G798" s="18" t="n">
        <v>121</v>
      </c>
      <c r="H798" s="6" t="s">
        <f>=(F798-E798)*G798</f>
      </c>
      <c r="I798" s="9" t="s">
        <f>=(F798-E798)/E798</f>
      </c>
      <c r="J798" s="7" t="s">
        <f>=MAX(1,DATEDIF(C798,D798,"d")-1)</f>
      </c>
      <c r="K798" s="9" t="s">
        <f>=I798*365/J798</f>
      </c>
    </row>
    <row collapsed="false" customFormat="false" customHeight="false" hidden="false" ht="12.1" outlineLevel="0" r="799">
      <c r="A799" s="17" t="s">
        <v>24</v>
      </c>
      <c r="B799" s="17" t="s">
        <v>25</v>
      </c>
      <c r="C799" s="54" t="n">
        <v>44544</v>
      </c>
      <c r="D799" s="55" t="n">
        <v>45215</v>
      </c>
      <c r="E799" s="18" t="n">
        <v>418.209</v>
      </c>
      <c r="F799" s="18" t="n">
        <v>630.958</v>
      </c>
      <c r="G799" s="18" t="n">
        <v>20</v>
      </c>
      <c r="H799" s="6" t="s">
        <f>=(F799-E799)*G799</f>
      </c>
      <c r="I799" s="9" t="s">
        <f>=(F799-E799)/E799</f>
      </c>
      <c r="J799" s="7" t="s">
        <f>=MAX(1,DATEDIF(C799,D799,"d")-1)</f>
      </c>
      <c r="K799" s="9" t="s">
        <f>=I799*365/J799</f>
      </c>
    </row>
    <row collapsed="false" customFormat="false" customHeight="false" hidden="false" ht="12.1" outlineLevel="0" r="800">
      <c r="A800" s="17" t="s">
        <v>502</v>
      </c>
      <c r="B800" s="17" t="s">
        <v>749</v>
      </c>
      <c r="C800" s="54" t="n">
        <v>44252</v>
      </c>
      <c r="D800" s="55" t="n">
        <v>44390</v>
      </c>
      <c r="E800" s="18" t="n">
        <v>4858.514</v>
      </c>
      <c r="F800" s="18" t="n">
        <v>5264.04</v>
      </c>
      <c r="G800" s="18" t="n">
        <v>5</v>
      </c>
      <c r="H800" s="6" t="s">
        <f>=(F800-E800)*G800</f>
      </c>
      <c r="I800" s="9" t="s">
        <f>=(F800-E800)/E800</f>
      </c>
      <c r="J800" s="7" t="s">
        <f>=MAX(1,DATEDIF(C800,D800,"d")-1)</f>
      </c>
      <c r="K800" s="9" t="s">
        <f>=I800*365/J800</f>
      </c>
    </row>
    <row collapsed="false" customFormat="false" customHeight="false" hidden="false" ht="12.1" outlineLevel="0" r="801">
      <c r="A801" s="17" t="s">
        <v>503</v>
      </c>
      <c r="B801" s="17" t="s">
        <v>721</v>
      </c>
      <c r="C801" s="54" t="n">
        <v>44774</v>
      </c>
      <c r="D801" s="55" t="n">
        <v>45077</v>
      </c>
      <c r="E801" s="18" t="n">
        <v>1746.4729</v>
      </c>
      <c r="F801" s="18" t="n">
        <v>1990.4</v>
      </c>
      <c r="G801" s="18" t="n">
        <v>21</v>
      </c>
      <c r="H801" s="6" t="s">
        <f>=(F801-E801)*G801</f>
      </c>
      <c r="I801" s="9" t="s">
        <f>=(F801-E801)/E801</f>
      </c>
      <c r="J801" s="7" t="s">
        <f>=MAX(1,DATEDIF(C801,D801,"d")-1)</f>
      </c>
      <c r="K801" s="9" t="s">
        <f>=I801*365/J801</f>
      </c>
    </row>
    <row collapsed="false" customFormat="false" customHeight="false" hidden="false" ht="12.1" outlineLevel="0" r="802">
      <c r="A802" s="17" t="s">
        <v>503</v>
      </c>
      <c r="B802" s="17" t="s">
        <v>721</v>
      </c>
      <c r="C802" s="54" t="n">
        <v>44844</v>
      </c>
      <c r="D802" s="55" t="n">
        <v>45077</v>
      </c>
      <c r="E802" s="18" t="n">
        <v>1738.87</v>
      </c>
      <c r="F802" s="18" t="n">
        <v>1990.4</v>
      </c>
      <c r="G802" s="18" t="n">
        <v>3</v>
      </c>
      <c r="H802" s="6" t="s">
        <f>=(F802-E802)*G802</f>
      </c>
      <c r="I802" s="9" t="s">
        <f>=(F802-E802)/E802</f>
      </c>
      <c r="J802" s="7" t="s">
        <f>=MAX(1,DATEDIF(C802,D802,"d")-1)</f>
      </c>
      <c r="K802" s="9" t="s">
        <f>=I802*365/J802</f>
      </c>
    </row>
    <row collapsed="false" customFormat="false" customHeight="false" hidden="false" ht="12.1" outlineLevel="0" r="803">
      <c r="A803" s="17" t="s">
        <v>504</v>
      </c>
      <c r="B803" s="17" t="s">
        <v>722</v>
      </c>
      <c r="C803" s="54" t="n">
        <v>45002</v>
      </c>
      <c r="D803" s="55" t="n">
        <v>45176</v>
      </c>
      <c r="E803" s="18" t="n">
        <v>0.6429</v>
      </c>
      <c r="F803" s="18" t="n">
        <v>0.6928</v>
      </c>
      <c r="G803" s="18" t="n">
        <v>19000</v>
      </c>
      <c r="H803" s="6" t="s">
        <f>=(F803-E803)*G803</f>
      </c>
      <c r="I803" s="9" t="s">
        <f>=(F803-E803)/E803</f>
      </c>
      <c r="J803" s="7" t="s">
        <f>=MAX(1,DATEDIF(C803,D803,"d")-1)</f>
      </c>
      <c r="K803" s="9" t="s">
        <f>=I803*365/J803</f>
      </c>
    </row>
    <row collapsed="false" customFormat="false" customHeight="false" hidden="false" ht="12.1" outlineLevel="0" r="804">
      <c r="A804" s="17" t="s">
        <v>504</v>
      </c>
      <c r="B804" s="17" t="s">
        <v>722</v>
      </c>
      <c r="C804" s="54" t="n">
        <v>45113</v>
      </c>
      <c r="D804" s="55" t="n">
        <v>45176</v>
      </c>
      <c r="E804" s="18" t="n">
        <v>0.7048</v>
      </c>
      <c r="F804" s="18" t="n">
        <v>0.6928</v>
      </c>
      <c r="G804" s="18" t="n">
        <v>61000</v>
      </c>
      <c r="H804" s="6" t="s">
        <f>=(F804-E804)*G804</f>
      </c>
      <c r="I804" s="9" t="s">
        <f>=(F804-E804)/E804</f>
      </c>
      <c r="J804" s="7" t="s">
        <f>=MAX(1,DATEDIF(C804,D804,"d")-1)</f>
      </c>
      <c r="K804" s="9" t="s">
        <f>=I804*365/J804</f>
      </c>
    </row>
    <row collapsed="false" customFormat="false" customHeight="false" hidden="false" ht="12.1" outlineLevel="0" r="805">
      <c r="A805" s="17" t="s">
        <v>504</v>
      </c>
      <c r="B805" s="17" t="s">
        <v>722</v>
      </c>
      <c r="C805" s="54" t="n">
        <v>45113</v>
      </c>
      <c r="D805" s="55" t="n">
        <v>45176</v>
      </c>
      <c r="E805" s="18" t="n">
        <v>0.7048</v>
      </c>
      <c r="F805" s="18" t="n">
        <v>0.6928</v>
      </c>
      <c r="G805" s="18" t="n">
        <v>10000</v>
      </c>
      <c r="H805" s="6" t="s">
        <f>=(F805-E805)*G805</f>
      </c>
      <c r="I805" s="9" t="s">
        <f>=(F805-E805)/E805</f>
      </c>
      <c r="J805" s="7" t="s">
        <f>=MAX(1,DATEDIF(C805,D805,"d")-1)</f>
      </c>
      <c r="K805" s="9" t="s">
        <f>=I805*365/J805</f>
      </c>
    </row>
    <row collapsed="false" customFormat="false" customHeight="false" hidden="false" ht="12.1" outlineLevel="0" r="806">
      <c r="A806" s="17" t="s">
        <v>504</v>
      </c>
      <c r="B806" s="17" t="s">
        <v>722</v>
      </c>
      <c r="C806" s="54" t="n">
        <v>45113</v>
      </c>
      <c r="D806" s="55" t="n">
        <v>45176</v>
      </c>
      <c r="E806" s="18" t="n">
        <v>0.7048</v>
      </c>
      <c r="F806" s="18" t="n">
        <v>0.6928</v>
      </c>
      <c r="G806" s="18" t="n">
        <v>1000</v>
      </c>
      <c r="H806" s="6" t="s">
        <f>=(F806-E806)*G806</f>
      </c>
      <c r="I806" s="9" t="s">
        <f>=(F806-E806)/E806</f>
      </c>
      <c r="J806" s="7" t="s">
        <f>=MAX(1,DATEDIF(C806,D806,"d")-1)</f>
      </c>
      <c r="K806" s="9" t="s">
        <f>=I806*365/J806</f>
      </c>
    </row>
    <row collapsed="false" customFormat="false" customHeight="false" hidden="false" ht="12.1" outlineLevel="0" r="807">
      <c r="A807" s="17" t="s">
        <v>504</v>
      </c>
      <c r="B807" s="17" t="s">
        <v>722</v>
      </c>
      <c r="C807" s="54" t="n">
        <v>45113</v>
      </c>
      <c r="D807" s="55" t="n">
        <v>45176</v>
      </c>
      <c r="E807" s="18" t="n">
        <v>0.7048</v>
      </c>
      <c r="F807" s="18" t="n">
        <v>0.6928</v>
      </c>
      <c r="G807" s="18" t="n">
        <v>10000</v>
      </c>
      <c r="H807" s="6" t="s">
        <f>=(F807-E807)*G807</f>
      </c>
      <c r="I807" s="9" t="s">
        <f>=(F807-E807)/E807</f>
      </c>
      <c r="J807" s="7" t="s">
        <f>=MAX(1,DATEDIF(C807,D807,"d")-1)</f>
      </c>
      <c r="K807" s="9" t="s">
        <f>=I807*365/J807</f>
      </c>
    </row>
    <row collapsed="false" customFormat="false" customHeight="false" hidden="false" ht="12.1" outlineLevel="0" r="808">
      <c r="A808" s="17" t="s">
        <v>504</v>
      </c>
      <c r="B808" s="17" t="s">
        <v>722</v>
      </c>
      <c r="C808" s="54" t="n">
        <v>45113</v>
      </c>
      <c r="D808" s="55" t="n">
        <v>45176</v>
      </c>
      <c r="E808" s="18" t="n">
        <v>0.7048</v>
      </c>
      <c r="F808" s="18" t="n">
        <v>0.6928</v>
      </c>
      <c r="G808" s="18" t="n">
        <v>26000</v>
      </c>
      <c r="H808" s="6" t="s">
        <f>=(F808-E808)*G808</f>
      </c>
      <c r="I808" s="9" t="s">
        <f>=(F808-E808)/E808</f>
      </c>
      <c r="J808" s="7" t="s">
        <f>=MAX(1,DATEDIF(C808,D808,"d")-1)</f>
      </c>
      <c r="K808" s="9" t="s">
        <f>=I808*365/J808</f>
      </c>
    </row>
    <row collapsed="false" customFormat="false" customHeight="false" hidden="false" ht="12.1" outlineLevel="0" r="809">
      <c r="A809" s="17" t="s">
        <v>504</v>
      </c>
      <c r="B809" s="17" t="s">
        <v>722</v>
      </c>
      <c r="C809" s="54" t="n">
        <v>45113</v>
      </c>
      <c r="D809" s="55" t="n">
        <v>45176</v>
      </c>
      <c r="E809" s="18" t="n">
        <v>0.7048</v>
      </c>
      <c r="F809" s="18" t="n">
        <v>0.6928</v>
      </c>
      <c r="G809" s="18" t="n">
        <v>11000</v>
      </c>
      <c r="H809" s="6" t="s">
        <f>=(F809-E809)*G809</f>
      </c>
      <c r="I809" s="9" t="s">
        <f>=(F809-E809)/E809</f>
      </c>
      <c r="J809" s="7" t="s">
        <f>=MAX(1,DATEDIF(C809,D809,"d")-1)</f>
      </c>
      <c r="K809" s="9" t="s">
        <f>=I809*365/J809</f>
      </c>
    </row>
    <row collapsed="false" customFormat="false" customHeight="false" hidden="false" ht="12.1" outlineLevel="0" r="810">
      <c r="A810" s="17" t="s">
        <v>504</v>
      </c>
      <c r="B810" s="17" t="s">
        <v>722</v>
      </c>
      <c r="C810" s="54" t="n">
        <v>45113</v>
      </c>
      <c r="D810" s="55" t="n">
        <v>45176</v>
      </c>
      <c r="E810" s="18" t="n">
        <v>0.7048</v>
      </c>
      <c r="F810" s="18" t="n">
        <v>0.6928</v>
      </c>
      <c r="G810" s="18" t="n">
        <v>20000</v>
      </c>
      <c r="H810" s="6" t="s">
        <f>=(F810-E810)*G810</f>
      </c>
      <c r="I810" s="9" t="s">
        <f>=(F810-E810)/E810</f>
      </c>
      <c r="J810" s="7" t="s">
        <f>=MAX(1,DATEDIF(C810,D810,"d")-1)</f>
      </c>
      <c r="K810" s="9" t="s">
        <f>=I810*365/J810</f>
      </c>
    </row>
    <row collapsed="false" customFormat="false" customHeight="false" hidden="false" ht="12.1" outlineLevel="0" r="811">
      <c r="A811" s="17" t="s">
        <v>504</v>
      </c>
      <c r="B811" s="17" t="s">
        <v>722</v>
      </c>
      <c r="C811" s="54" t="n">
        <v>45113</v>
      </c>
      <c r="D811" s="55" t="n">
        <v>45176</v>
      </c>
      <c r="E811" s="18" t="n">
        <v>0.7048</v>
      </c>
      <c r="F811" s="18" t="n">
        <v>0.6928</v>
      </c>
      <c r="G811" s="18" t="n">
        <v>2000</v>
      </c>
      <c r="H811" s="6" t="s">
        <f>=(F811-E811)*G811</f>
      </c>
      <c r="I811" s="9" t="s">
        <f>=(F811-E811)/E811</f>
      </c>
      <c r="J811" s="7" t="s">
        <f>=MAX(1,DATEDIF(C811,D811,"d")-1)</f>
      </c>
      <c r="K811" s="9" t="s">
        <f>=I811*365/J811</f>
      </c>
    </row>
    <row collapsed="false" customFormat="false" customHeight="false" hidden="false" ht="12.1" outlineLevel="0" r="812">
      <c r="A812" s="17" t="s">
        <v>504</v>
      </c>
      <c r="B812" s="17" t="s">
        <v>722</v>
      </c>
      <c r="C812" s="54" t="n">
        <v>45114</v>
      </c>
      <c r="D812" s="55" t="n">
        <v>45176</v>
      </c>
      <c r="E812" s="18" t="n">
        <v>0.6588</v>
      </c>
      <c r="F812" s="18" t="n">
        <v>0.6928</v>
      </c>
      <c r="G812" s="18" t="n">
        <v>1000</v>
      </c>
      <c r="H812" s="6" t="s">
        <f>=(F812-E812)*G812</f>
      </c>
      <c r="I812" s="9" t="s">
        <f>=(F812-E812)/E812</f>
      </c>
      <c r="J812" s="7" t="s">
        <f>=MAX(1,DATEDIF(C812,D812,"d")-1)</f>
      </c>
      <c r="K812" s="9" t="s">
        <f>=I812*365/J812</f>
      </c>
    </row>
    <row collapsed="false" customFormat="false" customHeight="false" hidden="false" ht="12.1" outlineLevel="0" r="813">
      <c r="A813" s="17" t="s">
        <v>504</v>
      </c>
      <c r="B813" s="17" t="s">
        <v>722</v>
      </c>
      <c r="C813" s="54" t="n">
        <v>45133</v>
      </c>
      <c r="D813" s="55" t="n">
        <v>45176</v>
      </c>
      <c r="E813" s="18" t="n">
        <v>0.6863</v>
      </c>
      <c r="F813" s="18" t="n">
        <v>0.6928</v>
      </c>
      <c r="G813" s="18" t="n">
        <v>2000</v>
      </c>
      <c r="H813" s="6" t="s">
        <f>=(F813-E813)*G813</f>
      </c>
      <c r="I813" s="9" t="s">
        <f>=(F813-E813)/E813</f>
      </c>
      <c r="J813" s="7" t="s">
        <f>=MAX(1,DATEDIF(C813,D813,"d")-1)</f>
      </c>
      <c r="K813" s="9" t="s">
        <f>=I813*365/J813</f>
      </c>
    </row>
    <row collapsed="false" customFormat="false" customHeight="false" hidden="false" ht="12.1" outlineLevel="0" r="814">
      <c r="A814" s="17" t="s">
        <v>504</v>
      </c>
      <c r="B814" s="17" t="s">
        <v>722</v>
      </c>
      <c r="C814" s="54" t="n">
        <v>45142</v>
      </c>
      <c r="D814" s="55" t="n">
        <v>45646</v>
      </c>
      <c r="E814" s="18" t="n">
        <v>0.6893</v>
      </c>
      <c r="F814" s="18" t="n">
        <v>0.3214</v>
      </c>
      <c r="G814" s="18" t="n">
        <v>21000</v>
      </c>
      <c r="H814" s="6" t="s">
        <f>=(F814-E814)*G814</f>
      </c>
      <c r="I814" s="9" t="s">
        <f>=(F814-E814)/E814</f>
      </c>
      <c r="J814" s="7" t="s">
        <f>=MAX(1,DATEDIF(C814,D814,"d")-1)</f>
      </c>
      <c r="K814" s="9" t="s">
        <f>=I814*365/J814</f>
      </c>
    </row>
    <row collapsed="false" customFormat="false" customHeight="false" hidden="false" ht="12.1" outlineLevel="0" r="815">
      <c r="A815" s="17" t="s">
        <v>504</v>
      </c>
      <c r="B815" s="17" t="s">
        <v>722</v>
      </c>
      <c r="C815" s="54" t="n">
        <v>45189</v>
      </c>
      <c r="D815" s="55" t="n">
        <v>45646</v>
      </c>
      <c r="E815" s="18" t="n">
        <v>0.5912</v>
      </c>
      <c r="F815" s="18" t="n">
        <v>0.3214</v>
      </c>
      <c r="G815" s="18" t="n">
        <v>19000</v>
      </c>
      <c r="H815" s="6" t="s">
        <f>=(F815-E815)*G815</f>
      </c>
      <c r="I815" s="9" t="s">
        <f>=(F815-E815)/E815</f>
      </c>
      <c r="J815" s="7" t="s">
        <f>=MAX(1,DATEDIF(C815,D815,"d")-1)</f>
      </c>
      <c r="K815" s="9" t="s">
        <f>=I815*365/J815</f>
      </c>
    </row>
    <row collapsed="false" customFormat="false" customHeight="false" hidden="false" ht="12.1" outlineLevel="0" r="816">
      <c r="A816" s="17" t="s">
        <v>504</v>
      </c>
      <c r="B816" s="17" t="s">
        <v>722</v>
      </c>
      <c r="C816" s="54" t="n">
        <v>45189</v>
      </c>
      <c r="D816" s="55" t="n">
        <v>45646</v>
      </c>
      <c r="E816" s="18" t="n">
        <v>0.5912</v>
      </c>
      <c r="F816" s="18" t="n">
        <v>0.3214</v>
      </c>
      <c r="G816" s="18" t="n">
        <v>3000</v>
      </c>
      <c r="H816" s="6" t="s">
        <f>=(F816-E816)*G816</f>
      </c>
      <c r="I816" s="9" t="s">
        <f>=(F816-E816)/E816</f>
      </c>
      <c r="J816" s="7" t="s">
        <f>=MAX(1,DATEDIF(C816,D816,"d")-1)</f>
      </c>
      <c r="K816" s="9" t="s">
        <f>=I816*365/J816</f>
      </c>
    </row>
    <row collapsed="false" customFormat="false" customHeight="false" hidden="false" ht="12.1" outlineLevel="0" r="817">
      <c r="A817" s="17" t="s">
        <v>504</v>
      </c>
      <c r="B817" s="17" t="s">
        <v>722</v>
      </c>
      <c r="C817" s="54" t="n">
        <v>45189</v>
      </c>
      <c r="D817" s="55" t="n">
        <v>45646</v>
      </c>
      <c r="E817" s="18" t="n">
        <v>0.5912</v>
      </c>
      <c r="F817" s="18" t="n">
        <v>0.3214</v>
      </c>
      <c r="G817" s="18" t="n">
        <v>3000</v>
      </c>
      <c r="H817" s="6" t="s">
        <f>=(F817-E817)*G817</f>
      </c>
      <c r="I817" s="9" t="s">
        <f>=(F817-E817)/E817</f>
      </c>
      <c r="J817" s="7" t="s">
        <f>=MAX(1,DATEDIF(C817,D817,"d")-1)</f>
      </c>
      <c r="K817" s="9" t="s">
        <f>=I817*365/J817</f>
      </c>
    </row>
    <row collapsed="false" customFormat="false" customHeight="false" hidden="false" ht="12.1" outlineLevel="0" r="818">
      <c r="A818" s="17" t="s">
        <v>504</v>
      </c>
      <c r="B818" s="17" t="s">
        <v>722</v>
      </c>
      <c r="C818" s="54" t="n">
        <v>45189</v>
      </c>
      <c r="D818" s="55" t="n">
        <v>45646</v>
      </c>
      <c r="E818" s="18" t="n">
        <v>0.5912</v>
      </c>
      <c r="F818" s="18" t="n">
        <v>0.3214</v>
      </c>
      <c r="G818" s="18" t="n">
        <v>86000</v>
      </c>
      <c r="H818" s="6" t="s">
        <f>=(F818-E818)*G818</f>
      </c>
      <c r="I818" s="9" t="s">
        <f>=(F818-E818)/E818</f>
      </c>
      <c r="J818" s="7" t="s">
        <f>=MAX(1,DATEDIF(C818,D818,"d")-1)</f>
      </c>
      <c r="K818" s="9" t="s">
        <f>=I818*365/J818</f>
      </c>
    </row>
    <row collapsed="false" customFormat="false" customHeight="false" hidden="false" ht="12.1" outlineLevel="0" r="819">
      <c r="A819" s="17" t="s">
        <v>504</v>
      </c>
      <c r="B819" s="17" t="s">
        <v>722</v>
      </c>
      <c r="C819" s="54" t="n">
        <v>45190</v>
      </c>
      <c r="D819" s="55" t="n">
        <v>45646</v>
      </c>
      <c r="E819" s="18" t="n">
        <v>0.5888</v>
      </c>
      <c r="F819" s="18" t="n">
        <v>0.3214</v>
      </c>
      <c r="G819" s="18" t="n">
        <v>1000</v>
      </c>
      <c r="H819" s="6" t="s">
        <f>=(F819-E819)*G819</f>
      </c>
      <c r="I819" s="9" t="s">
        <f>=(F819-E819)/E819</f>
      </c>
      <c r="J819" s="7" t="s">
        <f>=MAX(1,DATEDIF(C819,D819,"d")-1)</f>
      </c>
      <c r="K819" s="9" t="s">
        <f>=I819*365/J819</f>
      </c>
    </row>
    <row collapsed="false" customFormat="false" customHeight="false" hidden="false" ht="12.1" outlineLevel="0" r="820">
      <c r="A820" s="17" t="s">
        <v>504</v>
      </c>
      <c r="B820" s="17" t="s">
        <v>722</v>
      </c>
      <c r="C820" s="54" t="n">
        <v>45208</v>
      </c>
      <c r="D820" s="55" t="n">
        <v>45646</v>
      </c>
      <c r="E820" s="18" t="n">
        <v>0.5817</v>
      </c>
      <c r="F820" s="18" t="n">
        <v>0.3214</v>
      </c>
      <c r="G820" s="18" t="n">
        <v>6000</v>
      </c>
      <c r="H820" s="6" t="s">
        <f>=(F820-E820)*G820</f>
      </c>
      <c r="I820" s="9" t="s">
        <f>=(F820-E820)/E820</f>
      </c>
      <c r="J820" s="7" t="s">
        <f>=MAX(1,DATEDIF(C820,D820,"d")-1)</f>
      </c>
      <c r="K820" s="9" t="s">
        <f>=I820*365/J820</f>
      </c>
    </row>
    <row collapsed="false" customFormat="false" customHeight="false" hidden="false" ht="12.1" outlineLevel="0" r="821">
      <c r="A821" s="17" t="s">
        <v>504</v>
      </c>
      <c r="B821" s="17" t="s">
        <v>722</v>
      </c>
      <c r="C821" s="54" t="n">
        <v>45208</v>
      </c>
      <c r="D821" s="55" t="n">
        <v>45646</v>
      </c>
      <c r="E821" s="18" t="n">
        <v>0.5815</v>
      </c>
      <c r="F821" s="18" t="n">
        <v>0.3214</v>
      </c>
      <c r="G821" s="18" t="n">
        <v>10000</v>
      </c>
      <c r="H821" s="6" t="s">
        <f>=(F821-E821)*G821</f>
      </c>
      <c r="I821" s="9" t="s">
        <f>=(F821-E821)/E821</f>
      </c>
      <c r="J821" s="7" t="s">
        <f>=MAX(1,DATEDIF(C821,D821,"d")-1)</f>
      </c>
      <c r="K821" s="9" t="s">
        <f>=I821*365/J821</f>
      </c>
    </row>
    <row collapsed="false" customFormat="false" customHeight="false" hidden="false" ht="12.1" outlineLevel="0" r="822">
      <c r="A822" s="17" t="s">
        <v>504</v>
      </c>
      <c r="B822" s="17" t="s">
        <v>722</v>
      </c>
      <c r="C822" s="54" t="n">
        <v>45208</v>
      </c>
      <c r="D822" s="55" t="n">
        <v>45646</v>
      </c>
      <c r="E822" s="18" t="n">
        <v>0.5815</v>
      </c>
      <c r="F822" s="18" t="n">
        <v>0.3214</v>
      </c>
      <c r="G822" s="18" t="n">
        <v>10000</v>
      </c>
      <c r="H822" s="6" t="s">
        <f>=(F822-E822)*G822</f>
      </c>
      <c r="I822" s="9" t="s">
        <f>=(F822-E822)/E822</f>
      </c>
      <c r="J822" s="7" t="s">
        <f>=MAX(1,DATEDIF(C822,D822,"d")-1)</f>
      </c>
      <c r="K822" s="9" t="s">
        <f>=I822*365/J822</f>
      </c>
    </row>
    <row collapsed="false" customFormat="false" customHeight="false" hidden="false" ht="12.1" outlineLevel="0" r="823">
      <c r="A823" s="17" t="s">
        <v>504</v>
      </c>
      <c r="B823" s="17" t="s">
        <v>722</v>
      </c>
      <c r="C823" s="54" t="n">
        <v>45208</v>
      </c>
      <c r="D823" s="55" t="n">
        <v>45646</v>
      </c>
      <c r="E823" s="18" t="n">
        <v>0.5815</v>
      </c>
      <c r="F823" s="18" t="n">
        <v>0.3214</v>
      </c>
      <c r="G823" s="18" t="n">
        <v>8000</v>
      </c>
      <c r="H823" s="6" t="s">
        <f>=(F823-E823)*G823</f>
      </c>
      <c r="I823" s="9" t="s">
        <f>=(F823-E823)/E823</f>
      </c>
      <c r="J823" s="7" t="s">
        <f>=MAX(1,DATEDIF(C823,D823,"d")-1)</f>
      </c>
      <c r="K823" s="9" t="s">
        <f>=I823*365/J823</f>
      </c>
    </row>
    <row collapsed="false" customFormat="false" customHeight="false" hidden="false" ht="12.1" outlineLevel="0" r="824">
      <c r="A824" s="17" t="s">
        <v>504</v>
      </c>
      <c r="B824" s="17" t="s">
        <v>722</v>
      </c>
      <c r="C824" s="54" t="n">
        <v>45209</v>
      </c>
      <c r="D824" s="55" t="n">
        <v>45646</v>
      </c>
      <c r="E824" s="18" t="n">
        <v>0.5832</v>
      </c>
      <c r="F824" s="18" t="n">
        <v>0.3214</v>
      </c>
      <c r="G824" s="18" t="n">
        <v>35000</v>
      </c>
      <c r="H824" s="6" t="s">
        <f>=(F824-E824)*G824</f>
      </c>
      <c r="I824" s="9" t="s">
        <f>=(F824-E824)/E824</f>
      </c>
      <c r="J824" s="7" t="s">
        <f>=MAX(1,DATEDIF(C824,D824,"d")-1)</f>
      </c>
      <c r="K824" s="9" t="s">
        <f>=I824*365/J824</f>
      </c>
    </row>
    <row collapsed="false" customFormat="false" customHeight="false" hidden="false" ht="12.1" outlineLevel="0" r="825">
      <c r="A825" s="17" t="s">
        <v>504</v>
      </c>
      <c r="B825" s="17" t="s">
        <v>722</v>
      </c>
      <c r="C825" s="54" t="n">
        <v>45209</v>
      </c>
      <c r="D825" s="55" t="n">
        <v>45646</v>
      </c>
      <c r="E825" s="18" t="n">
        <v>0.5832</v>
      </c>
      <c r="F825" s="18" t="n">
        <v>0.3219</v>
      </c>
      <c r="G825" s="18" t="n">
        <v>8000</v>
      </c>
      <c r="H825" s="6" t="s">
        <f>=(F825-E825)*G825</f>
      </c>
      <c r="I825" s="9" t="s">
        <f>=(F825-E825)/E825</f>
      </c>
      <c r="J825" s="7" t="s">
        <f>=MAX(1,DATEDIF(C825,D825,"d")-1)</f>
      </c>
      <c r="K825" s="9" t="s">
        <f>=I825*365/J825</f>
      </c>
    </row>
    <row collapsed="false" customFormat="false" customHeight="false" hidden="false" ht="12.1" outlineLevel="0" r="826">
      <c r="A826" s="17" t="s">
        <v>504</v>
      </c>
      <c r="B826" s="17" t="s">
        <v>722</v>
      </c>
      <c r="C826" s="54" t="n">
        <v>45210</v>
      </c>
      <c r="D826" s="55" t="n">
        <v>45646</v>
      </c>
      <c r="E826" s="18" t="n">
        <v>0.6062</v>
      </c>
      <c r="F826" s="18" t="n">
        <v>0.3219</v>
      </c>
      <c r="G826" s="18" t="n">
        <v>3000</v>
      </c>
      <c r="H826" s="6" t="s">
        <f>=(F826-E826)*G826</f>
      </c>
      <c r="I826" s="9" t="s">
        <f>=(F826-E826)/E826</f>
      </c>
      <c r="J826" s="7" t="s">
        <f>=MAX(1,DATEDIF(C826,D826,"d")-1)</f>
      </c>
      <c r="K826" s="9" t="s">
        <f>=I826*365/J826</f>
      </c>
    </row>
    <row collapsed="false" customFormat="false" customHeight="false" hidden="false" ht="12.1" outlineLevel="0" r="827">
      <c r="A827" s="17" t="s">
        <v>504</v>
      </c>
      <c r="B827" s="17" t="s">
        <v>722</v>
      </c>
      <c r="C827" s="54" t="n">
        <v>45266</v>
      </c>
      <c r="D827" s="55" t="n">
        <v>45646</v>
      </c>
      <c r="E827" s="18" t="n">
        <v>0.5372</v>
      </c>
      <c r="F827" s="18" t="n">
        <v>0.3219</v>
      </c>
      <c r="G827" s="18" t="n">
        <v>1000</v>
      </c>
      <c r="H827" s="6" t="s">
        <f>=(F827-E827)*G827</f>
      </c>
      <c r="I827" s="9" t="s">
        <f>=(F827-E827)/E827</f>
      </c>
      <c r="J827" s="7" t="s">
        <f>=MAX(1,DATEDIF(C827,D827,"d")-1)</f>
      </c>
      <c r="K827" s="9" t="s">
        <f>=I827*365/J827</f>
      </c>
    </row>
    <row collapsed="false" customFormat="false" customHeight="false" hidden="false" ht="12.1" outlineLevel="0" r="828">
      <c r="A828" s="17" t="s">
        <v>504</v>
      </c>
      <c r="B828" s="17" t="s">
        <v>722</v>
      </c>
      <c r="C828" s="54" t="n">
        <v>45316</v>
      </c>
      <c r="D828" s="55" t="n">
        <v>45646</v>
      </c>
      <c r="E828" s="18" t="n">
        <v>0.567</v>
      </c>
      <c r="F828" s="18" t="n">
        <v>0.3219</v>
      </c>
      <c r="G828" s="18" t="n">
        <v>30000</v>
      </c>
      <c r="H828" s="6" t="s">
        <f>=(F828-E828)*G828</f>
      </c>
      <c r="I828" s="9" t="s">
        <f>=(F828-E828)/E828</f>
      </c>
      <c r="J828" s="7" t="s">
        <f>=MAX(1,DATEDIF(C828,D828,"d")-1)</f>
      </c>
      <c r="K828" s="9" t="s">
        <f>=I828*365/J828</f>
      </c>
    </row>
    <row collapsed="false" customFormat="false" customHeight="false" hidden="false" ht="12.1" outlineLevel="0" r="829">
      <c r="A829" s="17" t="s">
        <v>504</v>
      </c>
      <c r="B829" s="17" t="s">
        <v>722</v>
      </c>
      <c r="C829" s="54" t="n">
        <v>45321</v>
      </c>
      <c r="D829" s="55" t="n">
        <v>45646</v>
      </c>
      <c r="E829" s="18" t="n">
        <v>0.5757</v>
      </c>
      <c r="F829" s="18" t="n">
        <v>0.3219</v>
      </c>
      <c r="G829" s="18" t="n">
        <v>8000</v>
      </c>
      <c r="H829" s="6" t="s">
        <f>=(F829-E829)*G829</f>
      </c>
      <c r="I829" s="9" t="s">
        <f>=(F829-E829)/E829</f>
      </c>
      <c r="J829" s="7" t="s">
        <f>=MAX(1,DATEDIF(C829,D829,"d")-1)</f>
      </c>
      <c r="K829" s="9" t="s">
        <f>=I829*365/J829</f>
      </c>
    </row>
    <row collapsed="false" customFormat="false" customHeight="false" hidden="false" ht="12.1" outlineLevel="0" r="830">
      <c r="A830" s="17" t="s">
        <v>504</v>
      </c>
      <c r="B830" s="17" t="s">
        <v>722</v>
      </c>
      <c r="C830" s="54" t="n">
        <v>45324</v>
      </c>
      <c r="D830" s="55" t="n">
        <v>45646</v>
      </c>
      <c r="E830" s="18" t="n">
        <v>0.5892</v>
      </c>
      <c r="F830" s="18" t="n">
        <v>0.3219</v>
      </c>
      <c r="G830" s="18" t="n">
        <v>2000</v>
      </c>
      <c r="H830" s="6" t="s">
        <f>=(F830-E830)*G830</f>
      </c>
      <c r="I830" s="9" t="s">
        <f>=(F830-E830)/E830</f>
      </c>
      <c r="J830" s="7" t="s">
        <f>=MAX(1,DATEDIF(C830,D830,"d")-1)</f>
      </c>
      <c r="K830" s="9" t="s">
        <f>=I830*365/J830</f>
      </c>
    </row>
    <row collapsed="false" customFormat="false" customHeight="false" hidden="false" ht="12.1" outlineLevel="0" r="831">
      <c r="A831" s="17" t="s">
        <v>504</v>
      </c>
      <c r="B831" s="17" t="s">
        <v>722</v>
      </c>
      <c r="C831" s="54" t="n">
        <v>45434</v>
      </c>
      <c r="D831" s="55" t="n">
        <v>45646</v>
      </c>
      <c r="E831" s="18" t="n">
        <v>0.5426</v>
      </c>
      <c r="F831" s="18" t="n">
        <v>0.3219</v>
      </c>
      <c r="G831" s="18" t="n">
        <v>14000</v>
      </c>
      <c r="H831" s="6" t="s">
        <f>=(F831-E831)*G831</f>
      </c>
      <c r="I831" s="9" t="s">
        <f>=(F831-E831)/E831</f>
      </c>
      <c r="J831" s="7" t="s">
        <f>=MAX(1,DATEDIF(C831,D831,"d")-1)</f>
      </c>
      <c r="K831" s="9" t="s">
        <f>=I831*365/J831</f>
      </c>
    </row>
    <row collapsed="false" customFormat="false" customHeight="false" hidden="false" ht="12.1" outlineLevel="0" r="832">
      <c r="A832" s="17" t="s">
        <v>504</v>
      </c>
      <c r="B832" s="17" t="s">
        <v>722</v>
      </c>
      <c r="C832" s="54" t="n">
        <v>45434</v>
      </c>
      <c r="D832" s="55" t="n">
        <v>45646</v>
      </c>
      <c r="E832" s="18" t="n">
        <v>0.5425</v>
      </c>
      <c r="F832" s="18" t="n">
        <v>0.3219</v>
      </c>
      <c r="G832" s="18" t="n">
        <v>3000</v>
      </c>
      <c r="H832" s="6" t="s">
        <f>=(F832-E832)*G832</f>
      </c>
      <c r="I832" s="9" t="s">
        <f>=(F832-E832)/E832</f>
      </c>
      <c r="J832" s="7" t="s">
        <f>=MAX(1,DATEDIF(C832,D832,"d")-1)</f>
      </c>
      <c r="K832" s="9" t="s">
        <f>=I832*365/J832</f>
      </c>
    </row>
    <row collapsed="false" customFormat="false" customHeight="false" hidden="false" ht="12.1" outlineLevel="0" r="833">
      <c r="A833" s="17" t="s">
        <v>504</v>
      </c>
      <c r="B833" s="17" t="s">
        <v>722</v>
      </c>
      <c r="C833" s="54" t="n">
        <v>45434</v>
      </c>
      <c r="D833" s="55" t="n">
        <v>45646</v>
      </c>
      <c r="E833" s="18" t="n">
        <v>0.5425</v>
      </c>
      <c r="F833" s="18" t="n">
        <v>0.3219</v>
      </c>
      <c r="G833" s="18" t="n">
        <v>2000</v>
      </c>
      <c r="H833" s="6" t="s">
        <f>=(F833-E833)*G833</f>
      </c>
      <c r="I833" s="9" t="s">
        <f>=(F833-E833)/E833</f>
      </c>
      <c r="J833" s="7" t="s">
        <f>=MAX(1,DATEDIF(C833,D833,"d")-1)</f>
      </c>
      <c r="K833" s="9" t="s">
        <f>=I833*365/J833</f>
      </c>
    </row>
    <row collapsed="false" customFormat="false" customHeight="false" hidden="false" ht="12.1" outlineLevel="0" r="834">
      <c r="A834" s="17" t="s">
        <v>504</v>
      </c>
      <c r="B834" s="17" t="s">
        <v>722</v>
      </c>
      <c r="C834" s="54" t="n">
        <v>45434</v>
      </c>
      <c r="D834" s="55" t="n">
        <v>45646</v>
      </c>
      <c r="E834" s="18" t="n">
        <v>0.5425</v>
      </c>
      <c r="F834" s="18" t="n">
        <v>0.3219</v>
      </c>
      <c r="G834" s="18" t="n">
        <v>20000</v>
      </c>
      <c r="H834" s="6" t="s">
        <f>=(F834-E834)*G834</f>
      </c>
      <c r="I834" s="9" t="s">
        <f>=(F834-E834)/E834</f>
      </c>
      <c r="J834" s="7" t="s">
        <f>=MAX(1,DATEDIF(C834,D834,"d")-1)</f>
      </c>
      <c r="K834" s="9" t="s">
        <f>=I834*365/J834</f>
      </c>
    </row>
    <row collapsed="false" customFormat="false" customHeight="false" hidden="false" ht="12.1" outlineLevel="0" r="835">
      <c r="A835" s="17" t="s">
        <v>504</v>
      </c>
      <c r="B835" s="17" t="s">
        <v>722</v>
      </c>
      <c r="C835" s="54" t="n">
        <v>45434</v>
      </c>
      <c r="D835" s="55" t="n">
        <v>45646</v>
      </c>
      <c r="E835" s="18" t="n">
        <v>0.5425</v>
      </c>
      <c r="F835" s="18" t="n">
        <v>0.3219</v>
      </c>
      <c r="G835" s="18" t="n">
        <v>1000</v>
      </c>
      <c r="H835" s="6" t="s">
        <f>=(F835-E835)*G835</f>
      </c>
      <c r="I835" s="9" t="s">
        <f>=(F835-E835)/E835</f>
      </c>
      <c r="J835" s="7" t="s">
        <f>=MAX(1,DATEDIF(C835,D835,"d")-1)</f>
      </c>
      <c r="K835" s="9" t="s">
        <f>=I835*365/J835</f>
      </c>
    </row>
    <row collapsed="false" customFormat="false" customHeight="false" hidden="false" ht="12.1" outlineLevel="0" r="836">
      <c r="A836" s="17" t="s">
        <v>504</v>
      </c>
      <c r="B836" s="17" t="s">
        <v>722</v>
      </c>
      <c r="C836" s="54" t="n">
        <v>45434</v>
      </c>
      <c r="D836" s="55" t="n">
        <v>45646</v>
      </c>
      <c r="E836" s="18" t="n">
        <v>0.5425</v>
      </c>
      <c r="F836" s="18" t="n">
        <v>0.3219</v>
      </c>
      <c r="G836" s="18" t="n">
        <v>1000</v>
      </c>
      <c r="H836" s="6" t="s">
        <f>=(F836-E836)*G836</f>
      </c>
      <c r="I836" s="9" t="s">
        <f>=(F836-E836)/E836</f>
      </c>
      <c r="J836" s="7" t="s">
        <f>=MAX(1,DATEDIF(C836,D836,"d")-1)</f>
      </c>
      <c r="K836" s="9" t="s">
        <f>=I836*365/J836</f>
      </c>
    </row>
    <row collapsed="false" customFormat="false" customHeight="false" hidden="false" ht="12.1" outlineLevel="0" r="837">
      <c r="A837" s="17" t="s">
        <v>504</v>
      </c>
      <c r="B837" s="17" t="s">
        <v>722</v>
      </c>
      <c r="C837" s="54" t="n">
        <v>45434</v>
      </c>
      <c r="D837" s="55" t="n">
        <v>45646</v>
      </c>
      <c r="E837" s="18" t="n">
        <v>0.5425</v>
      </c>
      <c r="F837" s="18" t="n">
        <v>0.3219</v>
      </c>
      <c r="G837" s="18" t="n">
        <v>15000</v>
      </c>
      <c r="H837" s="6" t="s">
        <f>=(F837-E837)*G837</f>
      </c>
      <c r="I837" s="9" t="s">
        <f>=(F837-E837)/E837</f>
      </c>
      <c r="J837" s="7" t="s">
        <f>=MAX(1,DATEDIF(C837,D837,"d")-1)</f>
      </c>
      <c r="K837" s="9" t="s">
        <f>=I837*365/J837</f>
      </c>
    </row>
    <row collapsed="false" customFormat="false" customHeight="false" hidden="false" ht="12.1" outlineLevel="0" r="838">
      <c r="A838" s="17" t="s">
        <v>504</v>
      </c>
      <c r="B838" s="17" t="s">
        <v>722</v>
      </c>
      <c r="C838" s="54" t="n">
        <v>45453</v>
      </c>
      <c r="D838" s="55" t="n">
        <v>45646</v>
      </c>
      <c r="E838" s="18" t="n">
        <v>0.48</v>
      </c>
      <c r="F838" s="18" t="n">
        <v>0.3219</v>
      </c>
      <c r="G838" s="18" t="n">
        <v>3000</v>
      </c>
      <c r="H838" s="6" t="s">
        <f>=(F838-E838)*G838</f>
      </c>
      <c r="I838" s="9" t="s">
        <f>=(F838-E838)/E838</f>
      </c>
      <c r="J838" s="7" t="s">
        <f>=MAX(1,DATEDIF(C838,D838,"d")-1)</f>
      </c>
      <c r="K838" s="9" t="s">
        <f>=I838*365/J838</f>
      </c>
    </row>
    <row collapsed="false" customFormat="false" customHeight="false" hidden="false" ht="12.1" outlineLevel="0" r="839">
      <c r="A839" s="17" t="s">
        <v>505</v>
      </c>
      <c r="B839" s="17" t="s">
        <v>750</v>
      </c>
      <c r="C839" s="54" t="n">
        <v>45665</v>
      </c>
      <c r="D839" s="55" t="n">
        <v>45699</v>
      </c>
      <c r="E839" s="18" t="n">
        <v>1.5698</v>
      </c>
      <c r="F839" s="18" t="n">
        <v>1.5994</v>
      </c>
      <c r="G839" s="18" t="n">
        <v>100</v>
      </c>
      <c r="H839" s="6" t="s">
        <f>=(F839-E839)*G839</f>
      </c>
      <c r="I839" s="9" t="s">
        <f>=(F839-E839)/E839</f>
      </c>
      <c r="J839" s="7" t="s">
        <f>=MAX(1,DATEDIF(C839,D839,"d")-1)</f>
      </c>
      <c r="K839" s="9" t="s">
        <f>=I839*365/J839</f>
      </c>
    </row>
    <row collapsed="false" customFormat="false" customHeight="false" hidden="false" ht="12.1" outlineLevel="0" r="840">
      <c r="A840" s="17" t="s">
        <v>506</v>
      </c>
      <c r="B840" s="17" t="s">
        <v>751</v>
      </c>
      <c r="C840" s="54" t="n">
        <v>45672</v>
      </c>
      <c r="D840" s="55" t="n">
        <v>45814</v>
      </c>
      <c r="E840" s="18" t="n">
        <v>23.4164</v>
      </c>
      <c r="F840" s="18" t="n">
        <v>22.0412</v>
      </c>
      <c r="G840" s="18" t="n">
        <v>1800</v>
      </c>
      <c r="H840" s="6" t="s">
        <f>=(F840-E840)*G840</f>
      </c>
      <c r="I840" s="9" t="s">
        <f>=(F840-E840)/E840</f>
      </c>
      <c r="J840" s="7" t="s">
        <f>=MAX(1,DATEDIF(C840,D840,"d")-1)</f>
      </c>
      <c r="K840" s="9" t="s">
        <f>=I840*365/J840</f>
      </c>
    </row>
    <row collapsed="false" customFormat="false" customHeight="false" hidden="false" ht="12.1" outlineLevel="0" r="841">
      <c r="A841" s="17" t="s">
        <v>506</v>
      </c>
      <c r="B841" s="17" t="s">
        <v>751</v>
      </c>
      <c r="C841" s="54" t="n">
        <v>45672</v>
      </c>
      <c r="D841" s="55" t="n">
        <v>45814</v>
      </c>
      <c r="E841" s="18" t="n">
        <v>23.4164</v>
      </c>
      <c r="F841" s="18" t="n">
        <v>22.0412</v>
      </c>
      <c r="G841" s="18" t="n">
        <v>500</v>
      </c>
      <c r="H841" s="6" t="s">
        <f>=(F841-E841)*G841</f>
      </c>
      <c r="I841" s="9" t="s">
        <f>=(F841-E841)/E841</f>
      </c>
      <c r="J841" s="7" t="s">
        <f>=MAX(1,DATEDIF(C841,D841,"d")-1)</f>
      </c>
      <c r="K841" s="9" t="s">
        <f>=I841*365/J841</f>
      </c>
    </row>
    <row collapsed="false" customFormat="false" customHeight="false" hidden="false" ht="12.1" outlineLevel="0" r="842">
      <c r="A842" s="17" t="s">
        <v>506</v>
      </c>
      <c r="B842" s="17" t="s">
        <v>751</v>
      </c>
      <c r="C842" s="54" t="n">
        <v>45672</v>
      </c>
      <c r="D842" s="55" t="n">
        <v>45814</v>
      </c>
      <c r="E842" s="18" t="n">
        <v>23.4164</v>
      </c>
      <c r="F842" s="18" t="n">
        <v>22.0412</v>
      </c>
      <c r="G842" s="18" t="n">
        <v>100</v>
      </c>
      <c r="H842" s="6" t="s">
        <f>=(F842-E842)*G842</f>
      </c>
      <c r="I842" s="9" t="s">
        <f>=(F842-E842)/E842</f>
      </c>
      <c r="J842" s="7" t="s">
        <f>=MAX(1,DATEDIF(C842,D842,"d")-1)</f>
      </c>
      <c r="K842" s="9" t="s">
        <f>=I842*365/J842</f>
      </c>
    </row>
    <row collapsed="false" customFormat="false" customHeight="false" hidden="false" ht="12.1" outlineLevel="0" r="843">
      <c r="A843" s="17" t="s">
        <v>506</v>
      </c>
      <c r="B843" s="17" t="s">
        <v>751</v>
      </c>
      <c r="C843" s="54" t="n">
        <v>45672</v>
      </c>
      <c r="D843" s="55" t="n">
        <v>45814</v>
      </c>
      <c r="E843" s="18" t="n">
        <v>23.4164</v>
      </c>
      <c r="F843" s="18" t="n">
        <v>22.0412</v>
      </c>
      <c r="G843" s="18" t="n">
        <v>1000</v>
      </c>
      <c r="H843" s="6" t="s">
        <f>=(F843-E843)*G843</f>
      </c>
      <c r="I843" s="9" t="s">
        <f>=(F843-E843)/E843</f>
      </c>
      <c r="J843" s="7" t="s">
        <f>=MAX(1,DATEDIF(C843,D843,"d")-1)</f>
      </c>
      <c r="K843" s="9" t="s">
        <f>=I843*365/J843</f>
      </c>
    </row>
    <row collapsed="false" customFormat="false" customHeight="false" hidden="false" ht="12.1" outlineLevel="0" r="844">
      <c r="A844" s="17" t="s">
        <v>506</v>
      </c>
      <c r="B844" s="17" t="s">
        <v>751</v>
      </c>
      <c r="C844" s="54" t="n">
        <v>45672</v>
      </c>
      <c r="D844" s="55" t="n">
        <v>45814</v>
      </c>
      <c r="E844" s="18" t="n">
        <v>23.4164</v>
      </c>
      <c r="F844" s="18" t="n">
        <v>22.0412</v>
      </c>
      <c r="G844" s="18" t="n">
        <v>100</v>
      </c>
      <c r="H844" s="6" t="s">
        <f>=(F844-E844)*G844</f>
      </c>
      <c r="I844" s="9" t="s">
        <f>=(F844-E844)/E844</f>
      </c>
      <c r="J844" s="7" t="s">
        <f>=MAX(1,DATEDIF(C844,D844,"d")-1)</f>
      </c>
      <c r="K844" s="9" t="s">
        <f>=I844*365/J844</f>
      </c>
    </row>
    <row collapsed="false" customFormat="false" customHeight="false" hidden="false" ht="12.1" outlineLevel="0" r="845">
      <c r="A845" s="17" t="s">
        <v>506</v>
      </c>
      <c r="B845" s="17" t="s">
        <v>751</v>
      </c>
      <c r="C845" s="54" t="n">
        <v>45672</v>
      </c>
      <c r="D845" s="55" t="n">
        <v>45814</v>
      </c>
      <c r="E845" s="18" t="n">
        <v>23.4164</v>
      </c>
      <c r="F845" s="18" t="n">
        <v>22.0412</v>
      </c>
      <c r="G845" s="18" t="n">
        <v>100</v>
      </c>
      <c r="H845" s="6" t="s">
        <f>=(F845-E845)*G845</f>
      </c>
      <c r="I845" s="9" t="s">
        <f>=(F845-E845)/E845</f>
      </c>
      <c r="J845" s="7" t="s">
        <f>=MAX(1,DATEDIF(C845,D845,"d")-1)</f>
      </c>
      <c r="K845" s="9" t="s">
        <f>=I845*365/J845</f>
      </c>
    </row>
    <row collapsed="false" customFormat="false" customHeight="false" hidden="false" ht="12.1" outlineLevel="0" r="846">
      <c r="A846" s="17" t="s">
        <v>506</v>
      </c>
      <c r="B846" s="17" t="s">
        <v>751</v>
      </c>
      <c r="C846" s="54" t="n">
        <v>45672</v>
      </c>
      <c r="D846" s="55" t="n">
        <v>45814</v>
      </c>
      <c r="E846" s="18" t="n">
        <v>23.4164</v>
      </c>
      <c r="F846" s="18" t="n">
        <v>22.0412</v>
      </c>
      <c r="G846" s="18" t="n">
        <v>100</v>
      </c>
      <c r="H846" s="6" t="s">
        <f>=(F846-E846)*G846</f>
      </c>
      <c r="I846" s="9" t="s">
        <f>=(F846-E846)/E846</f>
      </c>
      <c r="J846" s="7" t="s">
        <f>=MAX(1,DATEDIF(C846,D846,"d")-1)</f>
      </c>
      <c r="K846" s="9" t="s">
        <f>=I846*365/J846</f>
      </c>
    </row>
    <row collapsed="false" customFormat="false" customHeight="false" hidden="false" ht="12.1" outlineLevel="0" r="847">
      <c r="A847" s="17" t="s">
        <v>506</v>
      </c>
      <c r="B847" s="17" t="s">
        <v>751</v>
      </c>
      <c r="C847" s="54" t="n">
        <v>45672</v>
      </c>
      <c r="D847" s="55" t="n">
        <v>45814</v>
      </c>
      <c r="E847" s="18" t="n">
        <v>23.4164</v>
      </c>
      <c r="F847" s="18" t="n">
        <v>22.0412</v>
      </c>
      <c r="G847" s="18" t="n">
        <v>100</v>
      </c>
      <c r="H847" s="6" t="s">
        <f>=(F847-E847)*G847</f>
      </c>
      <c r="I847" s="9" t="s">
        <f>=(F847-E847)/E847</f>
      </c>
      <c r="J847" s="7" t="s">
        <f>=MAX(1,DATEDIF(C847,D847,"d")-1)</f>
      </c>
      <c r="K847" s="9" t="s">
        <f>=I847*365/J847</f>
      </c>
    </row>
    <row collapsed="false" customFormat="false" customHeight="false" hidden="false" ht="12.1" outlineLevel="0" r="848">
      <c r="A848" s="17" t="s">
        <v>506</v>
      </c>
      <c r="B848" s="17" t="s">
        <v>751</v>
      </c>
      <c r="C848" s="54" t="n">
        <v>45672</v>
      </c>
      <c r="D848" s="55" t="n">
        <v>45814</v>
      </c>
      <c r="E848" s="18" t="n">
        <v>23.4164</v>
      </c>
      <c r="F848" s="18" t="n">
        <v>22.0412</v>
      </c>
      <c r="G848" s="18" t="n">
        <v>300</v>
      </c>
      <c r="H848" s="6" t="s">
        <f>=(F848-E848)*G848</f>
      </c>
      <c r="I848" s="9" t="s">
        <f>=(F848-E848)/E848</f>
      </c>
      <c r="J848" s="7" t="s">
        <f>=MAX(1,DATEDIF(C848,D848,"d")-1)</f>
      </c>
      <c r="K848" s="9" t="s">
        <f>=I848*365/J848</f>
      </c>
    </row>
    <row collapsed="false" customFormat="false" customHeight="false" hidden="false" ht="12.1" outlineLevel="0" r="849">
      <c r="A849" s="17" t="s">
        <v>506</v>
      </c>
      <c r="B849" s="17" t="s">
        <v>751</v>
      </c>
      <c r="C849" s="54" t="n">
        <v>45672</v>
      </c>
      <c r="D849" s="55" t="n">
        <v>45814</v>
      </c>
      <c r="E849" s="18" t="n">
        <v>23.4164</v>
      </c>
      <c r="F849" s="18" t="n">
        <v>22.0412</v>
      </c>
      <c r="G849" s="18" t="n">
        <v>100</v>
      </c>
      <c r="H849" s="6" t="s">
        <f>=(F849-E849)*G849</f>
      </c>
      <c r="I849" s="9" t="s">
        <f>=(F849-E849)/E849</f>
      </c>
      <c r="J849" s="7" t="s">
        <f>=MAX(1,DATEDIF(C849,D849,"d")-1)</f>
      </c>
      <c r="K849" s="9" t="s">
        <f>=I849*365/J849</f>
      </c>
    </row>
    <row collapsed="false" customFormat="false" customHeight="false" hidden="false" ht="12.1" outlineLevel="0" r="850">
      <c r="A850" s="17" t="s">
        <v>506</v>
      </c>
      <c r="B850" s="17" t="s">
        <v>751</v>
      </c>
      <c r="C850" s="54" t="n">
        <v>45672</v>
      </c>
      <c r="D850" s="55" t="n">
        <v>45814</v>
      </c>
      <c r="E850" s="18" t="n">
        <v>23.4164</v>
      </c>
      <c r="F850" s="18" t="n">
        <v>22.0412</v>
      </c>
      <c r="G850" s="18" t="n">
        <v>600</v>
      </c>
      <c r="H850" s="6" t="s">
        <f>=(F850-E850)*G850</f>
      </c>
      <c r="I850" s="9" t="s">
        <f>=(F850-E850)/E850</f>
      </c>
      <c r="J850" s="7" t="s">
        <f>=MAX(1,DATEDIF(C850,D850,"d")-1)</f>
      </c>
      <c r="K850" s="9" t="s">
        <f>=I850*365/J850</f>
      </c>
    </row>
    <row collapsed="false" customFormat="false" customHeight="false" hidden="false" ht="12.1" outlineLevel="0" r="851">
      <c r="A851" s="17" t="s">
        <v>506</v>
      </c>
      <c r="B851" s="17" t="s">
        <v>751</v>
      </c>
      <c r="C851" s="54" t="n">
        <v>45672</v>
      </c>
      <c r="D851" s="55" t="n">
        <v>45814</v>
      </c>
      <c r="E851" s="18" t="n">
        <v>23.4164</v>
      </c>
      <c r="F851" s="18" t="n">
        <v>22.0412</v>
      </c>
      <c r="G851" s="18" t="n">
        <v>200</v>
      </c>
      <c r="H851" s="6" t="s">
        <f>=(F851-E851)*G851</f>
      </c>
      <c r="I851" s="9" t="s">
        <f>=(F851-E851)/E851</f>
      </c>
      <c r="J851" s="7" t="s">
        <f>=MAX(1,DATEDIF(C851,D851,"d")-1)</f>
      </c>
      <c r="K851" s="9" t="s">
        <f>=I851*365/J851</f>
      </c>
    </row>
    <row collapsed="false" customFormat="false" customHeight="false" hidden="false" ht="12.1" outlineLevel="0" r="852">
      <c r="A852" s="17" t="s">
        <v>506</v>
      </c>
      <c r="B852" s="17" t="s">
        <v>751</v>
      </c>
      <c r="C852" s="54" t="n">
        <v>45672</v>
      </c>
      <c r="D852" s="55" t="n">
        <v>45814</v>
      </c>
      <c r="E852" s="18" t="n">
        <v>23.4094</v>
      </c>
      <c r="F852" s="18" t="n">
        <v>22.0412</v>
      </c>
      <c r="G852" s="18" t="n">
        <v>100</v>
      </c>
      <c r="H852" s="6" t="s">
        <f>=(F852-E852)*G852</f>
      </c>
      <c r="I852" s="9" t="s">
        <f>=(F852-E852)/E852</f>
      </c>
      <c r="J852" s="7" t="s">
        <f>=MAX(1,DATEDIF(C852,D852,"d")-1)</f>
      </c>
      <c r="K852" s="9" t="s">
        <f>=I852*365/J852</f>
      </c>
    </row>
    <row collapsed="false" customFormat="false" customHeight="false" hidden="false" ht="12.1" outlineLevel="0" r="853">
      <c r="A853" s="17" t="s">
        <v>506</v>
      </c>
      <c r="B853" s="17" t="s">
        <v>751</v>
      </c>
      <c r="C853" s="54" t="n">
        <v>45672</v>
      </c>
      <c r="D853" s="55" t="n">
        <v>45814</v>
      </c>
      <c r="E853" s="18" t="n">
        <v>23.4094</v>
      </c>
      <c r="F853" s="18" t="n">
        <v>22.0412</v>
      </c>
      <c r="G853" s="18" t="n">
        <v>2100</v>
      </c>
      <c r="H853" s="6" t="s">
        <f>=(F853-E853)*G853</f>
      </c>
      <c r="I853" s="9" t="s">
        <f>=(F853-E853)/E853</f>
      </c>
      <c r="J853" s="7" t="s">
        <f>=MAX(1,DATEDIF(C853,D853,"d")-1)</f>
      </c>
      <c r="K853" s="9" t="s">
        <f>=I853*365/J853</f>
      </c>
    </row>
    <row collapsed="false" customFormat="false" customHeight="false" hidden="false" ht="12.1" outlineLevel="0" r="854">
      <c r="A854" s="17" t="s">
        <v>506</v>
      </c>
      <c r="B854" s="17" t="s">
        <v>751</v>
      </c>
      <c r="C854" s="54" t="n">
        <v>45673</v>
      </c>
      <c r="D854" s="55" t="n">
        <v>45814</v>
      </c>
      <c r="E854" s="18" t="n">
        <v>25.1426</v>
      </c>
      <c r="F854" s="18" t="n">
        <v>22.0412</v>
      </c>
      <c r="G854" s="18" t="n">
        <v>100</v>
      </c>
      <c r="H854" s="6" t="s">
        <f>=(F854-E854)*G854</f>
      </c>
      <c r="I854" s="9" t="s">
        <f>=(F854-E854)/E854</f>
      </c>
      <c r="J854" s="7" t="s">
        <f>=MAX(1,DATEDIF(C854,D854,"d")-1)</f>
      </c>
      <c r="K854" s="9" t="s">
        <f>=I854*365/J854</f>
      </c>
    </row>
    <row collapsed="false" customFormat="false" customHeight="false" hidden="false" ht="12.1" outlineLevel="0" r="855">
      <c r="A855" s="17" t="s">
        <v>506</v>
      </c>
      <c r="B855" s="17" t="s">
        <v>751</v>
      </c>
      <c r="C855" s="54" t="n">
        <v>45673</v>
      </c>
      <c r="D855" s="55" t="n">
        <v>45814</v>
      </c>
      <c r="E855" s="18" t="n">
        <v>25.1426</v>
      </c>
      <c r="F855" s="18" t="n">
        <v>22.0412</v>
      </c>
      <c r="G855" s="18" t="n">
        <v>1100</v>
      </c>
      <c r="H855" s="6" t="s">
        <f>=(F855-E855)*G855</f>
      </c>
      <c r="I855" s="9" t="s">
        <f>=(F855-E855)/E855</f>
      </c>
      <c r="J855" s="7" t="s">
        <f>=MAX(1,DATEDIF(C855,D855,"d")-1)</f>
      </c>
      <c r="K855" s="9" t="s">
        <f>=I855*365/J855</f>
      </c>
    </row>
    <row collapsed="false" customFormat="false" customHeight="false" hidden="false" ht="12.1" outlineLevel="0" r="856">
      <c r="A856" s="17" t="s">
        <v>506</v>
      </c>
      <c r="B856" s="17" t="s">
        <v>751</v>
      </c>
      <c r="C856" s="54" t="n">
        <v>45681</v>
      </c>
      <c r="D856" s="55" t="n">
        <v>45814</v>
      </c>
      <c r="E856" s="18" t="n">
        <v>28.7915</v>
      </c>
      <c r="F856" s="18" t="n">
        <v>22.0412</v>
      </c>
      <c r="G856" s="18" t="n">
        <v>900</v>
      </c>
      <c r="H856" s="6" t="s">
        <f>=(F856-E856)*G856</f>
      </c>
      <c r="I856" s="9" t="s">
        <f>=(F856-E856)/E856</f>
      </c>
      <c r="J856" s="7" t="s">
        <f>=MAX(1,DATEDIF(C856,D856,"d")-1)</f>
      </c>
      <c r="K856" s="9" t="s">
        <f>=I856*365/J856</f>
      </c>
    </row>
    <row collapsed="false" customFormat="false" customHeight="false" hidden="false" ht="12.1" outlineLevel="0" r="857">
      <c r="A857" s="17" t="s">
        <v>506</v>
      </c>
      <c r="B857" s="17" t="s">
        <v>751</v>
      </c>
      <c r="C857" s="54" t="n">
        <v>45688</v>
      </c>
      <c r="D857" s="55" t="n">
        <v>45814</v>
      </c>
      <c r="E857" s="18" t="n">
        <v>27.7194</v>
      </c>
      <c r="F857" s="18" t="n">
        <v>22.0412</v>
      </c>
      <c r="G857" s="18" t="n">
        <v>400</v>
      </c>
      <c r="H857" s="6" t="s">
        <f>=(F857-E857)*G857</f>
      </c>
      <c r="I857" s="9" t="s">
        <f>=(F857-E857)/E857</f>
      </c>
      <c r="J857" s="7" t="s">
        <f>=MAX(1,DATEDIF(C857,D857,"d")-1)</f>
      </c>
      <c r="K857" s="9" t="s">
        <f>=I857*365/J857</f>
      </c>
    </row>
    <row collapsed="false" customFormat="false" customHeight="false" hidden="false" ht="12.1" outlineLevel="0" r="858">
      <c r="A858" s="17" t="s">
        <v>506</v>
      </c>
      <c r="B858" s="17" t="s">
        <v>751</v>
      </c>
      <c r="C858" s="54" t="n">
        <v>45688</v>
      </c>
      <c r="D858" s="55" t="n">
        <v>45814</v>
      </c>
      <c r="E858" s="18" t="n">
        <v>27.7194</v>
      </c>
      <c r="F858" s="18" t="n">
        <v>22.0412</v>
      </c>
      <c r="G858" s="18" t="n">
        <v>200</v>
      </c>
      <c r="H858" s="6" t="s">
        <f>=(F858-E858)*G858</f>
      </c>
      <c r="I858" s="9" t="s">
        <f>=(F858-E858)/E858</f>
      </c>
      <c r="J858" s="7" t="s">
        <f>=MAX(1,DATEDIF(C858,D858,"d")-1)</f>
      </c>
      <c r="K858" s="9" t="s">
        <f>=I858*365/J858</f>
      </c>
    </row>
    <row collapsed="false" customFormat="false" customHeight="false" hidden="false" ht="12.1" outlineLevel="0" r="859">
      <c r="A859" s="17" t="s">
        <v>506</v>
      </c>
      <c r="B859" s="17" t="s">
        <v>751</v>
      </c>
      <c r="C859" s="54" t="n">
        <v>45688</v>
      </c>
      <c r="D859" s="55" t="n">
        <v>45814</v>
      </c>
      <c r="E859" s="18" t="n">
        <v>27.7194</v>
      </c>
      <c r="F859" s="18" t="n">
        <v>22.0412</v>
      </c>
      <c r="G859" s="18" t="n">
        <v>1200</v>
      </c>
      <c r="H859" s="6" t="s">
        <f>=(F859-E859)*G859</f>
      </c>
      <c r="I859" s="9" t="s">
        <f>=(F859-E859)/E859</f>
      </c>
      <c r="J859" s="7" t="s">
        <f>=MAX(1,DATEDIF(C859,D859,"d")-1)</f>
      </c>
      <c r="K859" s="9" t="s">
        <f>=I859*365/J859</f>
      </c>
    </row>
    <row collapsed="false" customFormat="false" customHeight="false" hidden="false" ht="12.1" outlineLevel="0" r="860">
      <c r="A860" s="17" t="s">
        <v>506</v>
      </c>
      <c r="B860" s="17" t="s">
        <v>751</v>
      </c>
      <c r="C860" s="54" t="n">
        <v>45702</v>
      </c>
      <c r="D860" s="55" t="n">
        <v>45814</v>
      </c>
      <c r="E860" s="18" t="n">
        <v>28.6315</v>
      </c>
      <c r="F860" s="18" t="n">
        <v>22.0412</v>
      </c>
      <c r="G860" s="18" t="n">
        <v>1000</v>
      </c>
      <c r="H860" s="6" t="s">
        <f>=(F860-E860)*G860</f>
      </c>
      <c r="I860" s="9" t="s">
        <f>=(F860-E860)/E860</f>
      </c>
      <c r="J860" s="7" t="s">
        <f>=MAX(1,DATEDIF(C860,D860,"d")-1)</f>
      </c>
      <c r="K860" s="9" t="s">
        <f>=I860*365/J860</f>
      </c>
    </row>
    <row collapsed="false" customFormat="false" customHeight="false" hidden="false" ht="12.1" outlineLevel="0" r="861">
      <c r="A861" s="17" t="s">
        <v>506</v>
      </c>
      <c r="B861" s="17" t="s">
        <v>751</v>
      </c>
      <c r="C861" s="54" t="n">
        <v>45716</v>
      </c>
      <c r="D861" s="55" t="n">
        <v>45814</v>
      </c>
      <c r="E861" s="18" t="n">
        <v>27.2909</v>
      </c>
      <c r="F861" s="18" t="n">
        <v>22.0412</v>
      </c>
      <c r="G861" s="18" t="n">
        <v>200</v>
      </c>
      <c r="H861" s="6" t="s">
        <f>=(F861-E861)*G861</f>
      </c>
      <c r="I861" s="9" t="s">
        <f>=(F861-E861)/E861</f>
      </c>
      <c r="J861" s="7" t="s">
        <f>=MAX(1,DATEDIF(C861,D861,"d")-1)</f>
      </c>
      <c r="K861" s="9" t="s">
        <f>=I861*365/J861</f>
      </c>
    </row>
    <row collapsed="false" customFormat="false" customHeight="false" hidden="false" ht="12.1" outlineLevel="0" r="862">
      <c r="A862" s="17" t="s">
        <v>506</v>
      </c>
      <c r="B862" s="17" t="s">
        <v>751</v>
      </c>
      <c r="C862" s="54" t="n">
        <v>45716</v>
      </c>
      <c r="D862" s="55" t="n">
        <v>45814</v>
      </c>
      <c r="E862" s="18" t="n">
        <v>27.2909</v>
      </c>
      <c r="F862" s="18" t="n">
        <v>22.0412</v>
      </c>
      <c r="G862" s="18" t="n">
        <v>200</v>
      </c>
      <c r="H862" s="6" t="s">
        <f>=(F862-E862)*G862</f>
      </c>
      <c r="I862" s="9" t="s">
        <f>=(F862-E862)/E862</f>
      </c>
      <c r="J862" s="7" t="s">
        <f>=MAX(1,DATEDIF(C862,D862,"d")-1)</f>
      </c>
      <c r="K862" s="9" t="s">
        <f>=I862*365/J862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72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109</v>
      </c>
      <c r="B1" s="19" t="s">
        <v>9</v>
      </c>
      <c r="C1" s="19" t="s">
        <v>110</v>
      </c>
      <c r="D1" s="19" t="s">
        <v>111</v>
      </c>
      <c r="E1" s="19" t="s">
        <v>112</v>
      </c>
      <c r="F1" s="19" t="s">
        <v>113</v>
      </c>
      <c r="G1" s="19" t="s">
        <v>114</v>
      </c>
      <c r="H1" s="19" t="s">
        <v>115</v>
      </c>
    </row>
    <row collapsed="false" customFormat="false" customHeight="false" hidden="false" ht="12.1" outlineLevel="0" r="2">
      <c r="A2" s="14" t="n">
        <v>43441</v>
      </c>
      <c r="B2" s="6" t="n">
        <v>401000</v>
      </c>
      <c r="C2" s="17" t="s">
        <v>116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43446</v>
      </c>
      <c r="B3" s="6" t="n">
        <v>-1085.12</v>
      </c>
      <c r="C3" s="17" t="s">
        <v>117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43448</v>
      </c>
      <c r="B4" s="6" t="n">
        <v>1085.12</v>
      </c>
      <c r="C4" s="17" t="s">
        <v>118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43455</v>
      </c>
      <c r="B5" s="6" t="n">
        <v>-413</v>
      </c>
      <c r="C5" s="17" t="s">
        <v>119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43462</v>
      </c>
      <c r="B6" s="6" t="n">
        <v>-575.5</v>
      </c>
      <c r="C6" s="17" t="s">
        <v>120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43479</v>
      </c>
      <c r="B7" s="6" t="n">
        <v>475</v>
      </c>
      <c r="C7" s="17" t="s">
        <v>121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43488</v>
      </c>
      <c r="B8" s="6" t="n">
        <v>661.5</v>
      </c>
      <c r="C8" s="17" t="s">
        <v>122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43488</v>
      </c>
      <c r="B9" s="6" t="n">
        <v>-1212.8</v>
      </c>
      <c r="C9" s="17" t="s">
        <v>123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43489</v>
      </c>
      <c r="B10" s="6" t="n">
        <v>1212.8</v>
      </c>
      <c r="C10" s="17" t="s">
        <v>124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43516</v>
      </c>
      <c r="B11" s="6" t="n">
        <v>-1151.7</v>
      </c>
      <c r="C11" s="17" t="s">
        <v>125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43517</v>
      </c>
      <c r="B12" s="6" t="n">
        <v>1151.7</v>
      </c>
      <c r="C12" s="17" t="s">
        <v>126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43551</v>
      </c>
      <c r="B13" s="6" t="n">
        <v>-1391.04</v>
      </c>
      <c r="C13" s="17" t="s">
        <v>127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43551</v>
      </c>
      <c r="B14" s="6" t="n">
        <v>1391.04</v>
      </c>
      <c r="C14" s="17" t="s">
        <v>128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43572</v>
      </c>
      <c r="B15" s="6" t="n">
        <v>1212.8</v>
      </c>
      <c r="C15" s="17" t="s">
        <v>129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43572</v>
      </c>
      <c r="B16" s="6" t="n">
        <v>-1212.8</v>
      </c>
      <c r="C16" s="17" t="s">
        <v>130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43608</v>
      </c>
      <c r="B17" s="6" t="n">
        <v>-640.48</v>
      </c>
      <c r="C17" s="17" t="s">
        <v>131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43616</v>
      </c>
      <c r="B18" s="6" t="n">
        <v>-298.28</v>
      </c>
      <c r="C18" s="17" t="s">
        <v>132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43628</v>
      </c>
      <c r="B19" s="6" t="n">
        <v>-1119.03</v>
      </c>
      <c r="C19" s="17" t="s">
        <v>133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43629</v>
      </c>
      <c r="B20" s="6" t="n">
        <v>-2506</v>
      </c>
      <c r="C20" s="17" t="s">
        <v>134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43629</v>
      </c>
      <c r="B21" s="6" t="n">
        <v>1119.03</v>
      </c>
      <c r="C21" s="17" t="s">
        <v>135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43633</v>
      </c>
      <c r="B22" s="6" t="n">
        <v>-98.3</v>
      </c>
      <c r="C22" s="17" t="s">
        <v>136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4" t="n">
        <v>43633</v>
      </c>
      <c r="B23" s="6" t="n">
        <v>592.83</v>
      </c>
      <c r="C23" s="17" t="s">
        <v>137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 t="n">
        <v>43634</v>
      </c>
      <c r="B24" s="6" t="n">
        <v>343.27</v>
      </c>
      <c r="C24" s="17" t="s">
        <v>138</v>
      </c>
      <c r="D24" s="17"/>
      <c r="E24" s="17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4" t="n">
        <v>43637</v>
      </c>
      <c r="B25" s="6" t="n">
        <v>-689.52</v>
      </c>
      <c r="C25" s="17" t="s">
        <v>139</v>
      </c>
      <c r="D25" s="17"/>
      <c r="E25" s="17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4" t="n">
        <v>43647</v>
      </c>
      <c r="B26" s="6" t="n">
        <v>-207.5</v>
      </c>
      <c r="C26" s="17" t="s">
        <v>140</v>
      </c>
      <c r="D26" s="17"/>
      <c r="E26" s="17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4" t="n">
        <v>43647</v>
      </c>
      <c r="B27" s="6" t="n">
        <v>2880</v>
      </c>
      <c r="C27" s="17" t="s">
        <v>141</v>
      </c>
      <c r="D27" s="17"/>
      <c r="E27" s="17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4" t="n">
        <v>43648</v>
      </c>
      <c r="B28" s="6" t="n">
        <v>113.3</v>
      </c>
      <c r="C28" s="17" t="s">
        <v>142</v>
      </c>
      <c r="D28" s="17"/>
      <c r="E28" s="17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4" t="n">
        <v>43649</v>
      </c>
      <c r="B29" s="6" t="n">
        <v>792.52</v>
      </c>
      <c r="C29" s="17" t="s">
        <v>143</v>
      </c>
      <c r="D29" s="17"/>
      <c r="E29" s="17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4" t="n">
        <v>43655</v>
      </c>
      <c r="B30" s="6" t="n">
        <v>-674</v>
      </c>
      <c r="C30" s="17" t="s">
        <v>144</v>
      </c>
      <c r="D30" s="17"/>
      <c r="E30" s="17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4" t="n">
        <v>43655</v>
      </c>
      <c r="B31" s="6" t="n">
        <v>-799.47</v>
      </c>
      <c r="C31" s="17" t="s">
        <v>145</v>
      </c>
      <c r="D31" s="17"/>
      <c r="E31" s="17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4" t="n">
        <v>43662</v>
      </c>
      <c r="B32" s="6" t="n">
        <v>238.5</v>
      </c>
      <c r="C32" s="17" t="s">
        <v>146</v>
      </c>
      <c r="D32" s="17"/>
      <c r="E32" s="17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4" t="n">
        <v>43664</v>
      </c>
      <c r="B33" s="6" t="n">
        <v>-3315</v>
      </c>
      <c r="C33" s="17" t="s">
        <v>147</v>
      </c>
      <c r="D33" s="17"/>
      <c r="E33" s="17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4" t="n">
        <v>43664</v>
      </c>
      <c r="B34" s="6" t="n">
        <v>-3179.2</v>
      </c>
      <c r="C34" s="17" t="s">
        <v>148</v>
      </c>
      <c r="D34" s="17"/>
      <c r="E34" s="17"/>
      <c r="F34" s="6" t="s">
        <f>=A34-A33</f>
      </c>
      <c r="G34" s="6" t="s">
        <f>=B34+G33</f>
      </c>
      <c r="H34" s="6" t="s">
        <f>=F34*G33</f>
      </c>
    </row>
    <row collapsed="false" customFormat="false" customHeight="false" hidden="false" ht="12.1" outlineLevel="0" r="35">
      <c r="A35" s="14" t="n">
        <v>43668</v>
      </c>
      <c r="B35" s="6" t="n">
        <v>775</v>
      </c>
      <c r="C35" s="17" t="s">
        <v>149</v>
      </c>
      <c r="D35" s="17"/>
      <c r="E35" s="17"/>
      <c r="F35" s="6" t="s">
        <f>=A35-A34</f>
      </c>
      <c r="G35" s="6" t="s">
        <f>=B35+G34</f>
      </c>
      <c r="H35" s="6" t="s">
        <f>=F35*G34</f>
      </c>
    </row>
    <row collapsed="false" customFormat="false" customHeight="false" hidden="false" ht="12.1" outlineLevel="0" r="36">
      <c r="A36" s="14" t="n">
        <v>43669</v>
      </c>
      <c r="B36" s="6" t="n">
        <v>918.47</v>
      </c>
      <c r="C36" s="17" t="s">
        <v>150</v>
      </c>
      <c r="D36" s="17"/>
      <c r="E36" s="17"/>
      <c r="F36" s="6" t="s">
        <f>=A36-A35</f>
      </c>
      <c r="G36" s="6" t="s">
        <f>=B36+G35</f>
      </c>
      <c r="H36" s="6" t="s">
        <f>=F36*G35</f>
      </c>
    </row>
    <row collapsed="false" customFormat="false" customHeight="false" hidden="false" ht="12.1" outlineLevel="0" r="37">
      <c r="A37" s="14" t="n">
        <v>43670</v>
      </c>
      <c r="B37" s="6" t="n">
        <v>1212.8</v>
      </c>
      <c r="C37" s="17" t="s">
        <v>151</v>
      </c>
      <c r="D37" s="17"/>
      <c r="E37" s="17"/>
      <c r="F37" s="6" t="s">
        <f>=A37-A36</f>
      </c>
      <c r="G37" s="6" t="s">
        <f>=B37+G36</f>
      </c>
      <c r="H37" s="6" t="s">
        <f>=F37*G36</f>
      </c>
    </row>
    <row collapsed="false" customFormat="false" customHeight="false" hidden="false" ht="12.1" outlineLevel="0" r="38">
      <c r="A38" s="14" t="n">
        <v>43670</v>
      </c>
      <c r="B38" s="6" t="n">
        <v>-1212.8</v>
      </c>
      <c r="C38" s="17" t="s">
        <v>123</v>
      </c>
      <c r="D38" s="17"/>
      <c r="E38" s="17"/>
      <c r="F38" s="6" t="s">
        <f>=A38-A37</f>
      </c>
      <c r="G38" s="6" t="s">
        <f>=B38+G37</f>
      </c>
      <c r="H38" s="6" t="s">
        <f>=F38*G37</f>
      </c>
    </row>
    <row collapsed="false" customFormat="false" customHeight="false" hidden="false" ht="12.1" outlineLevel="0" r="39">
      <c r="A39" s="14" t="n">
        <v>43682</v>
      </c>
      <c r="B39" s="6" t="n">
        <v>3654.2</v>
      </c>
      <c r="C39" s="17" t="s">
        <v>152</v>
      </c>
      <c r="D39" s="17"/>
      <c r="E39" s="17"/>
      <c r="F39" s="6" t="s">
        <f>=A39-A38</f>
      </c>
      <c r="G39" s="6" t="s">
        <f>=B39+G38</f>
      </c>
      <c r="H39" s="6" t="s">
        <f>=F39*G38</f>
      </c>
    </row>
    <row collapsed="false" customFormat="false" customHeight="false" hidden="false" ht="12.1" outlineLevel="0" r="40">
      <c r="A40" s="14" t="n">
        <v>43682</v>
      </c>
      <c r="B40" s="6" t="n">
        <v>3810</v>
      </c>
      <c r="C40" s="17" t="s">
        <v>153</v>
      </c>
      <c r="D40" s="17"/>
      <c r="E40" s="17"/>
      <c r="F40" s="6" t="s">
        <f>=A40-A39</f>
      </c>
      <c r="G40" s="6" t="s">
        <f>=B40+G39</f>
      </c>
      <c r="H40" s="6" t="s">
        <f>=F40*G39</f>
      </c>
    </row>
    <row collapsed="false" customFormat="false" customHeight="false" hidden="false" ht="12.1" outlineLevel="0" r="41">
      <c r="A41" s="14" t="n">
        <v>43698</v>
      </c>
      <c r="B41" s="6" t="n">
        <v>1151.7</v>
      </c>
      <c r="C41" s="17" t="s">
        <v>154</v>
      </c>
      <c r="D41" s="17"/>
      <c r="E41" s="17"/>
      <c r="F41" s="6" t="s">
        <f>=A41-A40</f>
      </c>
      <c r="G41" s="6" t="s">
        <f>=B41+G40</f>
      </c>
      <c r="H41" s="6" t="s">
        <f>=F41*G40</f>
      </c>
    </row>
    <row collapsed="false" customFormat="false" customHeight="false" hidden="false" ht="12.1" outlineLevel="0" r="42">
      <c r="A42" s="14" t="n">
        <v>43698</v>
      </c>
      <c r="B42" s="6" t="n">
        <v>-1151.7</v>
      </c>
      <c r="C42" s="17" t="s">
        <v>125</v>
      </c>
      <c r="D42" s="17"/>
      <c r="E42" s="17"/>
      <c r="F42" s="6" t="s">
        <f>=A42-A41</f>
      </c>
      <c r="G42" s="6" t="s">
        <f>=B42+G41</f>
      </c>
      <c r="H42" s="6" t="s">
        <f>=F42*G41</f>
      </c>
    </row>
    <row collapsed="false" customFormat="false" customHeight="false" hidden="false" ht="12.1" outlineLevel="0" r="43">
      <c r="A43" s="14" t="n">
        <v>43733</v>
      </c>
      <c r="B43" s="6" t="n">
        <v>1391.04</v>
      </c>
      <c r="C43" s="17" t="s">
        <v>155</v>
      </c>
      <c r="D43" s="17"/>
      <c r="E43" s="17"/>
      <c r="F43" s="6" t="s">
        <f>=A43-A42</f>
      </c>
      <c r="G43" s="6" t="s">
        <f>=B43+G42</f>
      </c>
      <c r="H43" s="6" t="s">
        <f>=F43*G42</f>
      </c>
    </row>
    <row collapsed="false" customFormat="false" customHeight="false" hidden="false" ht="12.1" outlineLevel="0" r="44">
      <c r="A44" s="14" t="n">
        <v>43733</v>
      </c>
      <c r="B44" s="6" t="n">
        <v>-1391.04</v>
      </c>
      <c r="C44" s="17" t="s">
        <v>127</v>
      </c>
      <c r="D44" s="17"/>
      <c r="E44" s="17"/>
      <c r="F44" s="6" t="s">
        <f>=A44-A43</f>
      </c>
      <c r="G44" s="6" t="s">
        <f>=B44+G43</f>
      </c>
      <c r="H44" s="6" t="s">
        <f>=F44*G43</f>
      </c>
    </row>
    <row collapsed="false" customFormat="false" customHeight="false" hidden="false" ht="12.1" outlineLevel="0" r="45">
      <c r="A45" s="14" t="n">
        <v>43745</v>
      </c>
      <c r="B45" s="6" t="n">
        <v>-768.93</v>
      </c>
      <c r="C45" s="17" t="s">
        <v>156</v>
      </c>
      <c r="D45" s="17"/>
      <c r="E45" s="17"/>
      <c r="F45" s="6" t="s">
        <f>=A45-A44</f>
      </c>
      <c r="G45" s="6" t="s">
        <f>=B45+G44</f>
      </c>
      <c r="H45" s="6" t="s">
        <f>=F45*G44</f>
      </c>
    </row>
    <row collapsed="false" customFormat="false" customHeight="false" hidden="false" ht="12.1" outlineLevel="0" r="46">
      <c r="A46" s="14" t="n">
        <v>43749</v>
      </c>
      <c r="B46" s="6" t="n">
        <v>-133.4</v>
      </c>
      <c r="C46" s="17" t="s">
        <v>157</v>
      </c>
      <c r="D46" s="17"/>
      <c r="E46" s="17"/>
      <c r="F46" s="6" t="s">
        <f>=A46-A45</f>
      </c>
      <c r="G46" s="6" t="s">
        <f>=B46+G45</f>
      </c>
      <c r="H46" s="6" t="s">
        <f>=F46*G45</f>
      </c>
    </row>
    <row collapsed="false" customFormat="false" customHeight="false" hidden="false" ht="12.1" outlineLevel="0" r="47">
      <c r="A47" s="14" t="n">
        <v>43753</v>
      </c>
      <c r="B47" s="6" t="n">
        <v>883.93</v>
      </c>
      <c r="C47" s="17" t="s">
        <v>158</v>
      </c>
      <c r="D47" s="17"/>
      <c r="E47" s="17"/>
      <c r="F47" s="6" t="s">
        <f>=A47-A46</f>
      </c>
      <c r="G47" s="6" t="s">
        <f>=B47+G46</f>
      </c>
      <c r="H47" s="6" t="s">
        <f>=F47*G46</f>
      </c>
    </row>
    <row collapsed="false" customFormat="false" customHeight="false" hidden="false" ht="12.1" outlineLevel="0" r="48">
      <c r="A48" s="14" t="n">
        <v>43754</v>
      </c>
      <c r="B48" s="6" t="n">
        <v>-1212.8</v>
      </c>
      <c r="C48" s="17" t="s">
        <v>130</v>
      </c>
      <c r="D48" s="17"/>
      <c r="E48" s="17"/>
      <c r="F48" s="6" t="s">
        <f>=A48-A47</f>
      </c>
      <c r="G48" s="6" t="s">
        <f>=B48+G47</f>
      </c>
      <c r="H48" s="6" t="s">
        <f>=F48*G47</f>
      </c>
    </row>
    <row collapsed="false" customFormat="false" customHeight="false" hidden="false" ht="12.1" outlineLevel="0" r="49">
      <c r="A49" s="14" t="n">
        <v>43754</v>
      </c>
      <c r="B49" s="6" t="n">
        <v>1212.8</v>
      </c>
      <c r="C49" s="17" t="s">
        <v>159</v>
      </c>
      <c r="D49" s="17"/>
      <c r="E49" s="17"/>
      <c r="F49" s="6" t="s">
        <f>=A49-A48</f>
      </c>
      <c r="G49" s="6" t="s">
        <f>=B49+G48</f>
      </c>
      <c r="H49" s="6" t="s">
        <f>=F49*G48</f>
      </c>
    </row>
    <row collapsed="false" customFormat="false" customHeight="false" hidden="false" ht="12.1" outlineLevel="0" r="50">
      <c r="A50" s="14" t="n">
        <v>43756</v>
      </c>
      <c r="B50" s="6" t="n">
        <v>-473.2</v>
      </c>
      <c r="C50" s="17" t="s">
        <v>160</v>
      </c>
      <c r="D50" s="17"/>
      <c r="E50" s="17"/>
      <c r="F50" s="6" t="s">
        <f>=A50-A49</f>
      </c>
      <c r="G50" s="6" t="s">
        <f>=B50+G49</f>
      </c>
      <c r="H50" s="6" t="s">
        <f>=F50*G49</f>
      </c>
    </row>
    <row collapsed="false" customFormat="false" customHeight="false" hidden="false" ht="12.1" outlineLevel="0" r="51">
      <c r="A51" s="14" t="n">
        <v>43767</v>
      </c>
      <c r="B51" s="6" t="n">
        <v>153.4</v>
      </c>
      <c r="C51" s="17" t="s">
        <v>161</v>
      </c>
      <c r="D51" s="17"/>
      <c r="E51" s="17"/>
      <c r="F51" s="6" t="s">
        <f>=A51-A50</f>
      </c>
      <c r="G51" s="6" t="s">
        <f>=B51+G50</f>
      </c>
      <c r="H51" s="6" t="s">
        <f>=F51*G50</f>
      </c>
    </row>
    <row collapsed="false" customFormat="false" customHeight="false" hidden="false" ht="12.1" outlineLevel="0" r="52">
      <c r="A52" s="14" t="n">
        <v>43774</v>
      </c>
      <c r="B52" s="6" t="n">
        <v>544.2</v>
      </c>
      <c r="C52" s="17" t="s">
        <v>162</v>
      </c>
      <c r="D52" s="17"/>
      <c r="E52" s="17"/>
      <c r="F52" s="6" t="s">
        <f>=A52-A51</f>
      </c>
      <c r="G52" s="6" t="s">
        <f>=B52+G51</f>
      </c>
      <c r="H52" s="6" t="s">
        <f>=F52*G51</f>
      </c>
    </row>
    <row collapsed="false" customFormat="false" customHeight="false" hidden="false" ht="12.1" outlineLevel="0" r="53">
      <c r="A53" s="14" t="n">
        <v>43783</v>
      </c>
      <c r="B53" s="6" t="n">
        <v>-1000</v>
      </c>
      <c r="C53" s="17" t="s">
        <v>163</v>
      </c>
      <c r="D53" s="17"/>
      <c r="E53" s="17"/>
      <c r="F53" s="6" t="s">
        <f>=A53-A52</f>
      </c>
      <c r="G53" s="6" t="s">
        <f>=B53+G52</f>
      </c>
      <c r="H53" s="6" t="s">
        <f>=F53*G52</f>
      </c>
    </row>
    <row collapsed="false" customFormat="false" customHeight="false" hidden="false" ht="12.1" outlineLevel="0" r="54">
      <c r="A54" s="14" t="n">
        <v>43783</v>
      </c>
      <c r="B54" s="6" t="n">
        <v>1000</v>
      </c>
      <c r="C54" s="17" t="s">
        <v>164</v>
      </c>
      <c r="D54" s="17"/>
      <c r="E54" s="17"/>
      <c r="F54" s="6" t="s">
        <f>=A54-A53</f>
      </c>
      <c r="G54" s="6" t="s">
        <f>=B54+G53</f>
      </c>
      <c r="H54" s="6" t="s">
        <f>=F54*G53</f>
      </c>
    </row>
    <row collapsed="false" customFormat="false" customHeight="false" hidden="false" ht="12.1" outlineLevel="0" r="55">
      <c r="A55" s="14" t="n">
        <v>43787</v>
      </c>
      <c r="B55" s="6" t="n">
        <v>1000</v>
      </c>
      <c r="C55" s="17" t="s">
        <v>165</v>
      </c>
      <c r="D55" s="17"/>
      <c r="E55" s="17"/>
      <c r="F55" s="6" t="s">
        <f>=A55-A54</f>
      </c>
      <c r="G55" s="6" t="s">
        <f>=B55+G54</f>
      </c>
      <c r="H55" s="6" t="s">
        <f>=F55*G54</f>
      </c>
    </row>
    <row collapsed="false" customFormat="false" customHeight="false" hidden="false" ht="12.1" outlineLevel="0" r="56">
      <c r="A56" s="14" t="n">
        <v>43787</v>
      </c>
      <c r="B56" s="6" t="n">
        <v>-1000</v>
      </c>
      <c r="C56" s="17" t="s">
        <v>166</v>
      </c>
      <c r="D56" s="17"/>
      <c r="E56" s="17"/>
      <c r="F56" s="6" t="s">
        <f>=A56-A55</f>
      </c>
      <c r="G56" s="6" t="s">
        <f>=B56+G55</f>
      </c>
      <c r="H56" s="6" t="s">
        <f>=F56*G55</f>
      </c>
    </row>
    <row collapsed="false" customFormat="false" customHeight="false" hidden="false" ht="12.1" outlineLevel="0" r="57">
      <c r="A57" s="14" t="n">
        <v>43787</v>
      </c>
      <c r="B57" s="6" t="n">
        <v>10381.412584</v>
      </c>
      <c r="C57" s="17" t="s">
        <v>167</v>
      </c>
      <c r="D57" s="17"/>
      <c r="E57" s="17"/>
      <c r="F57" s="6" t="s">
        <f>=A57-A56</f>
      </c>
      <c r="G57" s="6" t="s">
        <f>=B57+G56</f>
      </c>
      <c r="H57" s="6" t="s">
        <f>=F57*G56</f>
      </c>
    </row>
    <row collapsed="false" customFormat="false" customHeight="false" hidden="false" ht="12.1" outlineLevel="0" r="58">
      <c r="A58" s="14" t="n">
        <v>43787</v>
      </c>
      <c r="B58" s="6" t="n">
        <v>7500</v>
      </c>
      <c r="C58" s="17" t="s">
        <v>167</v>
      </c>
      <c r="D58" s="17"/>
      <c r="E58" s="17"/>
      <c r="F58" s="6" t="s">
        <f>=A58-A57</f>
      </c>
      <c r="G58" s="6" t="s">
        <f>=B58+G57</f>
      </c>
      <c r="H58" s="6" t="s">
        <f>=F58*G57</f>
      </c>
    </row>
    <row collapsed="false" customFormat="false" customHeight="false" hidden="false" ht="12.1" outlineLevel="0" r="59">
      <c r="A59" s="14" t="n">
        <v>43809</v>
      </c>
      <c r="B59" s="6" t="n">
        <v>-33000</v>
      </c>
      <c r="C59" s="17" t="s">
        <v>168</v>
      </c>
      <c r="D59" s="17"/>
      <c r="E59" s="17"/>
      <c r="F59" s="6" t="s">
        <f>=A59-A58</f>
      </c>
      <c r="G59" s="6" t="s">
        <f>=B59+G58</f>
      </c>
      <c r="H59" s="6" t="s">
        <f>=F59*G58</f>
      </c>
    </row>
    <row collapsed="false" customFormat="false" customHeight="false" hidden="false" ht="12.1" outlineLevel="0" r="60">
      <c r="A60" s="14" t="n">
        <v>43810</v>
      </c>
      <c r="B60" s="6" t="n">
        <v>-1119.03</v>
      </c>
      <c r="C60" s="17" t="s">
        <v>133</v>
      </c>
      <c r="D60" s="17"/>
      <c r="E60" s="17"/>
      <c r="F60" s="6" t="s">
        <f>=A60-A59</f>
      </c>
      <c r="G60" s="6" t="s">
        <f>=B60+G59</f>
      </c>
      <c r="H60" s="6" t="s">
        <f>=F60*G59</f>
      </c>
    </row>
    <row collapsed="false" customFormat="false" customHeight="false" hidden="false" ht="12.1" outlineLevel="0" r="61">
      <c r="A61" s="14" t="n">
        <v>43810</v>
      </c>
      <c r="B61" s="6" t="n">
        <v>33000</v>
      </c>
      <c r="C61" s="17" t="s">
        <v>169</v>
      </c>
      <c r="D61" s="17"/>
      <c r="E61" s="17"/>
      <c r="F61" s="6" t="s">
        <f>=A61-A60</f>
      </c>
      <c r="G61" s="6" t="s">
        <f>=B61+G60</f>
      </c>
      <c r="H61" s="6" t="s">
        <f>=F61*G60</f>
      </c>
    </row>
    <row collapsed="false" customFormat="false" customHeight="false" hidden="false" ht="12.1" outlineLevel="0" r="62">
      <c r="A62" s="14" t="n">
        <v>43819</v>
      </c>
      <c r="B62" s="6" t="n">
        <v>-835</v>
      </c>
      <c r="C62" s="17" t="s">
        <v>170</v>
      </c>
      <c r="D62" s="17"/>
      <c r="E62" s="17"/>
      <c r="F62" s="6" t="s">
        <f>=A62-A61</f>
      </c>
      <c r="G62" s="6" t="s">
        <f>=B62+G61</f>
      </c>
      <c r="H62" s="6" t="s">
        <f>=F62*G61</f>
      </c>
    </row>
    <row collapsed="false" customFormat="false" customHeight="false" hidden="false" ht="12.1" outlineLevel="0" r="63">
      <c r="A63" s="14" t="n">
        <v>43826</v>
      </c>
      <c r="B63" s="6" t="n">
        <v>-525.09</v>
      </c>
      <c r="C63" s="17" t="s">
        <v>171</v>
      </c>
      <c r="D63" s="17"/>
      <c r="E63" s="17"/>
      <c r="F63" s="6" t="s">
        <f>=A63-A62</f>
      </c>
      <c r="G63" s="6" t="s">
        <f>=B63+G62</f>
      </c>
      <c r="H63" s="6" t="s">
        <f>=F63*G62</f>
      </c>
    </row>
    <row collapsed="false" customFormat="false" customHeight="false" hidden="false" ht="12.1" outlineLevel="0" r="64">
      <c r="A64" s="14" t="n">
        <v>43829</v>
      </c>
      <c r="B64" s="6" t="n">
        <v>401000</v>
      </c>
      <c r="C64" s="17" t="s">
        <v>172</v>
      </c>
      <c r="D64" s="17"/>
      <c r="E64" s="17"/>
      <c r="F64" s="6" t="s">
        <f>=A64-A63</f>
      </c>
      <c r="G64" s="6" t="s">
        <f>=B64+G63</f>
      </c>
      <c r="H64" s="6" t="s">
        <f>=F64*G63</f>
      </c>
    </row>
    <row collapsed="false" customFormat="false" customHeight="false" hidden="false" ht="12.1" outlineLevel="0" r="65">
      <c r="A65" s="14" t="n">
        <v>43839</v>
      </c>
      <c r="B65" s="6" t="n">
        <v>-840</v>
      </c>
      <c r="C65" s="17" t="s">
        <v>173</v>
      </c>
      <c r="D65" s="17"/>
      <c r="E65" s="17"/>
      <c r="F65" s="6" t="s">
        <f>=A65-A64</f>
      </c>
      <c r="G65" s="6" t="s">
        <f>=B65+G64</f>
      </c>
      <c r="H65" s="6" t="s">
        <f>=F65*G64</f>
      </c>
    </row>
    <row collapsed="false" customFormat="false" customHeight="false" hidden="false" ht="12.1" outlineLevel="0" r="66">
      <c r="A66" s="14" t="n">
        <v>43840</v>
      </c>
      <c r="B66" s="6" t="n">
        <v>-1153</v>
      </c>
      <c r="C66" s="17" t="s">
        <v>174</v>
      </c>
      <c r="D66" s="17"/>
      <c r="E66" s="17"/>
      <c r="F66" s="6" t="s">
        <f>=A66-A65</f>
      </c>
      <c r="G66" s="6" t="s">
        <f>=B66+G65</f>
      </c>
      <c r="H66" s="6" t="s">
        <f>=F66*G65</f>
      </c>
    </row>
    <row collapsed="false" customFormat="false" customHeight="false" hidden="false" ht="12.1" outlineLevel="0" r="67">
      <c r="A67" s="14" t="n">
        <v>43840</v>
      </c>
      <c r="B67" s="6" t="n">
        <v>-1280.9</v>
      </c>
      <c r="C67" s="17" t="s">
        <v>175</v>
      </c>
      <c r="D67" s="17"/>
      <c r="E67" s="17"/>
      <c r="F67" s="6" t="s">
        <f>=A67-A66</f>
      </c>
      <c r="G67" s="6" t="s">
        <f>=B67+G66</f>
      </c>
      <c r="H67" s="6" t="s">
        <f>=F67*G66</f>
      </c>
    </row>
    <row collapsed="false" customFormat="false" customHeight="false" hidden="false" ht="12.1" outlineLevel="0" r="68">
      <c r="A68" s="14" t="n">
        <v>43843</v>
      </c>
      <c r="B68" s="6" t="n">
        <v>-2298.88</v>
      </c>
      <c r="C68" s="17" t="s">
        <v>176</v>
      </c>
      <c r="D68" s="17"/>
      <c r="E68" s="17"/>
      <c r="F68" s="6" t="s">
        <f>=A68-A67</f>
      </c>
      <c r="G68" s="6" t="s">
        <f>=B68+G67</f>
      </c>
      <c r="H68" s="6" t="s">
        <f>=F68*G67</f>
      </c>
    </row>
    <row collapsed="false" customFormat="false" customHeight="false" hidden="false" ht="12.1" outlineLevel="0" r="69">
      <c r="A69" s="14" t="n">
        <v>43845</v>
      </c>
      <c r="B69" s="6" t="n">
        <v>-1435</v>
      </c>
      <c r="C69" s="17" t="s">
        <v>177</v>
      </c>
      <c r="D69" s="17"/>
      <c r="E69" s="17"/>
      <c r="F69" s="6" t="s">
        <f>=A69-A68</f>
      </c>
      <c r="G69" s="6" t="s">
        <f>=B69+G68</f>
      </c>
      <c r="H69" s="6" t="s">
        <f>=F69*G68</f>
      </c>
    </row>
    <row collapsed="false" customFormat="false" customHeight="false" hidden="false" ht="12.1" outlineLevel="0" r="70">
      <c r="A70" s="14" t="n">
        <v>43852</v>
      </c>
      <c r="B70" s="6" t="n">
        <v>-1212.8</v>
      </c>
      <c r="C70" s="17" t="s">
        <v>123</v>
      </c>
      <c r="D70" s="17"/>
      <c r="E70" s="17"/>
      <c r="F70" s="6" t="s">
        <f>=A70-A69</f>
      </c>
      <c r="G70" s="6" t="s">
        <f>=B70+G69</f>
      </c>
      <c r="H70" s="6" t="s">
        <f>=F70*G69</f>
      </c>
    </row>
    <row collapsed="false" customFormat="false" customHeight="false" hidden="false" ht="12.1" outlineLevel="0" r="71">
      <c r="A71" s="14" t="n">
        <v>43860</v>
      </c>
      <c r="B71" s="6" t="n">
        <v>36000</v>
      </c>
      <c r="C71" s="17" t="s">
        <v>178</v>
      </c>
      <c r="D71" s="17"/>
      <c r="E71" s="17"/>
      <c r="F71" s="6" t="s">
        <f>=A71-A70</f>
      </c>
      <c r="G71" s="6" t="s">
        <f>=B71+G70</f>
      </c>
      <c r="H71" s="6" t="s">
        <f>=F71*G70</f>
      </c>
    </row>
    <row collapsed="false" customFormat="false" customHeight="false" hidden="false" ht="12.1" outlineLevel="0" r="72">
      <c r="A72" s="14" t="n">
        <v>43865</v>
      </c>
      <c r="B72" s="6" t="n">
        <v>106188.15</v>
      </c>
      <c r="C72" s="17" t="s">
        <v>178</v>
      </c>
      <c r="D72" s="17"/>
      <c r="E72" s="17"/>
      <c r="F72" s="6" t="s">
        <f>=A72-A71</f>
      </c>
      <c r="G72" s="6" t="s">
        <f>=B72+G71</f>
      </c>
      <c r="H72" s="6" t="s">
        <f>=F72*G71</f>
      </c>
    </row>
    <row collapsed="false" customFormat="false" customHeight="false" hidden="false" ht="12.1" outlineLevel="0" r="73">
      <c r="A73" s="14" t="n">
        <v>43872</v>
      </c>
      <c r="B73" s="6" t="n">
        <v>83787.12</v>
      </c>
      <c r="C73" s="17" t="s">
        <v>178</v>
      </c>
      <c r="D73" s="17"/>
      <c r="E73" s="17"/>
      <c r="F73" s="6" t="s">
        <f>=A73-A72</f>
      </c>
      <c r="G73" s="6" t="s">
        <f>=B73+G72</f>
      </c>
      <c r="H73" s="6" t="s">
        <f>=F73*G72</f>
      </c>
    </row>
    <row collapsed="false" customFormat="false" customHeight="false" hidden="false" ht="12.1" outlineLevel="0" r="74">
      <c r="A74" s="14" t="n">
        <v>43875</v>
      </c>
      <c r="B74" s="6" t="n">
        <v>-330.5</v>
      </c>
      <c r="C74" s="17" t="s">
        <v>179</v>
      </c>
      <c r="D74" s="17"/>
      <c r="E74" s="17"/>
      <c r="F74" s="6" t="s">
        <f>=A74-A73</f>
      </c>
      <c r="G74" s="6" t="s">
        <f>=B74+G73</f>
      </c>
      <c r="H74" s="6" t="s">
        <f>=F74*G73</f>
      </c>
    </row>
    <row collapsed="false" customFormat="false" customHeight="false" hidden="false" ht="12.1" outlineLevel="0" r="75">
      <c r="A75" s="14" t="n">
        <v>43880</v>
      </c>
      <c r="B75" s="6" t="n">
        <v>-1151.7</v>
      </c>
      <c r="C75" s="17" t="s">
        <v>125</v>
      </c>
      <c r="D75" s="17"/>
      <c r="E75" s="17"/>
      <c r="F75" s="6" t="s">
        <f>=A75-A74</f>
      </c>
      <c r="G75" s="6" t="s">
        <f>=B75+G74</f>
      </c>
      <c r="H75" s="6" t="s">
        <f>=F75*G74</f>
      </c>
    </row>
    <row collapsed="false" customFormat="false" customHeight="false" hidden="false" ht="12.1" outlineLevel="0" r="76">
      <c r="A76" s="14" t="n">
        <v>43887</v>
      </c>
      <c r="B76" s="6" t="n">
        <v>288882.31</v>
      </c>
      <c r="C76" s="17" t="s">
        <v>178</v>
      </c>
      <c r="D76" s="17"/>
      <c r="E76" s="17"/>
      <c r="F76" s="6" t="s">
        <f>=A76-A75</f>
      </c>
      <c r="G76" s="6" t="s">
        <f>=B76+G75</f>
      </c>
      <c r="H76" s="6" t="s">
        <f>=F76*G75</f>
      </c>
    </row>
    <row collapsed="false" customFormat="false" customHeight="false" hidden="false" ht="12.1" outlineLevel="0" r="77">
      <c r="A77" s="14" t="n">
        <v>43889</v>
      </c>
      <c r="B77" s="6" t="n">
        <v>-300000</v>
      </c>
      <c r="C77" s="17" t="s">
        <v>180</v>
      </c>
      <c r="D77" s="17"/>
      <c r="E77" s="17"/>
      <c r="F77" s="6" t="s">
        <f>=A77-A76</f>
      </c>
      <c r="G77" s="6" t="s">
        <f>=B77+G76</f>
      </c>
      <c r="H77" s="6" t="s">
        <f>=F77*G76</f>
      </c>
    </row>
    <row collapsed="false" customFormat="false" customHeight="false" hidden="false" ht="12.1" outlineLevel="0" r="78">
      <c r="A78" s="14" t="n">
        <v>43889</v>
      </c>
      <c r="B78" s="6" t="n">
        <v>260000</v>
      </c>
      <c r="C78" s="17" t="s">
        <v>172</v>
      </c>
      <c r="D78" s="17"/>
      <c r="E78" s="17"/>
      <c r="F78" s="6" t="s">
        <f>=A78-A77</f>
      </c>
      <c r="G78" s="6" t="s">
        <f>=B78+G77</f>
      </c>
      <c r="H78" s="6" t="s">
        <f>=F78*G77</f>
      </c>
    </row>
    <row collapsed="false" customFormat="false" customHeight="false" hidden="false" ht="12.1" outlineLevel="0" r="79">
      <c r="A79" s="14" t="n">
        <v>43896</v>
      </c>
      <c r="B79" s="6" t="n">
        <v>130000</v>
      </c>
      <c r="C79" s="17" t="s">
        <v>172</v>
      </c>
      <c r="D79" s="17"/>
      <c r="E79" s="17"/>
      <c r="F79" s="6" t="s">
        <f>=A79-A78</f>
      </c>
      <c r="G79" s="6" t="s">
        <f>=B79+G78</f>
      </c>
      <c r="H79" s="6" t="s">
        <f>=F79*G78</f>
      </c>
    </row>
    <row collapsed="false" customFormat="false" customHeight="false" hidden="false" ht="12.1" outlineLevel="0" r="80">
      <c r="A80" s="14" t="n">
        <v>43899</v>
      </c>
      <c r="B80" s="6" t="n">
        <v>113763.6</v>
      </c>
      <c r="C80" s="17" t="s">
        <v>178</v>
      </c>
      <c r="D80" s="17"/>
      <c r="E80" s="17"/>
      <c r="F80" s="6" t="s">
        <f>=A80-A79</f>
      </c>
      <c r="G80" s="6" t="s">
        <f>=B80+G79</f>
      </c>
      <c r="H80" s="6" t="s">
        <f>=F80*G79</f>
      </c>
    </row>
    <row collapsed="false" customFormat="false" customHeight="false" hidden="false" ht="12.1" outlineLevel="0" r="81">
      <c r="A81" s="14" t="n">
        <v>43899</v>
      </c>
      <c r="B81" s="6" t="n">
        <v>120000</v>
      </c>
      <c r="C81" s="17" t="s">
        <v>172</v>
      </c>
      <c r="D81" s="17"/>
      <c r="E81" s="17"/>
      <c r="F81" s="6" t="s">
        <f>=A81-A80</f>
      </c>
      <c r="G81" s="6" t="s">
        <f>=B81+G80</f>
      </c>
      <c r="H81" s="6" t="s">
        <f>=F81*G80</f>
      </c>
    </row>
    <row collapsed="false" customFormat="false" customHeight="false" hidden="false" ht="12.1" outlineLevel="0" r="82">
      <c r="A82" s="14" t="n">
        <v>43902</v>
      </c>
      <c r="B82" s="6" t="n">
        <v>100000</v>
      </c>
      <c r="C82" s="17" t="s">
        <v>178</v>
      </c>
      <c r="D82" s="17"/>
      <c r="E82" s="17"/>
      <c r="F82" s="6" t="s">
        <f>=A82-A81</f>
      </c>
      <c r="G82" s="6" t="s">
        <f>=B82+G81</f>
      </c>
      <c r="H82" s="6" t="s">
        <f>=F82*G81</f>
      </c>
    </row>
    <row collapsed="false" customFormat="false" customHeight="false" hidden="false" ht="12.1" outlineLevel="0" r="83">
      <c r="A83" s="14" t="n">
        <v>43903</v>
      </c>
      <c r="B83" s="6" t="n">
        <v>444.1644</v>
      </c>
      <c r="C83" s="17" t="s">
        <v>181</v>
      </c>
      <c r="D83" s="17"/>
      <c r="E83" s="17"/>
      <c r="F83" s="6" t="s">
        <f>=A83-A82</f>
      </c>
      <c r="G83" s="6" t="s">
        <f>=B83+G82</f>
      </c>
      <c r="H83" s="6" t="s">
        <f>=F83*G82</f>
      </c>
    </row>
    <row collapsed="false" customFormat="false" customHeight="false" hidden="false" ht="12.1" outlineLevel="0" r="84">
      <c r="A84" s="14" t="n">
        <v>43909</v>
      </c>
      <c r="B84" s="6" t="n">
        <v>326819.185</v>
      </c>
      <c r="C84" s="17" t="s">
        <v>178</v>
      </c>
      <c r="D84" s="17"/>
      <c r="E84" s="17"/>
      <c r="F84" s="6" t="s">
        <f>=A84-A83</f>
      </c>
      <c r="G84" s="6" t="s">
        <f>=B84+G83</f>
      </c>
      <c r="H84" s="6" t="s">
        <f>=F84*G83</f>
      </c>
    </row>
    <row collapsed="false" customFormat="false" customHeight="false" hidden="false" ht="12.1" outlineLevel="0" r="85">
      <c r="A85" s="14" t="n">
        <v>43915</v>
      </c>
      <c r="B85" s="6" t="n">
        <v>-1391.04</v>
      </c>
      <c r="C85" s="17" t="s">
        <v>127</v>
      </c>
      <c r="D85" s="17"/>
      <c r="E85" s="17"/>
      <c r="F85" s="6" t="s">
        <f>=A85-A84</f>
      </c>
      <c r="G85" s="6" t="s">
        <f>=B85+G84</f>
      </c>
      <c r="H85" s="6" t="s">
        <f>=F85*G84</f>
      </c>
    </row>
    <row collapsed="false" customFormat="false" customHeight="false" hidden="false" ht="12.1" outlineLevel="0" r="86">
      <c r="A86" s="14" t="n">
        <v>43921</v>
      </c>
      <c r="B86" s="6" t="n">
        <v>-70000</v>
      </c>
      <c r="C86" s="17" t="s">
        <v>182</v>
      </c>
      <c r="D86" s="17"/>
      <c r="E86" s="17"/>
      <c r="F86" s="6" t="s">
        <f>=A86-A85</f>
      </c>
      <c r="G86" s="6" t="s">
        <f>=B86+G85</f>
      </c>
      <c r="H86" s="6" t="s">
        <f>=F86*G85</f>
      </c>
    </row>
    <row collapsed="false" customFormat="false" customHeight="false" hidden="false" ht="12.1" outlineLevel="0" r="87">
      <c r="A87" s="14" t="n">
        <v>43927</v>
      </c>
      <c r="B87" s="6" t="n">
        <v>205773.36</v>
      </c>
      <c r="C87" s="17" t="s">
        <v>183</v>
      </c>
      <c r="D87" s="17"/>
      <c r="E87" s="17"/>
      <c r="F87" s="6" t="s">
        <f>=A87-A86</f>
      </c>
      <c r="G87" s="6" t="s">
        <f>=B87+G86</f>
      </c>
      <c r="H87" s="6" t="s">
        <f>=F87*G86</f>
      </c>
    </row>
    <row collapsed="false" customFormat="false" customHeight="false" hidden="false" ht="12.1" outlineLevel="0" r="88">
      <c r="A88" s="14" t="n">
        <v>43928</v>
      </c>
      <c r="B88" s="6" t="n">
        <v>-110000</v>
      </c>
      <c r="C88" s="17" t="s">
        <v>184</v>
      </c>
      <c r="D88" s="17"/>
      <c r="E88" s="17"/>
      <c r="F88" s="6" t="s">
        <f>=A88-A87</f>
      </c>
      <c r="G88" s="6" t="s">
        <f>=B88+G87</f>
      </c>
      <c r="H88" s="6" t="s">
        <f>=F88*G87</f>
      </c>
    </row>
    <row collapsed="false" customFormat="false" customHeight="false" hidden="false" ht="12.1" outlineLevel="0" r="89">
      <c r="A89" s="14" t="n">
        <v>43936</v>
      </c>
      <c r="B89" s="6" t="n">
        <v>-1212.8</v>
      </c>
      <c r="C89" s="17" t="s">
        <v>130</v>
      </c>
      <c r="D89" s="17"/>
      <c r="E89" s="17"/>
      <c r="F89" s="6" t="s">
        <f>=A89-A88</f>
      </c>
      <c r="G89" s="6" t="s">
        <f>=B89+G88</f>
      </c>
      <c r="H89" s="6" t="s">
        <f>=F89*G88</f>
      </c>
    </row>
    <row collapsed="false" customFormat="false" customHeight="false" hidden="false" ht="12.1" outlineLevel="0" r="90">
      <c r="A90" s="14" t="n">
        <v>43936</v>
      </c>
      <c r="B90" s="6" t="n">
        <v>-5000</v>
      </c>
      <c r="C90" s="17" t="s">
        <v>185</v>
      </c>
      <c r="D90" s="17"/>
      <c r="E90" s="17"/>
      <c r="F90" s="6" t="s">
        <f>=A90-A89</f>
      </c>
      <c r="G90" s="6" t="s">
        <f>=B90+G89</f>
      </c>
      <c r="H90" s="6" t="s">
        <f>=F90*G89</f>
      </c>
    </row>
    <row collapsed="false" customFormat="false" customHeight="false" hidden="false" ht="12.1" outlineLevel="0" r="91">
      <c r="A91" s="14" t="n">
        <v>43948</v>
      </c>
      <c r="B91" s="6" t="n">
        <v>365150.24</v>
      </c>
      <c r="C91" s="17" t="s">
        <v>183</v>
      </c>
      <c r="D91" s="17"/>
      <c r="E91" s="17"/>
      <c r="F91" s="6" t="s">
        <f>=A91-A90</f>
      </c>
      <c r="G91" s="6" t="s">
        <f>=B91+G90</f>
      </c>
      <c r="H91" s="6" t="s">
        <f>=F91*G90</f>
      </c>
    </row>
    <row collapsed="false" customFormat="false" customHeight="false" hidden="false" ht="12.1" outlineLevel="0" r="92">
      <c r="A92" s="14" t="n">
        <v>43951</v>
      </c>
      <c r="B92" s="6" t="n">
        <v>137062.284</v>
      </c>
      <c r="C92" s="17" t="s">
        <v>183</v>
      </c>
      <c r="D92" s="17"/>
      <c r="E92" s="17"/>
      <c r="F92" s="6" t="s">
        <f>=A92-A91</f>
      </c>
      <c r="G92" s="6" t="s">
        <f>=B92+G91</f>
      </c>
      <c r="H92" s="6" t="s">
        <f>=F92*G91</f>
      </c>
    </row>
    <row collapsed="false" customFormat="false" customHeight="false" hidden="false" ht="12.1" outlineLevel="0" r="93">
      <c r="A93" s="14" t="n">
        <v>43951</v>
      </c>
      <c r="B93" s="6" t="n">
        <v>18500</v>
      </c>
      <c r="C93" s="17" t="s">
        <v>183</v>
      </c>
      <c r="D93" s="17"/>
      <c r="E93" s="17"/>
      <c r="F93" s="6" t="s">
        <f>=A93-A92</f>
      </c>
      <c r="G93" s="6" t="s">
        <f>=B93+G92</f>
      </c>
      <c r="H93" s="6" t="s">
        <f>=F93*G92</f>
      </c>
    </row>
    <row collapsed="false" customFormat="false" customHeight="false" hidden="false" ht="12.1" outlineLevel="0" r="94">
      <c r="A94" s="14" t="n">
        <v>43951</v>
      </c>
      <c r="B94" s="6" t="n">
        <v>15000</v>
      </c>
      <c r="C94" s="17" t="s">
        <v>183</v>
      </c>
      <c r="D94" s="17"/>
      <c r="E94" s="17"/>
      <c r="F94" s="6" t="s">
        <f>=A94-A93</f>
      </c>
      <c r="G94" s="6" t="s">
        <f>=B94+G93</f>
      </c>
      <c r="H94" s="6" t="s">
        <f>=F94*G93</f>
      </c>
    </row>
    <row collapsed="false" customFormat="false" customHeight="false" hidden="false" ht="12.1" outlineLevel="0" r="95">
      <c r="A95" s="14" t="n">
        <v>43962</v>
      </c>
      <c r="B95" s="6" t="n">
        <v>-822</v>
      </c>
      <c r="C95" s="17" t="s">
        <v>186</v>
      </c>
      <c r="D95" s="17"/>
      <c r="E95" s="17"/>
      <c r="F95" s="6" t="s">
        <f>=A95-A94</f>
      </c>
      <c r="G95" s="6" t="s">
        <f>=B95+G94</f>
      </c>
      <c r="H95" s="6" t="s">
        <f>=F95*G94</f>
      </c>
    </row>
    <row collapsed="false" customFormat="false" customHeight="false" hidden="false" ht="12.1" outlineLevel="0" r="96">
      <c r="A96" s="14" t="n">
        <v>43963</v>
      </c>
      <c r="B96" s="6" t="n">
        <v>-783</v>
      </c>
      <c r="C96" s="17" t="s">
        <v>187</v>
      </c>
      <c r="D96" s="17"/>
      <c r="E96" s="17"/>
      <c r="F96" s="6" t="s">
        <f>=A96-A95</f>
      </c>
      <c r="G96" s="6" t="s">
        <f>=B96+G95</f>
      </c>
      <c r="H96" s="6" t="s">
        <f>=F96*G95</f>
      </c>
    </row>
    <row collapsed="false" customFormat="false" customHeight="false" hidden="false" ht="12.1" outlineLevel="0" r="97">
      <c r="A97" s="14" t="n">
        <v>43966</v>
      </c>
      <c r="B97" s="6" t="n">
        <v>-8969</v>
      </c>
      <c r="C97" s="17" t="s">
        <v>188</v>
      </c>
      <c r="D97" s="17"/>
      <c r="E97" s="17"/>
      <c r="F97" s="6" t="s">
        <f>=A97-A96</f>
      </c>
      <c r="G97" s="6" t="s">
        <f>=B97+G96</f>
      </c>
      <c r="H97" s="6" t="s">
        <f>=F97*G96</f>
      </c>
    </row>
    <row collapsed="false" customFormat="false" customHeight="false" hidden="false" ht="12.1" outlineLevel="0" r="98">
      <c r="A98" s="14" t="n">
        <v>43976</v>
      </c>
      <c r="B98" s="6" t="n">
        <v>-969.4</v>
      </c>
      <c r="C98" s="17" t="s">
        <v>189</v>
      </c>
      <c r="D98" s="17"/>
      <c r="E98" s="17"/>
      <c r="F98" s="6" t="s">
        <f>=A98-A97</f>
      </c>
      <c r="G98" s="6" t="s">
        <f>=B98+G97</f>
      </c>
      <c r="H98" s="6" t="s">
        <f>=F98*G97</f>
      </c>
    </row>
    <row collapsed="false" customFormat="false" customHeight="false" hidden="false" ht="12.1" outlineLevel="0" r="99">
      <c r="A99" s="14" t="n">
        <v>43976</v>
      </c>
      <c r="B99" s="6" t="n">
        <v>-200000</v>
      </c>
      <c r="C99" s="17" t="s">
        <v>190</v>
      </c>
      <c r="D99" s="17"/>
      <c r="E99" s="17"/>
      <c r="F99" s="6" t="s">
        <f>=A99-A98</f>
      </c>
      <c r="G99" s="6" t="s">
        <f>=B99+G98</f>
      </c>
      <c r="H99" s="6" t="s">
        <f>=F99*G98</f>
      </c>
    </row>
    <row collapsed="false" customFormat="false" customHeight="false" hidden="false" ht="12.1" outlineLevel="0" r="100">
      <c r="A100" s="14" t="n">
        <v>43980</v>
      </c>
      <c r="B100" s="6" t="n">
        <v>-2643.19</v>
      </c>
      <c r="C100" s="17" t="s">
        <v>191</v>
      </c>
      <c r="D100" s="17"/>
      <c r="E100" s="17"/>
      <c r="F100" s="6" t="s">
        <f>=A100-A99</f>
      </c>
      <c r="G100" s="6" t="s">
        <f>=B100+G99</f>
      </c>
      <c r="H100" s="6" t="s">
        <f>=F100*G99</f>
      </c>
    </row>
    <row collapsed="false" customFormat="false" customHeight="false" hidden="false" ht="12.1" outlineLevel="0" r="101">
      <c r="A101" s="14" t="n">
        <v>43980</v>
      </c>
      <c r="B101" s="6" t="n">
        <v>-768.76</v>
      </c>
      <c r="C101" s="17" t="s">
        <v>192</v>
      </c>
      <c r="D101" s="17"/>
      <c r="E101" s="17"/>
      <c r="F101" s="6" t="s">
        <f>=A101-A100</f>
      </c>
      <c r="G101" s="6" t="s">
        <f>=B101+G100</f>
      </c>
      <c r="H101" s="6" t="s">
        <f>=F101*G100</f>
      </c>
    </row>
    <row collapsed="false" customFormat="false" customHeight="false" hidden="false" ht="12.1" outlineLevel="0" r="102">
      <c r="A102" s="14" t="n">
        <v>43983</v>
      </c>
      <c r="B102" s="6" t="n">
        <v>-341.38</v>
      </c>
      <c r="C102" s="17" t="s">
        <v>193</v>
      </c>
      <c r="D102" s="17"/>
      <c r="E102" s="17"/>
      <c r="F102" s="6" t="s">
        <f>=A102-A101</f>
      </c>
      <c r="G102" s="6" t="s">
        <f>=B102+G101</f>
      </c>
      <c r="H102" s="6" t="s">
        <f>=F102*G101</f>
      </c>
    </row>
    <row collapsed="false" customFormat="false" customHeight="false" hidden="false" ht="12.1" outlineLevel="0" r="103">
      <c r="A103" s="14" t="n">
        <v>43984</v>
      </c>
      <c r="B103" s="6" t="n">
        <v>690</v>
      </c>
      <c r="C103" s="17" t="s">
        <v>194</v>
      </c>
      <c r="D103" s="17"/>
      <c r="E103" s="17"/>
      <c r="F103" s="6" t="s">
        <f>=A103-A102</f>
      </c>
      <c r="G103" s="6" t="s">
        <f>=B103+G102</f>
      </c>
      <c r="H103" s="6" t="s">
        <f>=F103*G102</f>
      </c>
    </row>
    <row collapsed="false" customFormat="false" customHeight="false" hidden="false" ht="12.1" outlineLevel="0" r="104">
      <c r="A104" s="14" t="n">
        <v>43984</v>
      </c>
      <c r="B104" s="6" t="n">
        <v>-235</v>
      </c>
      <c r="C104" s="17" t="s">
        <v>195</v>
      </c>
      <c r="D104" s="17"/>
      <c r="E104" s="17"/>
      <c r="F104" s="6" t="s">
        <f>=A104-A103</f>
      </c>
      <c r="G104" s="6" t="s">
        <f>=B104+G103</f>
      </c>
      <c r="H104" s="6" t="s">
        <f>=F104*G103</f>
      </c>
    </row>
    <row collapsed="false" customFormat="false" customHeight="false" hidden="false" ht="12.1" outlineLevel="0" r="105">
      <c r="A105" s="14" t="n">
        <v>43986</v>
      </c>
      <c r="B105" s="6" t="n">
        <v>-170000</v>
      </c>
      <c r="C105" s="17" t="s">
        <v>196</v>
      </c>
      <c r="D105" s="17"/>
      <c r="E105" s="17"/>
      <c r="F105" s="6" t="s">
        <f>=A105-A104</f>
      </c>
      <c r="G105" s="6" t="s">
        <f>=B105+G104</f>
      </c>
      <c r="H105" s="6" t="s">
        <f>=F105*G104</f>
      </c>
    </row>
    <row collapsed="false" customFormat="false" customHeight="false" hidden="false" ht="12.1" outlineLevel="0" r="106">
      <c r="A106" s="14" t="n">
        <v>43987</v>
      </c>
      <c r="B106" s="6" t="n">
        <v>869.59026</v>
      </c>
      <c r="C106" s="17" t="s">
        <v>183</v>
      </c>
      <c r="D106" s="17"/>
      <c r="E106" s="17"/>
      <c r="F106" s="6" t="s">
        <f>=A106-A105</f>
      </c>
      <c r="G106" s="6" t="s">
        <f>=B106+G105</f>
      </c>
      <c r="H106" s="6" t="s">
        <f>=F106*G105</f>
      </c>
    </row>
    <row collapsed="false" customFormat="false" customHeight="false" hidden="false" ht="12.1" outlineLevel="0" r="107">
      <c r="A107" s="14" t="n">
        <v>43990</v>
      </c>
      <c r="B107" s="6" t="n">
        <v>-985</v>
      </c>
      <c r="C107" s="17" t="s">
        <v>197</v>
      </c>
      <c r="D107" s="17"/>
      <c r="E107" s="17"/>
      <c r="F107" s="6" t="s">
        <f>=A107-A106</f>
      </c>
      <c r="G107" s="6" t="s">
        <f>=B107+G106</f>
      </c>
      <c r="H107" s="6" t="s">
        <f>=F107*G106</f>
      </c>
    </row>
    <row collapsed="false" customFormat="false" customHeight="false" hidden="false" ht="12.1" outlineLevel="0" r="108">
      <c r="A108" s="14" t="n">
        <v>43991</v>
      </c>
      <c r="B108" s="6" t="n">
        <v>-3074.04</v>
      </c>
      <c r="C108" s="17" t="s">
        <v>198</v>
      </c>
      <c r="D108" s="17"/>
      <c r="E108" s="17"/>
      <c r="F108" s="6" t="s">
        <f>=A108-A107</f>
      </c>
      <c r="G108" s="6" t="s">
        <f>=B108+G107</f>
      </c>
      <c r="H108" s="6" t="s">
        <f>=F108*G107</f>
      </c>
    </row>
    <row collapsed="false" customFormat="false" customHeight="false" hidden="false" ht="12.1" outlineLevel="0" r="109">
      <c r="A109" s="14" t="n">
        <v>43991</v>
      </c>
      <c r="B109" s="6" t="n">
        <v>-814</v>
      </c>
      <c r="C109" s="17" t="s">
        <v>199</v>
      </c>
      <c r="D109" s="17"/>
      <c r="E109" s="17"/>
      <c r="F109" s="6" t="s">
        <f>=A109-A108</f>
      </c>
      <c r="G109" s="6" t="s">
        <f>=B109+G108</f>
      </c>
      <c r="H109" s="6" t="s">
        <f>=F109*G108</f>
      </c>
    </row>
    <row collapsed="false" customFormat="false" customHeight="false" hidden="false" ht="12.1" outlineLevel="0" r="110">
      <c r="A110" s="14" t="n">
        <v>43997</v>
      </c>
      <c r="B110" s="6" t="n">
        <v>-943.2</v>
      </c>
      <c r="C110" s="17" t="s">
        <v>200</v>
      </c>
      <c r="D110" s="17"/>
      <c r="E110" s="17"/>
      <c r="F110" s="6" t="s">
        <f>=A110-A109</f>
      </c>
      <c r="G110" s="6" t="s">
        <f>=B110+G109</f>
      </c>
      <c r="H110" s="6" t="s">
        <f>=F110*G109</f>
      </c>
    </row>
    <row collapsed="false" customFormat="false" customHeight="false" hidden="false" ht="12.1" outlineLevel="0" r="111">
      <c r="A111" s="14" t="n">
        <v>43998</v>
      </c>
      <c r="B111" s="6" t="n">
        <v>-1187.52</v>
      </c>
      <c r="C111" s="17" t="s">
        <v>201</v>
      </c>
      <c r="D111" s="17"/>
      <c r="E111" s="17"/>
      <c r="F111" s="6" t="s">
        <f>=A111-A110</f>
      </c>
      <c r="G111" s="6" t="s">
        <f>=B111+G110</f>
      </c>
      <c r="H111" s="6" t="s">
        <f>=F111*G110</f>
      </c>
    </row>
    <row collapsed="false" customFormat="false" customHeight="false" hidden="false" ht="12.1" outlineLevel="0" r="112">
      <c r="A112" s="14" t="n">
        <v>43998</v>
      </c>
      <c r="B112" s="6" t="n">
        <v>-1237.2</v>
      </c>
      <c r="C112" s="17" t="s">
        <v>202</v>
      </c>
      <c r="D112" s="17"/>
      <c r="E112" s="17"/>
      <c r="F112" s="6" t="s">
        <f>=A112-A111</f>
      </c>
      <c r="G112" s="6" t="s">
        <f>=B112+G111</f>
      </c>
      <c r="H112" s="6" t="s">
        <f>=F112*G111</f>
      </c>
    </row>
    <row collapsed="false" customFormat="false" customHeight="false" hidden="false" ht="12.1" outlineLevel="0" r="113">
      <c r="A113" s="14" t="n">
        <v>43999</v>
      </c>
      <c r="B113" s="6" t="n">
        <v>-1311</v>
      </c>
      <c r="C113" s="17" t="s">
        <v>203</v>
      </c>
      <c r="D113" s="17"/>
      <c r="E113" s="17"/>
      <c r="F113" s="6" t="s">
        <f>=A113-A112</f>
      </c>
      <c r="G113" s="6" t="s">
        <f>=B113+G112</f>
      </c>
      <c r="H113" s="6" t="s">
        <f>=F113*G112</f>
      </c>
    </row>
    <row collapsed="false" customFormat="false" customHeight="false" hidden="false" ht="12.1" outlineLevel="0" r="114">
      <c r="A114" s="14" t="n">
        <v>44001</v>
      </c>
      <c r="B114" s="6" t="n">
        <v>742.12788</v>
      </c>
      <c r="C114" s="17" t="s">
        <v>183</v>
      </c>
      <c r="D114" s="17"/>
      <c r="E114" s="17"/>
      <c r="F114" s="6" t="s">
        <f>=A114-A113</f>
      </c>
      <c r="G114" s="6" t="s">
        <f>=B114+G113</f>
      </c>
      <c r="H114" s="6" t="s">
        <f>=F114*G113</f>
      </c>
    </row>
    <row collapsed="false" customFormat="false" customHeight="false" hidden="false" ht="12.1" outlineLevel="0" r="115">
      <c r="A115" s="14" t="n">
        <v>44001</v>
      </c>
      <c r="B115" s="6" t="n">
        <v>-1366</v>
      </c>
      <c r="C115" s="17" t="s">
        <v>204</v>
      </c>
      <c r="D115" s="17"/>
      <c r="E115" s="17"/>
      <c r="F115" s="6" t="s">
        <f>=A115-A114</f>
      </c>
      <c r="G115" s="6" t="s">
        <f>=B115+G114</f>
      </c>
      <c r="H115" s="6" t="s">
        <f>=F115*G114</f>
      </c>
    </row>
    <row collapsed="false" customFormat="false" customHeight="false" hidden="false" ht="12.1" outlineLevel="0" r="116">
      <c r="A116" s="14" t="n">
        <v>44004</v>
      </c>
      <c r="B116" s="6" t="n">
        <v>-966.25</v>
      </c>
      <c r="C116" s="17" t="s">
        <v>205</v>
      </c>
      <c r="D116" s="17"/>
      <c r="E116" s="17"/>
      <c r="F116" s="6" t="s">
        <f>=A116-A115</f>
      </c>
      <c r="G116" s="6" t="s">
        <f>=B116+G115</f>
      </c>
      <c r="H116" s="6" t="s">
        <f>=F116*G115</f>
      </c>
    </row>
    <row collapsed="false" customFormat="false" customHeight="false" hidden="false" ht="12.1" outlineLevel="0" r="117">
      <c r="A117" s="14" t="n">
        <v>44008</v>
      </c>
      <c r="B117" s="6" t="n">
        <v>-2413.8</v>
      </c>
      <c r="C117" s="17" t="s">
        <v>206</v>
      </c>
      <c r="D117" s="17"/>
      <c r="E117" s="17"/>
      <c r="F117" s="6" t="s">
        <f>=A117-A116</f>
      </c>
      <c r="G117" s="6" t="s">
        <f>=B117+G116</f>
      </c>
      <c r="H117" s="6" t="s">
        <f>=F117*G116</f>
      </c>
    </row>
    <row collapsed="false" customFormat="false" customHeight="false" hidden="false" ht="12.1" outlineLevel="0" r="118">
      <c r="A118" s="14" t="n">
        <v>44011</v>
      </c>
      <c r="B118" s="6" t="n">
        <v>-180000</v>
      </c>
      <c r="C118" s="17" t="s">
        <v>207</v>
      </c>
      <c r="D118" s="17"/>
      <c r="E118" s="17"/>
      <c r="F118" s="6" t="s">
        <f>=A118-A117</f>
      </c>
      <c r="G118" s="6" t="s">
        <f>=B118+G117</f>
      </c>
      <c r="H118" s="6" t="s">
        <f>=F118*G117</f>
      </c>
    </row>
    <row collapsed="false" customFormat="false" customHeight="false" hidden="false" ht="12.1" outlineLevel="0" r="119">
      <c r="A119" s="14" t="n">
        <v>44018</v>
      </c>
      <c r="B119" s="6" t="n">
        <v>-1018</v>
      </c>
      <c r="C119" s="17" t="s">
        <v>208</v>
      </c>
      <c r="D119" s="17"/>
      <c r="E119" s="17"/>
      <c r="F119" s="6" t="s">
        <f>=A119-A118</f>
      </c>
      <c r="G119" s="6" t="s">
        <f>=B119+G118</f>
      </c>
      <c r="H119" s="6" t="s">
        <f>=F119*G118</f>
      </c>
    </row>
    <row collapsed="false" customFormat="false" customHeight="false" hidden="false" ht="12.1" outlineLevel="0" r="120">
      <c r="A120" s="14" t="n">
        <v>44018</v>
      </c>
      <c r="B120" s="6" t="n">
        <v>-938.1</v>
      </c>
      <c r="C120" s="17" t="s">
        <v>209</v>
      </c>
      <c r="D120" s="17"/>
      <c r="E120" s="17"/>
      <c r="F120" s="6" t="s">
        <f>=A120-A119</f>
      </c>
      <c r="G120" s="6" t="s">
        <f>=B120+G119</f>
      </c>
      <c r="H120" s="6" t="s">
        <f>=F120*G119</f>
      </c>
    </row>
    <row collapsed="false" customFormat="false" customHeight="false" hidden="false" ht="12.1" outlineLevel="0" r="121">
      <c r="A121" s="14" t="n">
        <v>44021</v>
      </c>
      <c r="B121" s="6" t="n">
        <v>-4511</v>
      </c>
      <c r="C121" s="17" t="s">
        <v>210</v>
      </c>
      <c r="D121" s="17"/>
      <c r="E121" s="17"/>
      <c r="F121" s="6" t="s">
        <f>=A121-A120</f>
      </c>
      <c r="G121" s="6" t="s">
        <f>=B121+G120</f>
      </c>
      <c r="H121" s="6" t="s">
        <f>=F121*G120</f>
      </c>
    </row>
    <row collapsed="false" customFormat="false" customHeight="false" hidden="false" ht="12.1" outlineLevel="0" r="122">
      <c r="A122" s="14" t="n">
        <v>44021</v>
      </c>
      <c r="B122" s="6" t="n">
        <v>-1790</v>
      </c>
      <c r="C122" s="17" t="s">
        <v>211</v>
      </c>
      <c r="D122" s="17"/>
      <c r="E122" s="17"/>
      <c r="F122" s="6" t="s">
        <f>=A122-A121</f>
      </c>
      <c r="G122" s="6" t="s">
        <f>=B122+G121</f>
      </c>
      <c r="H122" s="6" t="s">
        <f>=F122*G121</f>
      </c>
    </row>
    <row collapsed="false" customFormat="false" customHeight="false" hidden="false" ht="12.1" outlineLevel="0" r="123">
      <c r="A123" s="14" t="n">
        <v>44022</v>
      </c>
      <c r="B123" s="6" t="n">
        <v>-3045</v>
      </c>
      <c r="C123" s="17" t="s">
        <v>212</v>
      </c>
      <c r="D123" s="17"/>
      <c r="E123" s="17"/>
      <c r="F123" s="6" t="s">
        <f>=A123-A122</f>
      </c>
      <c r="G123" s="6" t="s">
        <f>=B123+G122</f>
      </c>
      <c r="H123" s="6" t="s">
        <f>=F123*G122</f>
      </c>
    </row>
    <row collapsed="false" customFormat="false" customHeight="false" hidden="false" ht="12.1" outlineLevel="0" r="124">
      <c r="A124" s="14" t="n">
        <v>44022</v>
      </c>
      <c r="B124" s="6" t="n">
        <v>-3156</v>
      </c>
      <c r="C124" s="17" t="s">
        <v>213</v>
      </c>
      <c r="D124" s="17"/>
      <c r="E124" s="17"/>
      <c r="F124" s="6" t="s">
        <f>=A124-A123</f>
      </c>
      <c r="G124" s="6" t="s">
        <f>=B124+G123</f>
      </c>
      <c r="H124" s="6" t="s">
        <f>=F124*G123</f>
      </c>
    </row>
    <row collapsed="false" customFormat="false" customHeight="false" hidden="false" ht="12.1" outlineLevel="0" r="125">
      <c r="A125" s="14" t="n">
        <v>44023</v>
      </c>
      <c r="B125" s="6" t="n">
        <v>-365</v>
      </c>
      <c r="C125" s="17" t="s">
        <v>214</v>
      </c>
      <c r="D125" s="17"/>
      <c r="E125" s="17"/>
      <c r="F125" s="6" t="s">
        <f>=A125-A124</f>
      </c>
      <c r="G125" s="6" t="s">
        <f>=B125+G124</f>
      </c>
      <c r="H125" s="6" t="s">
        <f>=F125*G124</f>
      </c>
    </row>
    <row collapsed="false" customFormat="false" customHeight="false" hidden="false" ht="12.1" outlineLevel="0" r="126">
      <c r="A126" s="14" t="n">
        <v>44025</v>
      </c>
      <c r="B126" s="6" t="n">
        <v>-838</v>
      </c>
      <c r="C126" s="17" t="s">
        <v>215</v>
      </c>
      <c r="D126" s="17"/>
      <c r="E126" s="17"/>
      <c r="F126" s="6" t="s">
        <f>=A126-A125</f>
      </c>
      <c r="G126" s="6" t="s">
        <f>=B126+G125</f>
      </c>
      <c r="H126" s="6" t="s">
        <f>=F126*G125</f>
      </c>
    </row>
    <row collapsed="false" customFormat="false" customHeight="false" hidden="false" ht="12.1" outlineLevel="0" r="127">
      <c r="A127" s="14" t="n">
        <v>44025</v>
      </c>
      <c r="B127" s="6" t="n">
        <v>-686</v>
      </c>
      <c r="C127" s="17" t="s">
        <v>216</v>
      </c>
      <c r="D127" s="17"/>
      <c r="E127" s="17"/>
      <c r="F127" s="6" t="s">
        <f>=A127-A126</f>
      </c>
      <c r="G127" s="6" t="s">
        <f>=B127+G126</f>
      </c>
      <c r="H127" s="6" t="s">
        <f>=F127*G126</f>
      </c>
    </row>
    <row collapsed="false" customFormat="false" customHeight="false" hidden="false" ht="12.1" outlineLevel="0" r="128">
      <c r="A128" s="14" t="n">
        <v>44028</v>
      </c>
      <c r="B128" s="6" t="n">
        <v>-9546.8</v>
      </c>
      <c r="C128" s="17" t="s">
        <v>217</v>
      </c>
      <c r="D128" s="17"/>
      <c r="E128" s="17"/>
      <c r="F128" s="6" t="s">
        <f>=A128-A127</f>
      </c>
      <c r="G128" s="6" t="s">
        <f>=B128+G127</f>
      </c>
      <c r="H128" s="6" t="s">
        <f>=F128*G127</f>
      </c>
    </row>
    <row collapsed="false" customFormat="false" customHeight="false" hidden="false" ht="12.1" outlineLevel="0" r="129">
      <c r="A129" s="14" t="n">
        <v>44032</v>
      </c>
      <c r="B129" s="6" t="n">
        <v>-2532</v>
      </c>
      <c r="C129" s="17" t="s">
        <v>218</v>
      </c>
      <c r="D129" s="17"/>
      <c r="E129" s="17"/>
      <c r="F129" s="6" t="s">
        <f>=A129-A128</f>
      </c>
      <c r="G129" s="6" t="s">
        <f>=B129+G128</f>
      </c>
      <c r="H129" s="6" t="s">
        <f>=F129*G128</f>
      </c>
    </row>
    <row collapsed="false" customFormat="false" customHeight="false" hidden="false" ht="12.1" outlineLevel="0" r="130">
      <c r="A130" s="14" t="n">
        <v>44034</v>
      </c>
      <c r="B130" s="6" t="n">
        <v>-1212.8</v>
      </c>
      <c r="C130" s="17" t="s">
        <v>123</v>
      </c>
      <c r="D130" s="17"/>
      <c r="E130" s="17"/>
      <c r="F130" s="6" t="s">
        <f>=A130-A129</f>
      </c>
      <c r="G130" s="6" t="s">
        <f>=B130+G129</f>
      </c>
      <c r="H130" s="6" t="s">
        <f>=F130*G129</f>
      </c>
    </row>
    <row collapsed="false" customFormat="false" customHeight="false" hidden="false" ht="12.1" outlineLevel="0" r="131">
      <c r="A131" s="14" t="n">
        <v>44042</v>
      </c>
      <c r="B131" s="6" t="n">
        <v>30000</v>
      </c>
      <c r="C131" s="17" t="s">
        <v>183</v>
      </c>
      <c r="D131" s="17"/>
      <c r="E131" s="17"/>
      <c r="F131" s="6" t="s">
        <f>=A131-A130</f>
      </c>
      <c r="G131" s="6" t="s">
        <f>=B131+G130</f>
      </c>
      <c r="H131" s="6" t="s">
        <f>=F131*G130</f>
      </c>
    </row>
    <row collapsed="false" customFormat="false" customHeight="false" hidden="false" ht="12.1" outlineLevel="0" r="132">
      <c r="A132" s="14" t="n">
        <v>44062</v>
      </c>
      <c r="B132" s="6" t="n">
        <v>-1151.7</v>
      </c>
      <c r="C132" s="17" t="s">
        <v>125</v>
      </c>
      <c r="D132" s="17"/>
      <c r="E132" s="17"/>
      <c r="F132" s="6" t="s">
        <f>=A132-A131</f>
      </c>
      <c r="G132" s="6" t="s">
        <f>=B132+G131</f>
      </c>
      <c r="H132" s="6" t="s">
        <f>=F132*G131</f>
      </c>
    </row>
    <row collapsed="false" customFormat="false" customHeight="false" hidden="false" ht="12.1" outlineLevel="0" r="133">
      <c r="A133" s="14" t="n">
        <v>44078</v>
      </c>
      <c r="B133" s="6" t="n">
        <v>-778</v>
      </c>
      <c r="C133" s="17" t="s">
        <v>219</v>
      </c>
      <c r="D133" s="17"/>
      <c r="E133" s="17"/>
      <c r="F133" s="6" t="s">
        <f>=A133-A132</f>
      </c>
      <c r="G133" s="6" t="s">
        <f>=B133+G132</f>
      </c>
      <c r="H133" s="6" t="s">
        <f>=F133*G132</f>
      </c>
    </row>
    <row collapsed="false" customFormat="false" customHeight="false" hidden="false" ht="12.1" outlineLevel="0" r="134">
      <c r="A134" s="14" t="n">
        <v>44082</v>
      </c>
      <c r="B134" s="6" t="n">
        <v>-966.68</v>
      </c>
      <c r="C134" s="17" t="s">
        <v>220</v>
      </c>
      <c r="D134" s="17"/>
      <c r="E134" s="17"/>
      <c r="F134" s="6" t="s">
        <f>=A134-A133</f>
      </c>
      <c r="G134" s="6" t="s">
        <f>=B134+G133</f>
      </c>
      <c r="H134" s="6" t="s">
        <f>=F134*G133</f>
      </c>
    </row>
    <row collapsed="false" customFormat="false" customHeight="false" hidden="false" ht="12.1" outlineLevel="0" r="135">
      <c r="A135" s="14" t="n">
        <v>44084</v>
      </c>
      <c r="B135" s="6" t="n">
        <v>80609.67</v>
      </c>
      <c r="C135" s="17" t="s">
        <v>183</v>
      </c>
      <c r="D135" s="17"/>
      <c r="E135" s="17"/>
      <c r="F135" s="6" t="s">
        <f>=A135-A134</f>
      </c>
      <c r="G135" s="6" t="s">
        <f>=B135+G134</f>
      </c>
      <c r="H135" s="6" t="s">
        <f>=F135*G134</f>
      </c>
    </row>
    <row collapsed="false" customFormat="false" customHeight="false" hidden="false" ht="12.1" outlineLevel="0" r="136">
      <c r="A136" s="14" t="n">
        <v>44096</v>
      </c>
      <c r="B136" s="6" t="n">
        <v>-81000</v>
      </c>
      <c r="C136" s="17" t="s">
        <v>221</v>
      </c>
      <c r="D136" s="17"/>
      <c r="E136" s="17"/>
      <c r="F136" s="6" t="s">
        <f>=A136-A135</f>
      </c>
      <c r="G136" s="6" t="s">
        <f>=B136+G135</f>
      </c>
      <c r="H136" s="6" t="s">
        <f>=F136*G135</f>
      </c>
    </row>
    <row collapsed="false" customFormat="false" customHeight="false" hidden="false" ht="12.1" outlineLevel="0" r="137">
      <c r="A137" s="14" t="n">
        <v>44097</v>
      </c>
      <c r="B137" s="6" t="n">
        <v>76059.105</v>
      </c>
      <c r="C137" s="17" t="s">
        <v>183</v>
      </c>
      <c r="D137" s="17"/>
      <c r="E137" s="17"/>
      <c r="F137" s="6" t="s">
        <f>=A137-A136</f>
      </c>
      <c r="G137" s="6" t="s">
        <f>=B137+G136</f>
      </c>
      <c r="H137" s="6" t="s">
        <f>=F137*G136</f>
      </c>
    </row>
    <row collapsed="false" customFormat="false" customHeight="false" hidden="false" ht="12.1" outlineLevel="0" r="138">
      <c r="A138" s="14" t="n">
        <v>44097</v>
      </c>
      <c r="B138" s="6" t="n">
        <v>-1391.04</v>
      </c>
      <c r="C138" s="17" t="s">
        <v>127</v>
      </c>
      <c r="D138" s="17"/>
      <c r="E138" s="17"/>
      <c r="F138" s="6" t="s">
        <f>=A138-A137</f>
      </c>
      <c r="G138" s="6" t="s">
        <f>=B138+G137</f>
      </c>
      <c r="H138" s="6" t="s">
        <f>=F138*G137</f>
      </c>
    </row>
    <row collapsed="false" customFormat="false" customHeight="false" hidden="false" ht="12.1" outlineLevel="0" r="139">
      <c r="A139" s="14" t="n">
        <v>44097</v>
      </c>
      <c r="B139" s="6" t="n">
        <v>-633.4</v>
      </c>
      <c r="C139" s="17" t="s">
        <v>222</v>
      </c>
      <c r="D139" s="17"/>
      <c r="E139" s="17"/>
      <c r="F139" s="6" t="s">
        <f>=A139-A138</f>
      </c>
      <c r="G139" s="6" t="s">
        <f>=B139+G138</f>
      </c>
      <c r="H139" s="6" t="s">
        <f>=F139*G138</f>
      </c>
    </row>
    <row collapsed="false" customFormat="false" customHeight="false" hidden="false" ht="12.1" outlineLevel="0" r="140">
      <c r="A140" s="14" t="n">
        <v>44099</v>
      </c>
      <c r="B140" s="6" t="n">
        <v>-70000</v>
      </c>
      <c r="C140" s="17" t="s">
        <v>223</v>
      </c>
      <c r="D140" s="17"/>
      <c r="E140" s="17"/>
      <c r="F140" s="6" t="s">
        <f>=A140-A139</f>
      </c>
      <c r="G140" s="6" t="s">
        <f>=B140+G139</f>
      </c>
      <c r="H140" s="6" t="s">
        <f>=F140*G139</f>
      </c>
    </row>
    <row collapsed="false" customFormat="false" customHeight="false" hidden="false" ht="12.1" outlineLevel="0" r="141">
      <c r="A141" s="14" t="n">
        <v>44103</v>
      </c>
      <c r="B141" s="6" t="n">
        <v>-304</v>
      </c>
      <c r="C141" s="17" t="s">
        <v>224</v>
      </c>
      <c r="D141" s="17"/>
      <c r="E141" s="17"/>
      <c r="F141" s="6" t="s">
        <f>=A141-A140</f>
      </c>
      <c r="G141" s="6" t="s">
        <f>=B141+G140</f>
      </c>
      <c r="H141" s="6" t="s">
        <f>=F141*G140</f>
      </c>
    </row>
    <row collapsed="false" customFormat="false" customHeight="false" hidden="false" ht="12.1" outlineLevel="0" r="142">
      <c r="A142" s="14" t="n">
        <v>44106</v>
      </c>
      <c r="B142" s="6" t="n">
        <v>20000</v>
      </c>
      <c r="C142" s="17" t="s">
        <v>183</v>
      </c>
      <c r="D142" s="17"/>
      <c r="E142" s="17"/>
      <c r="F142" s="6" t="s">
        <f>=A142-A141</f>
      </c>
      <c r="G142" s="6" t="s">
        <f>=B142+G141</f>
      </c>
      <c r="H142" s="6" t="s">
        <f>=F142*G141</f>
      </c>
    </row>
    <row collapsed="false" customFormat="false" customHeight="false" hidden="false" ht="12.1" outlineLevel="0" r="143">
      <c r="A143" s="14" t="n">
        <v>44106</v>
      </c>
      <c r="B143" s="6" t="n">
        <v>927.3288</v>
      </c>
      <c r="C143" s="17" t="s">
        <v>183</v>
      </c>
      <c r="D143" s="17"/>
      <c r="E143" s="17"/>
      <c r="F143" s="6" t="s">
        <f>=A143-A142</f>
      </c>
      <c r="G143" s="6" t="s">
        <f>=B143+G142</f>
      </c>
      <c r="H143" s="6" t="s">
        <f>=F143*G142</f>
      </c>
    </row>
    <row collapsed="false" customFormat="false" customHeight="false" hidden="false" ht="12.1" outlineLevel="0" r="144">
      <c r="A144" s="14" t="n">
        <v>44109</v>
      </c>
      <c r="B144" s="6" t="n">
        <v>-134.69</v>
      </c>
      <c r="C144" s="17" t="s">
        <v>225</v>
      </c>
      <c r="D144" s="17"/>
      <c r="E144" s="17"/>
      <c r="F144" s="6" t="s">
        <f>=A144-A143</f>
      </c>
      <c r="G144" s="6" t="s">
        <f>=B144+G143</f>
      </c>
      <c r="H144" s="6" t="s">
        <f>=F144*G143</f>
      </c>
    </row>
    <row collapsed="false" customFormat="false" customHeight="false" hidden="false" ht="12.1" outlineLevel="0" r="145">
      <c r="A145" s="14" t="n">
        <v>44109</v>
      </c>
      <c r="B145" s="6" t="n">
        <v>-3254</v>
      </c>
      <c r="C145" s="17" t="s">
        <v>226</v>
      </c>
      <c r="D145" s="17"/>
      <c r="E145" s="17"/>
      <c r="F145" s="6" t="s">
        <f>=A145-A144</f>
      </c>
      <c r="G145" s="6" t="s">
        <f>=B145+G144</f>
      </c>
      <c r="H145" s="6" t="s">
        <f>=F145*G144</f>
      </c>
    </row>
    <row collapsed="false" customFormat="false" customHeight="false" hidden="false" ht="12.1" outlineLevel="0" r="146">
      <c r="A146" s="14" t="n">
        <v>44109</v>
      </c>
      <c r="B146" s="6" t="n">
        <v>-5531</v>
      </c>
      <c r="C146" s="17" t="s">
        <v>227</v>
      </c>
      <c r="D146" s="17"/>
      <c r="E146" s="17"/>
      <c r="F146" s="6" t="s">
        <f>=A146-A145</f>
      </c>
      <c r="G146" s="6" t="s">
        <f>=B146+G145</f>
      </c>
      <c r="H146" s="6" t="s">
        <f>=F146*G145</f>
      </c>
    </row>
    <row collapsed="false" customFormat="false" customHeight="false" hidden="false" ht="12.1" outlineLevel="0" r="147">
      <c r="A147" s="14" t="n">
        <v>44114</v>
      </c>
      <c r="B147" s="6" t="n">
        <v>-2329.5</v>
      </c>
      <c r="C147" s="17" t="s">
        <v>228</v>
      </c>
      <c r="D147" s="17"/>
      <c r="E147" s="17"/>
      <c r="F147" s="6" t="s">
        <f>=A147-A146</f>
      </c>
      <c r="G147" s="6" t="s">
        <f>=B147+G146</f>
      </c>
      <c r="H147" s="6" t="s">
        <f>=F147*G146</f>
      </c>
    </row>
    <row collapsed="false" customFormat="false" customHeight="false" hidden="false" ht="12.1" outlineLevel="0" r="148">
      <c r="A148" s="14" t="n">
        <v>44116</v>
      </c>
      <c r="B148" s="6" t="n">
        <v>-1554</v>
      </c>
      <c r="C148" s="17" t="s">
        <v>229</v>
      </c>
      <c r="D148" s="17"/>
      <c r="E148" s="17"/>
      <c r="F148" s="6" t="s">
        <f>=A148-A147</f>
      </c>
      <c r="G148" s="6" t="s">
        <f>=B148+G147</f>
      </c>
      <c r="H148" s="6" t="s">
        <f>=F148*G147</f>
      </c>
    </row>
    <row collapsed="false" customFormat="false" customHeight="false" hidden="false" ht="12.1" outlineLevel="0" r="149">
      <c r="A149" s="14" t="n">
        <v>44116</v>
      </c>
      <c r="B149" s="6" t="n">
        <v>-522</v>
      </c>
      <c r="C149" s="17" t="s">
        <v>230</v>
      </c>
      <c r="D149" s="17"/>
      <c r="E149" s="17"/>
      <c r="F149" s="6" t="s">
        <f>=A149-A148</f>
      </c>
      <c r="G149" s="6" t="s">
        <f>=B149+G148</f>
      </c>
      <c r="H149" s="6" t="s">
        <f>=F149*G148</f>
      </c>
    </row>
    <row collapsed="false" customFormat="false" customHeight="false" hidden="false" ht="12.1" outlineLevel="0" r="150">
      <c r="A150" s="14" t="n">
        <v>44116</v>
      </c>
      <c r="B150" s="6" t="n">
        <v>-605.8</v>
      </c>
      <c r="C150" s="17" t="s">
        <v>231</v>
      </c>
      <c r="D150" s="17"/>
      <c r="E150" s="17"/>
      <c r="F150" s="6" t="s">
        <f>=A150-A149</f>
      </c>
      <c r="G150" s="6" t="s">
        <f>=B150+G149</f>
      </c>
      <c r="H150" s="6" t="s">
        <f>=F150*G149</f>
      </c>
    </row>
    <row collapsed="false" customFormat="false" customHeight="false" hidden="false" ht="12.1" outlineLevel="0" r="151">
      <c r="A151" s="14" t="n">
        <v>44116</v>
      </c>
      <c r="B151" s="6" t="n">
        <v>-2801.56</v>
      </c>
      <c r="C151" s="17" t="s">
        <v>232</v>
      </c>
      <c r="D151" s="17"/>
      <c r="E151" s="17"/>
      <c r="F151" s="6" t="s">
        <f>=A151-A150</f>
      </c>
      <c r="G151" s="6" t="s">
        <f>=B151+G150</f>
      </c>
      <c r="H151" s="6" t="s">
        <f>=F151*G150</f>
      </c>
    </row>
    <row collapsed="false" customFormat="false" customHeight="false" hidden="false" ht="12.1" outlineLevel="0" r="152">
      <c r="A152" s="14" t="n">
        <v>44116</v>
      </c>
      <c r="B152" s="6" t="n">
        <v>-1240</v>
      </c>
      <c r="C152" s="17" t="s">
        <v>233</v>
      </c>
      <c r="D152" s="17"/>
      <c r="E152" s="17"/>
      <c r="F152" s="6" t="s">
        <f>=A152-A151</f>
      </c>
      <c r="G152" s="6" t="s">
        <f>=B152+G151</f>
      </c>
      <c r="H152" s="6" t="s">
        <f>=F152*G151</f>
      </c>
    </row>
    <row collapsed="false" customFormat="false" customHeight="false" hidden="false" ht="12.1" outlineLevel="0" r="153">
      <c r="A153" s="14" t="n">
        <v>44118</v>
      </c>
      <c r="B153" s="6" t="n">
        <v>-1212.8</v>
      </c>
      <c r="C153" s="17" t="s">
        <v>130</v>
      </c>
      <c r="D153" s="17"/>
      <c r="E153" s="17"/>
      <c r="F153" s="6" t="s">
        <f>=A153-A152</f>
      </c>
      <c r="G153" s="6" t="s">
        <f>=B153+G152</f>
      </c>
      <c r="H153" s="6" t="s">
        <f>=F153*G152</f>
      </c>
    </row>
    <row collapsed="false" customFormat="false" customHeight="false" hidden="false" ht="12.1" outlineLevel="0" r="154">
      <c r="A154" s="14" t="n">
        <v>44119</v>
      </c>
      <c r="B154" s="6" t="n">
        <v>-431</v>
      </c>
      <c r="C154" s="17" t="s">
        <v>234</v>
      </c>
      <c r="D154" s="17"/>
      <c r="E154" s="17"/>
      <c r="F154" s="6" t="s">
        <f>=A154-A153</f>
      </c>
      <c r="G154" s="6" t="s">
        <f>=B154+G153</f>
      </c>
      <c r="H154" s="6" t="s">
        <f>=F154*G153</f>
      </c>
    </row>
    <row collapsed="false" customFormat="false" customHeight="false" hidden="false" ht="12.1" outlineLevel="0" r="155">
      <c r="A155" s="14" t="n">
        <v>44119</v>
      </c>
      <c r="B155" s="6" t="n">
        <v>-940</v>
      </c>
      <c r="C155" s="17" t="s">
        <v>235</v>
      </c>
      <c r="D155" s="17"/>
      <c r="E155" s="17"/>
      <c r="F155" s="6" t="s">
        <f>=A155-A154</f>
      </c>
      <c r="G155" s="6" t="s">
        <f>=B155+G154</f>
      </c>
      <c r="H155" s="6" t="s">
        <f>=F155*G154</f>
      </c>
    </row>
    <row collapsed="false" customFormat="false" customHeight="false" hidden="false" ht="12.1" outlineLevel="0" r="156">
      <c r="A156" s="14" t="n">
        <v>44124</v>
      </c>
      <c r="B156" s="6" t="n">
        <v>-20205.4</v>
      </c>
      <c r="C156" s="17" t="s">
        <v>236</v>
      </c>
      <c r="D156" s="17"/>
      <c r="E156" s="17"/>
      <c r="F156" s="6" t="s">
        <f>=A156-A155</f>
      </c>
      <c r="G156" s="6" t="s">
        <f>=B156+G155</f>
      </c>
      <c r="H156" s="6" t="s">
        <f>=F156*G155</f>
      </c>
    </row>
    <row collapsed="false" customFormat="false" customHeight="false" hidden="false" ht="12.1" outlineLevel="0" r="157">
      <c r="A157" s="14" t="n">
        <v>44132</v>
      </c>
      <c r="B157" s="6" t="n">
        <v>40000</v>
      </c>
      <c r="C157" s="17" t="s">
        <v>183</v>
      </c>
      <c r="D157" s="17"/>
      <c r="E157" s="17"/>
      <c r="F157" s="6" t="s">
        <f>=A157-A156</f>
      </c>
      <c r="G157" s="6" t="s">
        <f>=B157+G156</f>
      </c>
      <c r="H157" s="6" t="s">
        <f>=F157*G156</f>
      </c>
    </row>
    <row collapsed="false" customFormat="false" customHeight="false" hidden="false" ht="12.1" outlineLevel="0" r="158">
      <c r="A158" s="14" t="n">
        <v>44139</v>
      </c>
      <c r="B158" s="6" t="n">
        <v>-18500</v>
      </c>
      <c r="C158" s="17" t="s">
        <v>237</v>
      </c>
      <c r="D158" s="17"/>
      <c r="E158" s="17"/>
      <c r="F158" s="6" t="s">
        <f>=A158-A157</f>
      </c>
      <c r="G158" s="6" t="s">
        <f>=B158+G157</f>
      </c>
      <c r="H158" s="6" t="s">
        <f>=F158*G157</f>
      </c>
    </row>
    <row collapsed="false" customFormat="false" customHeight="false" hidden="false" ht="12.1" outlineLevel="0" r="159">
      <c r="A159" s="14" t="n">
        <v>44166</v>
      </c>
      <c r="B159" s="6" t="n">
        <v>100324.07</v>
      </c>
      <c r="C159" s="17" t="s">
        <v>183</v>
      </c>
      <c r="D159" s="17"/>
      <c r="E159" s="17"/>
      <c r="F159" s="6" t="s">
        <f>=A159-A158</f>
      </c>
      <c r="G159" s="6" t="s">
        <f>=B159+G158</f>
      </c>
      <c r="H159" s="6" t="s">
        <f>=F159*G158</f>
      </c>
    </row>
    <row collapsed="false" customFormat="false" customHeight="false" hidden="false" ht="12.1" outlineLevel="0" r="160">
      <c r="A160" s="14" t="n">
        <v>44167</v>
      </c>
      <c r="B160" s="6" t="n">
        <v>-100200</v>
      </c>
      <c r="C160" s="17" t="s">
        <v>238</v>
      </c>
      <c r="D160" s="17"/>
      <c r="E160" s="17"/>
      <c r="F160" s="6" t="s">
        <f>=A160-A159</f>
      </c>
      <c r="G160" s="6" t="s">
        <f>=B160+G159</f>
      </c>
      <c r="H160" s="6" t="s">
        <f>=F160*G159</f>
      </c>
    </row>
    <row collapsed="false" customFormat="false" customHeight="false" hidden="false" ht="12.1" outlineLevel="0" r="161">
      <c r="A161" s="14" t="n">
        <v>44173</v>
      </c>
      <c r="B161" s="6" t="n">
        <v>-2338.48</v>
      </c>
      <c r="C161" s="17" t="s">
        <v>239</v>
      </c>
      <c r="D161" s="17"/>
      <c r="E161" s="17"/>
      <c r="F161" s="6" t="s">
        <f>=A161-A160</f>
      </c>
      <c r="G161" s="6" t="s">
        <f>=B161+G160</f>
      </c>
      <c r="H161" s="6" t="s">
        <f>=F161*G160</f>
      </c>
    </row>
    <row collapsed="false" customFormat="false" customHeight="false" hidden="false" ht="12.1" outlineLevel="0" r="162">
      <c r="A162" s="14" t="n">
        <v>44183</v>
      </c>
      <c r="B162" s="6" t="n">
        <v>-512.16</v>
      </c>
      <c r="C162" s="17" t="s">
        <v>240</v>
      </c>
      <c r="D162" s="17"/>
      <c r="E162" s="17"/>
      <c r="F162" s="6" t="s">
        <f>=A162-A161</f>
      </c>
      <c r="G162" s="6" t="s">
        <f>=B162+G161</f>
      </c>
      <c r="H162" s="6" t="s">
        <f>=F162*G161</f>
      </c>
    </row>
    <row collapsed="false" customFormat="false" customHeight="false" hidden="false" ht="12.1" outlineLevel="0" r="163">
      <c r="A163" s="14" t="n">
        <v>44183</v>
      </c>
      <c r="B163" s="6" t="n">
        <v>-400</v>
      </c>
      <c r="C163" s="17" t="s">
        <v>241</v>
      </c>
      <c r="D163" s="17"/>
      <c r="E163" s="17"/>
      <c r="F163" s="6" t="s">
        <f>=A163-A162</f>
      </c>
      <c r="G163" s="6" t="s">
        <f>=B163+G162</f>
      </c>
      <c r="H163" s="6" t="s">
        <f>=F163*G162</f>
      </c>
    </row>
    <row collapsed="false" customFormat="false" customHeight="false" hidden="false" ht="12.1" outlineLevel="0" r="164">
      <c r="A164" s="14" t="n">
        <v>44185</v>
      </c>
      <c r="B164" s="6" t="n">
        <v>-966.25</v>
      </c>
      <c r="C164" s="17" t="s">
        <v>205</v>
      </c>
      <c r="D164" s="17"/>
      <c r="E164" s="17"/>
      <c r="F164" s="6" t="s">
        <f>=A164-A163</f>
      </c>
      <c r="G164" s="6" t="s">
        <f>=B164+G163</f>
      </c>
      <c r="H164" s="6" t="s">
        <f>=F164*G163</f>
      </c>
    </row>
    <row collapsed="false" customFormat="false" customHeight="false" hidden="false" ht="12.1" outlineLevel="0" r="165">
      <c r="A165" s="14" t="n">
        <v>44189</v>
      </c>
      <c r="B165" s="6" t="n">
        <v>-1084.7</v>
      </c>
      <c r="C165" s="17" t="s">
        <v>242</v>
      </c>
      <c r="D165" s="17"/>
      <c r="E165" s="17"/>
      <c r="F165" s="6" t="s">
        <f>=A165-A164</f>
      </c>
      <c r="G165" s="6" t="s">
        <f>=B165+G164</f>
      </c>
      <c r="H165" s="6" t="s">
        <f>=F165*G164</f>
      </c>
    </row>
    <row collapsed="false" customFormat="false" customHeight="false" hidden="false" ht="12.1" outlineLevel="0" r="166">
      <c r="A166" s="14" t="n">
        <v>44190</v>
      </c>
      <c r="B166" s="6" t="n">
        <v>-1605</v>
      </c>
      <c r="C166" s="17" t="s">
        <v>243</v>
      </c>
      <c r="D166" s="17"/>
      <c r="E166" s="17"/>
      <c r="F166" s="6" t="s">
        <f>=A166-A165</f>
      </c>
      <c r="G166" s="6" t="s">
        <f>=B166+G165</f>
      </c>
      <c r="H166" s="6" t="s">
        <f>=F166*G165</f>
      </c>
    </row>
    <row collapsed="false" customFormat="false" customHeight="false" hidden="false" ht="12.1" outlineLevel="0" r="167">
      <c r="A167" s="14" t="n">
        <v>44193</v>
      </c>
      <c r="B167" s="6" t="n">
        <v>-619.2</v>
      </c>
      <c r="C167" s="17" t="s">
        <v>244</v>
      </c>
      <c r="D167" s="17"/>
      <c r="E167" s="17"/>
      <c r="F167" s="6" t="s">
        <f>=A167-A166</f>
      </c>
      <c r="G167" s="6" t="s">
        <f>=B167+G166</f>
      </c>
      <c r="H167" s="6" t="s">
        <f>=F167*G166</f>
      </c>
    </row>
    <row collapsed="false" customFormat="false" customHeight="false" hidden="false" ht="12.1" outlineLevel="0" r="168">
      <c r="A168" s="14" t="n">
        <v>44194</v>
      </c>
      <c r="B168" s="6" t="n">
        <v>-609</v>
      </c>
      <c r="C168" s="17" t="s">
        <v>245</v>
      </c>
      <c r="D168" s="17"/>
      <c r="E168" s="17"/>
      <c r="F168" s="6" t="s">
        <f>=A168-A167</f>
      </c>
      <c r="G168" s="6" t="s">
        <f>=B168+G167</f>
      </c>
      <c r="H168" s="6" t="s">
        <f>=F168*G167</f>
      </c>
    </row>
    <row collapsed="false" customFormat="false" customHeight="false" hidden="false" ht="12.1" outlineLevel="0" r="169">
      <c r="A169" s="14" t="n">
        <v>44194</v>
      </c>
      <c r="B169" s="6" t="n">
        <v>-1678</v>
      </c>
      <c r="C169" s="17" t="s">
        <v>246</v>
      </c>
      <c r="D169" s="17"/>
      <c r="E169" s="17"/>
      <c r="F169" s="6" t="s">
        <f>=A169-A168</f>
      </c>
      <c r="G169" s="6" t="s">
        <f>=B169+G168</f>
      </c>
      <c r="H169" s="6" t="s">
        <f>=F169*G168</f>
      </c>
    </row>
    <row collapsed="false" customFormat="false" customHeight="false" hidden="false" ht="12.1" outlineLevel="0" r="170">
      <c r="A170" s="14" t="n">
        <v>44204</v>
      </c>
      <c r="B170" s="6" t="n">
        <v>-2134.1</v>
      </c>
      <c r="C170" s="17" t="s">
        <v>247</v>
      </c>
      <c r="D170" s="17"/>
      <c r="E170" s="17"/>
      <c r="F170" s="6" t="s">
        <f>=A170-A169</f>
      </c>
      <c r="G170" s="6" t="s">
        <f>=B170+G169</f>
      </c>
      <c r="H170" s="6" t="s">
        <f>=F170*G169</f>
      </c>
    </row>
    <row collapsed="false" customFormat="false" customHeight="false" hidden="false" ht="12.1" outlineLevel="0" r="171">
      <c r="A171" s="14" t="n">
        <v>44207</v>
      </c>
      <c r="B171" s="6" t="n">
        <v>9079.32</v>
      </c>
      <c r="C171" s="17" t="s">
        <v>183</v>
      </c>
      <c r="D171" s="17"/>
      <c r="E171" s="17"/>
      <c r="F171" s="6" t="s">
        <f>=A171-A170</f>
      </c>
      <c r="G171" s="6" t="s">
        <f>=B171+G170</f>
      </c>
      <c r="H171" s="6" t="s">
        <f>=F171*G170</f>
      </c>
    </row>
    <row collapsed="false" customFormat="false" customHeight="false" hidden="false" ht="12.1" outlineLevel="0" r="172">
      <c r="A172" s="14" t="n">
        <v>44208</v>
      </c>
      <c r="B172" s="6" t="n">
        <v>482.116579</v>
      </c>
      <c r="C172" s="17" t="s">
        <v>183</v>
      </c>
      <c r="D172" s="17"/>
      <c r="E172" s="17"/>
      <c r="F172" s="6" t="s">
        <f>=A172-A171</f>
      </c>
      <c r="G172" s="6" t="s">
        <f>=B172+G171</f>
      </c>
      <c r="H172" s="6" t="s">
        <f>=F172*G171</f>
      </c>
    </row>
    <row collapsed="false" customFormat="false" customHeight="false" hidden="false" ht="12.1" outlineLevel="0" r="173">
      <c r="A173" s="14" t="n">
        <v>44210</v>
      </c>
      <c r="B173" s="6" t="n">
        <v>-3744.8</v>
      </c>
      <c r="C173" s="17" t="s">
        <v>248</v>
      </c>
      <c r="D173" s="17"/>
      <c r="E173" s="17"/>
      <c r="F173" s="6" t="s">
        <f>=A173-A172</f>
      </c>
      <c r="G173" s="6" t="s">
        <f>=B173+G172</f>
      </c>
      <c r="H173" s="6" t="s">
        <f>=F173*G172</f>
      </c>
    </row>
    <row collapsed="false" customFormat="false" customHeight="false" hidden="false" ht="12.1" outlineLevel="0" r="174">
      <c r="A174" s="14" t="n">
        <v>44216</v>
      </c>
      <c r="B174" s="6" t="n">
        <v>-1054.8</v>
      </c>
      <c r="C174" s="17" t="s">
        <v>249</v>
      </c>
      <c r="D174" s="17"/>
      <c r="E174" s="17"/>
      <c r="F174" s="6" t="s">
        <f>=A174-A173</f>
      </c>
      <c r="G174" s="6" t="s">
        <f>=B174+G173</f>
      </c>
      <c r="H174" s="6" t="s">
        <f>=F174*G173</f>
      </c>
    </row>
    <row collapsed="false" customFormat="false" customHeight="false" hidden="false" ht="12.1" outlineLevel="0" r="175">
      <c r="A175" s="14" t="n">
        <v>44224</v>
      </c>
      <c r="B175" s="6" t="n">
        <v>10000</v>
      </c>
      <c r="C175" s="17" t="s">
        <v>183</v>
      </c>
      <c r="D175" s="17"/>
      <c r="E175" s="17"/>
      <c r="F175" s="6" t="s">
        <f>=A175-A174</f>
      </c>
      <c r="G175" s="6" t="s">
        <f>=B175+G174</f>
      </c>
      <c r="H175" s="6" t="s">
        <f>=F175*G174</f>
      </c>
    </row>
    <row collapsed="false" customFormat="false" customHeight="false" hidden="false" ht="12.1" outlineLevel="0" r="176">
      <c r="A176" s="14" t="n">
        <v>44244</v>
      </c>
      <c r="B176" s="6" t="n">
        <v>-1001.7</v>
      </c>
      <c r="C176" s="17" t="s">
        <v>250</v>
      </c>
      <c r="D176" s="17"/>
      <c r="E176" s="17"/>
      <c r="F176" s="6" t="s">
        <f>=A176-A175</f>
      </c>
      <c r="G176" s="6" t="s">
        <f>=B176+G175</f>
      </c>
      <c r="H176" s="6" t="s">
        <f>=F176*G175</f>
      </c>
    </row>
    <row collapsed="false" customFormat="false" customHeight="false" hidden="false" ht="12.1" outlineLevel="0" r="177">
      <c r="A177" s="14" t="n">
        <v>44253</v>
      </c>
      <c r="B177" s="6" t="n">
        <v>14800</v>
      </c>
      <c r="C177" s="17" t="s">
        <v>183</v>
      </c>
      <c r="D177" s="17"/>
      <c r="E177" s="17"/>
      <c r="F177" s="6" t="s">
        <f>=A177-A176</f>
      </c>
      <c r="G177" s="6" t="s">
        <f>=B177+G176</f>
      </c>
      <c r="H177" s="6" t="s">
        <f>=F177*G176</f>
      </c>
    </row>
    <row collapsed="false" customFormat="false" customHeight="false" hidden="false" ht="12.1" outlineLevel="0" r="178">
      <c r="A178" s="14" t="n">
        <v>44260</v>
      </c>
      <c r="B178" s="6" t="n">
        <v>106730.52</v>
      </c>
      <c r="C178" s="17" t="s">
        <v>183</v>
      </c>
      <c r="D178" s="17"/>
      <c r="E178" s="17"/>
      <c r="F178" s="6" t="s">
        <f>=A178-A177</f>
      </c>
      <c r="G178" s="6" t="s">
        <f>=B178+G177</f>
      </c>
      <c r="H178" s="6" t="s">
        <f>=F178*G177</f>
      </c>
    </row>
    <row collapsed="false" customFormat="false" customHeight="false" hidden="false" ht="12.1" outlineLevel="0" r="179">
      <c r="A179" s="14" t="n">
        <v>44279</v>
      </c>
      <c r="B179" s="6" t="n">
        <v>-1210.04</v>
      </c>
      <c r="C179" s="17" t="s">
        <v>251</v>
      </c>
      <c r="D179" s="17"/>
      <c r="E179" s="17"/>
      <c r="F179" s="6" t="s">
        <f>=A179-A178</f>
      </c>
      <c r="G179" s="6" t="s">
        <f>=B179+G178</f>
      </c>
      <c r="H179" s="6" t="s">
        <f>=F179*G178</f>
      </c>
    </row>
    <row collapsed="false" customFormat="false" customHeight="false" hidden="false" ht="12.1" outlineLevel="0" r="180">
      <c r="A180" s="14" t="n">
        <v>44280</v>
      </c>
      <c r="B180" s="6" t="n">
        <v>-50000</v>
      </c>
      <c r="C180" s="17" t="s">
        <v>252</v>
      </c>
      <c r="D180" s="17"/>
      <c r="E180" s="17"/>
      <c r="F180" s="6" t="s">
        <f>=A180-A179</f>
      </c>
      <c r="G180" s="6" t="s">
        <f>=B180+G179</f>
      </c>
      <c r="H180" s="6" t="s">
        <f>=F180*G179</f>
      </c>
    </row>
    <row collapsed="false" customFormat="false" customHeight="false" hidden="false" ht="12.1" outlineLevel="0" r="181">
      <c r="A181" s="14" t="n">
        <v>44284</v>
      </c>
      <c r="B181" s="6" t="n">
        <v>88000</v>
      </c>
      <c r="C181" s="17" t="s">
        <v>183</v>
      </c>
      <c r="D181" s="17"/>
      <c r="E181" s="17"/>
      <c r="F181" s="6" t="s">
        <f>=A181-A180</f>
      </c>
      <c r="G181" s="6" t="s">
        <f>=B181+G180</f>
      </c>
      <c r="H181" s="6" t="s">
        <f>=F181*G180</f>
      </c>
    </row>
    <row collapsed="false" customFormat="false" customHeight="false" hidden="false" ht="12.1" outlineLevel="0" r="182">
      <c r="A182" s="14" t="n">
        <v>44284</v>
      </c>
      <c r="B182" s="6" t="n">
        <v>-58000</v>
      </c>
      <c r="C182" s="17" t="s">
        <v>253</v>
      </c>
      <c r="D182" s="17"/>
      <c r="E182" s="17"/>
      <c r="F182" s="6" t="s">
        <f>=A182-A181</f>
      </c>
      <c r="G182" s="6" t="s">
        <f>=B182+G181</f>
      </c>
      <c r="H182" s="6" t="s">
        <f>=F182*G181</f>
      </c>
    </row>
    <row collapsed="false" customFormat="false" customHeight="false" hidden="false" ht="12.1" outlineLevel="0" r="183">
      <c r="A183" s="14" t="n">
        <v>44288</v>
      </c>
      <c r="B183" s="6" t="n">
        <v>40000</v>
      </c>
      <c r="C183" s="17" t="s">
        <v>183</v>
      </c>
      <c r="D183" s="17"/>
      <c r="E183" s="17"/>
      <c r="F183" s="6" t="s">
        <f>=A183-A182</f>
      </c>
      <c r="G183" s="6" t="s">
        <f>=B183+G182</f>
      </c>
      <c r="H183" s="6" t="s">
        <f>=F183*G182</f>
      </c>
    </row>
    <row collapsed="false" customFormat="false" customHeight="false" hidden="false" ht="12.1" outlineLevel="0" r="184">
      <c r="A184" s="14" t="n">
        <v>44292</v>
      </c>
      <c r="B184" s="6" t="n">
        <v>-50000</v>
      </c>
      <c r="C184" s="17" t="s">
        <v>254</v>
      </c>
      <c r="D184" s="17"/>
      <c r="E184" s="17"/>
      <c r="F184" s="6" t="s">
        <f>=A184-A183</f>
      </c>
      <c r="G184" s="6" t="s">
        <f>=B184+G183</f>
      </c>
      <c r="H184" s="6" t="s">
        <f>=F184*G183</f>
      </c>
    </row>
    <row collapsed="false" customFormat="false" customHeight="false" hidden="false" ht="12.1" outlineLevel="0" r="185">
      <c r="A185" s="14" t="n">
        <v>44298</v>
      </c>
      <c r="B185" s="6" t="n">
        <v>1000</v>
      </c>
      <c r="C185" s="17" t="s">
        <v>183</v>
      </c>
      <c r="D185" s="17"/>
      <c r="E185" s="17"/>
      <c r="F185" s="6" t="s">
        <f>=A185-A184</f>
      </c>
      <c r="G185" s="6" t="s">
        <f>=B185+G184</f>
      </c>
      <c r="H185" s="6" t="s">
        <f>=F185*G184</f>
      </c>
    </row>
    <row collapsed="false" customFormat="false" customHeight="false" hidden="false" ht="12.1" outlineLevel="0" r="186">
      <c r="A186" s="14" t="n">
        <v>44299</v>
      </c>
      <c r="B186" s="6" t="n">
        <v>-32000</v>
      </c>
      <c r="C186" s="17" t="s">
        <v>255</v>
      </c>
      <c r="D186" s="17"/>
      <c r="E186" s="17"/>
      <c r="F186" s="6" t="s">
        <f>=A186-A185</f>
      </c>
      <c r="G186" s="6" t="s">
        <f>=B186+G185</f>
      </c>
      <c r="H186" s="6" t="s">
        <f>=F186*G185</f>
      </c>
    </row>
    <row collapsed="false" customFormat="false" customHeight="false" hidden="false" ht="12.1" outlineLevel="0" r="187">
      <c r="A187" s="14" t="n">
        <v>44300</v>
      </c>
      <c r="B187" s="6" t="n">
        <v>-1054.8</v>
      </c>
      <c r="C187" s="17" t="s">
        <v>256</v>
      </c>
      <c r="D187" s="17"/>
      <c r="E187" s="17"/>
      <c r="F187" s="6" t="s">
        <f>=A187-A186</f>
      </c>
      <c r="G187" s="6" t="s">
        <f>=B187+G186</f>
      </c>
      <c r="H187" s="6" t="s">
        <f>=F187*G186</f>
      </c>
    </row>
    <row collapsed="false" customFormat="false" customHeight="false" hidden="false" ht="12.1" outlineLevel="0" r="188">
      <c r="A188" s="14" t="n">
        <v>44300</v>
      </c>
      <c r="B188" s="6" t="n">
        <v>32000</v>
      </c>
      <c r="C188" s="17" t="s">
        <v>257</v>
      </c>
      <c r="D188" s="17"/>
      <c r="E188" s="17"/>
      <c r="F188" s="6" t="s">
        <f>=A188-A187</f>
      </c>
      <c r="G188" s="6" t="s">
        <f>=B188+G187</f>
      </c>
      <c r="H188" s="6" t="s">
        <f>=F188*G187</f>
      </c>
    </row>
    <row collapsed="false" customFormat="false" customHeight="false" hidden="false" ht="12.1" outlineLevel="0" r="189">
      <c r="A189" s="14" t="n">
        <v>44306</v>
      </c>
      <c r="B189" s="6" t="n">
        <v>3264.986462</v>
      </c>
      <c r="C189" s="17" t="s">
        <v>183</v>
      </c>
      <c r="D189" s="17"/>
      <c r="E189" s="17"/>
      <c r="F189" s="6" t="s">
        <f>=A189-A188</f>
      </c>
      <c r="G189" s="6" t="s">
        <f>=B189+G188</f>
      </c>
      <c r="H189" s="6" t="s">
        <f>=F189*G188</f>
      </c>
    </row>
    <row collapsed="false" customFormat="false" customHeight="false" hidden="false" ht="12.1" outlineLevel="0" r="190">
      <c r="A190" s="14" t="n">
        <v>44308</v>
      </c>
      <c r="B190" s="6" t="n">
        <v>-29992</v>
      </c>
      <c r="C190" s="17" t="s">
        <v>258</v>
      </c>
      <c r="D190" s="17"/>
      <c r="E190" s="17"/>
      <c r="F190" s="6" t="s">
        <f>=A190-A189</f>
      </c>
      <c r="G190" s="6" t="s">
        <f>=B190+G189</f>
      </c>
      <c r="H190" s="6" t="s">
        <f>=F190*G189</f>
      </c>
    </row>
    <row collapsed="false" customFormat="false" customHeight="false" hidden="false" ht="12.1" outlineLevel="0" r="191">
      <c r="A191" s="14" t="n">
        <v>44313</v>
      </c>
      <c r="B191" s="6" t="n">
        <v>-254</v>
      </c>
      <c r="C191" s="17" t="s">
        <v>259</v>
      </c>
      <c r="D191" s="17"/>
      <c r="E191" s="17"/>
      <c r="F191" s="6" t="s">
        <f>=A191-A190</f>
      </c>
      <c r="G191" s="6" t="s">
        <f>=B191+G190</f>
      </c>
      <c r="H191" s="6" t="s">
        <f>=F191*G190</f>
      </c>
    </row>
    <row collapsed="false" customFormat="false" customHeight="false" hidden="false" ht="12.1" outlineLevel="0" r="192">
      <c r="A192" s="14" t="n">
        <v>44320</v>
      </c>
      <c r="B192" s="6" t="n">
        <v>700</v>
      </c>
      <c r="C192" s="17" t="s">
        <v>183</v>
      </c>
      <c r="D192" s="17"/>
      <c r="E192" s="17"/>
      <c r="F192" s="6" t="s">
        <f>=A192-A191</f>
      </c>
      <c r="G192" s="6" t="s">
        <f>=B192+G191</f>
      </c>
      <c r="H192" s="6" t="s">
        <f>=F192*G191</f>
      </c>
    </row>
    <row collapsed="false" customFormat="false" customHeight="false" hidden="false" ht="12.1" outlineLevel="0" r="193">
      <c r="A193" s="14" t="n">
        <v>44323</v>
      </c>
      <c r="B193" s="6" t="n">
        <v>-1730</v>
      </c>
      <c r="C193" s="17" t="s">
        <v>260</v>
      </c>
      <c r="D193" s="17"/>
      <c r="E193" s="17"/>
      <c r="F193" s="6" t="s">
        <f>=A193-A192</f>
      </c>
      <c r="G193" s="6" t="s">
        <f>=B193+G192</f>
      </c>
      <c r="H193" s="6" t="s">
        <f>=F193*G192</f>
      </c>
    </row>
    <row collapsed="false" customFormat="false" customHeight="false" hidden="false" ht="12.1" outlineLevel="0" r="194">
      <c r="A194" s="14" t="n">
        <v>44327</v>
      </c>
      <c r="B194" s="6" t="n">
        <v>-1018</v>
      </c>
      <c r="C194" s="17" t="s">
        <v>261</v>
      </c>
      <c r="D194" s="17"/>
      <c r="E194" s="17"/>
      <c r="F194" s="6" t="s">
        <f>=A194-A193</f>
      </c>
      <c r="G194" s="6" t="s">
        <f>=B194+G193</f>
      </c>
      <c r="H194" s="6" t="s">
        <f>=F194*G193</f>
      </c>
    </row>
    <row collapsed="false" customFormat="false" customHeight="false" hidden="false" ht="12.1" outlineLevel="0" r="195">
      <c r="A195" s="14" t="n">
        <v>44327</v>
      </c>
      <c r="B195" s="6" t="n">
        <v>-1892</v>
      </c>
      <c r="C195" s="17" t="s">
        <v>262</v>
      </c>
      <c r="D195" s="17"/>
      <c r="E195" s="17"/>
      <c r="F195" s="6" t="s">
        <f>=A195-A194</f>
      </c>
      <c r="G195" s="6" t="s">
        <f>=B195+G194</f>
      </c>
      <c r="H195" s="6" t="s">
        <f>=F195*G194</f>
      </c>
    </row>
    <row collapsed="false" customFormat="false" customHeight="false" hidden="false" ht="12.1" outlineLevel="0" r="196">
      <c r="A196" s="14" t="n">
        <v>44328</v>
      </c>
      <c r="B196" s="6" t="n">
        <v>-3254</v>
      </c>
      <c r="C196" s="17" t="s">
        <v>226</v>
      </c>
      <c r="D196" s="17"/>
      <c r="E196" s="17"/>
      <c r="F196" s="6" t="s">
        <f>=A196-A195</f>
      </c>
      <c r="G196" s="6" t="s">
        <f>=B196+G195</f>
      </c>
      <c r="H196" s="6" t="s">
        <f>=F196*G195</f>
      </c>
    </row>
    <row collapsed="false" customFormat="false" customHeight="false" hidden="false" ht="12.1" outlineLevel="0" r="197">
      <c r="A197" s="14" t="n">
        <v>44328</v>
      </c>
      <c r="B197" s="6" t="n">
        <v>-5531</v>
      </c>
      <c r="C197" s="17" t="s">
        <v>227</v>
      </c>
      <c r="D197" s="17"/>
      <c r="E197" s="17"/>
      <c r="F197" s="6" t="s">
        <f>=A197-A196</f>
      </c>
      <c r="G197" s="6" t="s">
        <f>=B197+G196</f>
      </c>
      <c r="H197" s="6" t="s">
        <f>=F197*G196</f>
      </c>
    </row>
    <row collapsed="false" customFormat="false" customHeight="false" hidden="false" ht="12.1" outlineLevel="0" r="198">
      <c r="A198" s="14" t="n">
        <v>44330</v>
      </c>
      <c r="B198" s="6" t="n">
        <v>-10688</v>
      </c>
      <c r="C198" s="17" t="s">
        <v>263</v>
      </c>
      <c r="D198" s="17"/>
      <c r="E198" s="17"/>
      <c r="F198" s="6" t="s">
        <f>=A198-A197</f>
      </c>
      <c r="G198" s="6" t="s">
        <f>=B198+G197</f>
      </c>
      <c r="H198" s="6" t="s">
        <f>=F198*G197</f>
      </c>
    </row>
    <row collapsed="false" customFormat="false" customHeight="false" hidden="false" ht="12.1" outlineLevel="0" r="199">
      <c r="A199" s="14" t="n">
        <v>44348</v>
      </c>
      <c r="B199" s="6" t="n">
        <v>-2929.44</v>
      </c>
      <c r="C199" s="17" t="s">
        <v>264</v>
      </c>
      <c r="D199" s="17"/>
      <c r="E199" s="17"/>
      <c r="F199" s="6" t="s">
        <f>=A199-A198</f>
      </c>
      <c r="G199" s="6" t="s">
        <f>=B199+G198</f>
      </c>
      <c r="H199" s="6" t="s">
        <f>=F199*G198</f>
      </c>
    </row>
    <row collapsed="false" customFormat="false" customHeight="false" hidden="false" ht="12.1" outlineLevel="0" r="200">
      <c r="A200" s="14" t="n">
        <v>44348</v>
      </c>
      <c r="B200" s="6" t="n">
        <v>-2272.44</v>
      </c>
      <c r="C200" s="17" t="s">
        <v>265</v>
      </c>
      <c r="D200" s="17"/>
      <c r="E200" s="17"/>
      <c r="F200" s="6" t="s">
        <f>=A200-A199</f>
      </c>
      <c r="G200" s="6" t="s">
        <f>=B200+G199</f>
      </c>
      <c r="H200" s="6" t="s">
        <f>=F200*G199</f>
      </c>
    </row>
    <row collapsed="false" customFormat="false" customHeight="false" hidden="false" ht="12.1" outlineLevel="0" r="201">
      <c r="A201" s="14" t="n">
        <v>44350</v>
      </c>
      <c r="B201" s="6" t="n">
        <v>1962.39393</v>
      </c>
      <c r="C201" s="17" t="s">
        <v>183</v>
      </c>
      <c r="D201" s="17"/>
      <c r="E201" s="17"/>
      <c r="F201" s="6" t="s">
        <f>=A201-A200</f>
      </c>
      <c r="G201" s="6" t="s">
        <f>=B201+G200</f>
      </c>
      <c r="H201" s="6" t="s">
        <f>=F201*G200</f>
      </c>
    </row>
    <row collapsed="false" customFormat="false" customHeight="false" hidden="false" ht="12.1" outlineLevel="0" r="202">
      <c r="A202" s="14" t="n">
        <v>44354</v>
      </c>
      <c r="B202" s="6" t="n">
        <v>-313</v>
      </c>
      <c r="C202" s="17" t="s">
        <v>266</v>
      </c>
      <c r="D202" s="17"/>
      <c r="E202" s="17"/>
      <c r="F202" s="6" t="s">
        <f>=A202-A201</f>
      </c>
      <c r="G202" s="6" t="s">
        <f>=B202+G201</f>
      </c>
      <c r="H202" s="6" t="s">
        <f>=F202*G201</f>
      </c>
    </row>
    <row collapsed="false" customFormat="false" customHeight="false" hidden="false" ht="12.1" outlineLevel="0" r="203">
      <c r="A203" s="14" t="n">
        <v>44354</v>
      </c>
      <c r="B203" s="6" t="n">
        <v>-1984</v>
      </c>
      <c r="C203" s="17" t="s">
        <v>267</v>
      </c>
      <c r="D203" s="17"/>
      <c r="E203" s="17"/>
      <c r="F203" s="6" t="s">
        <f>=A203-A202</f>
      </c>
      <c r="G203" s="6" t="s">
        <f>=B203+G202</f>
      </c>
      <c r="H203" s="6" t="s">
        <f>=F203*G202</f>
      </c>
    </row>
    <row collapsed="false" customFormat="false" customHeight="false" hidden="false" ht="12.1" outlineLevel="0" r="204">
      <c r="A204" s="14" t="n">
        <v>44354</v>
      </c>
      <c r="B204" s="6" t="n">
        <v>-822</v>
      </c>
      <c r="C204" s="17" t="s">
        <v>268</v>
      </c>
      <c r="D204" s="17"/>
      <c r="E204" s="17"/>
      <c r="F204" s="6" t="s">
        <f>=A204-A203</f>
      </c>
      <c r="G204" s="6" t="s">
        <f>=B204+G203</f>
      </c>
      <c r="H204" s="6" t="s">
        <f>=F204*G203</f>
      </c>
    </row>
    <row collapsed="false" customFormat="false" customHeight="false" hidden="false" ht="12.1" outlineLevel="0" r="205">
      <c r="A205" s="14" t="n">
        <v>44363</v>
      </c>
      <c r="B205" s="6" t="n">
        <v>95000</v>
      </c>
      <c r="C205" s="17" t="s">
        <v>183</v>
      </c>
      <c r="D205" s="17"/>
      <c r="E205" s="17"/>
      <c r="F205" s="6" t="s">
        <f>=A205-A204</f>
      </c>
      <c r="G205" s="6" t="s">
        <f>=B205+G204</f>
      </c>
      <c r="H205" s="6" t="s">
        <f>=F205*G204</f>
      </c>
    </row>
    <row collapsed="false" customFormat="false" customHeight="false" hidden="false" ht="12.1" outlineLevel="0" r="206">
      <c r="A206" s="14" t="n">
        <v>44364</v>
      </c>
      <c r="B206" s="6" t="n">
        <v>-1480</v>
      </c>
      <c r="C206" s="17" t="s">
        <v>269</v>
      </c>
      <c r="D206" s="17"/>
      <c r="E206" s="17"/>
      <c r="F206" s="6" t="s">
        <f>=A206-A205</f>
      </c>
      <c r="G206" s="6" t="s">
        <f>=B206+G205</f>
      </c>
      <c r="H206" s="6" t="s">
        <f>=F206*G205</f>
      </c>
    </row>
    <row collapsed="false" customFormat="false" customHeight="false" hidden="false" ht="12.1" outlineLevel="0" r="207">
      <c r="A207" s="14" t="n">
        <v>44364</v>
      </c>
      <c r="B207" s="6" t="n">
        <v>-2811</v>
      </c>
      <c r="C207" s="17" t="s">
        <v>270</v>
      </c>
      <c r="D207" s="17"/>
      <c r="E207" s="17"/>
      <c r="F207" s="6" t="s">
        <f>=A207-A206</f>
      </c>
      <c r="G207" s="6" t="s">
        <f>=B207+G206</f>
      </c>
      <c r="H207" s="6" t="s">
        <f>=F207*G206</f>
      </c>
    </row>
    <row collapsed="false" customFormat="false" customHeight="false" hidden="false" ht="12.1" outlineLevel="0" r="208">
      <c r="A208" s="14" t="n">
        <v>44369</v>
      </c>
      <c r="B208" s="6" t="n">
        <v>-3864.01</v>
      </c>
      <c r="C208" s="17" t="s">
        <v>271</v>
      </c>
      <c r="D208" s="17"/>
      <c r="E208" s="17"/>
      <c r="F208" s="6" t="s">
        <f>=A208-A207</f>
      </c>
      <c r="G208" s="6" t="s">
        <f>=B208+G207</f>
      </c>
      <c r="H208" s="6" t="s">
        <f>=F208*G207</f>
      </c>
    </row>
    <row collapsed="false" customFormat="false" customHeight="false" hidden="false" ht="12.1" outlineLevel="0" r="209">
      <c r="A209" s="14" t="n">
        <v>44369</v>
      </c>
      <c r="B209" s="6" t="n">
        <v>170000</v>
      </c>
      <c r="C209" s="17" t="s">
        <v>183</v>
      </c>
      <c r="D209" s="17"/>
      <c r="E209" s="17"/>
      <c r="F209" s="6" t="s">
        <f>=A209-A208</f>
      </c>
      <c r="G209" s="6" t="s">
        <f>=B209+G208</f>
      </c>
      <c r="H209" s="6" t="s">
        <f>=F209*G208</f>
      </c>
    </row>
    <row collapsed="false" customFormat="false" customHeight="false" hidden="false" ht="12.1" outlineLevel="0" r="210">
      <c r="A210" s="14" t="n">
        <v>44370</v>
      </c>
      <c r="B210" s="6" t="n">
        <v>-2012</v>
      </c>
      <c r="C210" s="17" t="s">
        <v>272</v>
      </c>
      <c r="D210" s="17"/>
      <c r="E210" s="17"/>
      <c r="F210" s="6" t="s">
        <f>=A210-A209</f>
      </c>
      <c r="G210" s="6" t="s">
        <f>=B210+G209</f>
      </c>
      <c r="H210" s="6" t="s">
        <f>=F210*G209</f>
      </c>
    </row>
    <row collapsed="false" customFormat="false" customHeight="false" hidden="false" ht="12.1" outlineLevel="0" r="211">
      <c r="A211" s="14" t="n">
        <v>44372</v>
      </c>
      <c r="B211" s="6" t="n">
        <v>-1218</v>
      </c>
      <c r="C211" s="17" t="s">
        <v>273</v>
      </c>
      <c r="D211" s="17"/>
      <c r="E211" s="17"/>
      <c r="F211" s="6" t="s">
        <f>=A211-A210</f>
      </c>
      <c r="G211" s="6" t="s">
        <f>=B211+G210</f>
      </c>
      <c r="H211" s="6" t="s">
        <f>=F211*G210</f>
      </c>
    </row>
    <row collapsed="false" customFormat="false" customHeight="false" hidden="false" ht="12.1" outlineLevel="0" r="212">
      <c r="A212" s="14" t="n">
        <v>44372</v>
      </c>
      <c r="B212" s="6" t="n">
        <v>-2134.1</v>
      </c>
      <c r="C212" s="17" t="s">
        <v>247</v>
      </c>
      <c r="D212" s="17"/>
      <c r="E212" s="17"/>
      <c r="F212" s="6" t="s">
        <f>=A212-A211</f>
      </c>
      <c r="G212" s="6" t="s">
        <f>=B212+G211</f>
      </c>
      <c r="H212" s="6" t="s">
        <f>=F212*G211</f>
      </c>
    </row>
    <row collapsed="false" customFormat="false" customHeight="false" hidden="false" ht="12.1" outlineLevel="0" r="213">
      <c r="A213" s="14" t="n">
        <v>44381</v>
      </c>
      <c r="B213" s="6" t="n">
        <v>-4980</v>
      </c>
      <c r="C213" s="17" t="s">
        <v>274</v>
      </c>
      <c r="D213" s="17"/>
      <c r="E213" s="17"/>
      <c r="F213" s="6" t="s">
        <f>=A213-A212</f>
      </c>
      <c r="G213" s="6" t="s">
        <f>=B213+G212</f>
      </c>
      <c r="H213" s="6" t="s">
        <f>=F213*G212</f>
      </c>
    </row>
    <row collapsed="false" customFormat="false" customHeight="false" hidden="false" ht="12.1" outlineLevel="0" r="214">
      <c r="A214" s="14" t="n">
        <v>44382</v>
      </c>
      <c r="B214" s="6" t="n">
        <v>-1370</v>
      </c>
      <c r="C214" s="17" t="s">
        <v>275</v>
      </c>
      <c r="D214" s="17"/>
      <c r="E214" s="17"/>
      <c r="F214" s="6" t="s">
        <f>=A214-A213</f>
      </c>
      <c r="G214" s="6" t="s">
        <f>=B214+G213</f>
      </c>
      <c r="H214" s="6" t="s">
        <f>=F214*G213</f>
      </c>
    </row>
    <row collapsed="false" customFormat="false" customHeight="false" hidden="false" ht="12.1" outlineLevel="0" r="215">
      <c r="A215" s="14" t="n">
        <v>44382</v>
      </c>
      <c r="B215" s="6" t="n">
        <v>-1853</v>
      </c>
      <c r="C215" s="17" t="s">
        <v>276</v>
      </c>
      <c r="D215" s="17"/>
      <c r="E215" s="17"/>
      <c r="F215" s="6" t="s">
        <f>=A215-A214</f>
      </c>
      <c r="G215" s="6" t="s">
        <f>=B215+G214</f>
      </c>
      <c r="H215" s="6" t="s">
        <f>=F215*G214</f>
      </c>
    </row>
    <row collapsed="false" customFormat="false" customHeight="false" hidden="false" ht="12.1" outlineLevel="0" r="216">
      <c r="A216" s="14" t="n">
        <v>44384</v>
      </c>
      <c r="B216" s="6" t="n">
        <v>-1970.86</v>
      </c>
      <c r="C216" s="17" t="s">
        <v>277</v>
      </c>
      <c r="D216" s="17"/>
      <c r="E216" s="17"/>
      <c r="F216" s="6" t="s">
        <f>=A216-A215</f>
      </c>
      <c r="G216" s="6" t="s">
        <f>=B216+G215</f>
      </c>
      <c r="H216" s="6" t="s">
        <f>=F216*G215</f>
      </c>
    </row>
    <row collapsed="false" customFormat="false" customHeight="false" hidden="false" ht="12.1" outlineLevel="0" r="217">
      <c r="A217" s="14" t="n">
        <v>44385</v>
      </c>
      <c r="B217" s="6" t="n">
        <v>-5996.6</v>
      </c>
      <c r="C217" s="17" t="s">
        <v>278</v>
      </c>
      <c r="D217" s="17"/>
      <c r="E217" s="17"/>
      <c r="F217" s="6" t="s">
        <f>=A217-A216</f>
      </c>
      <c r="G217" s="6" t="s">
        <f>=B217+G216</f>
      </c>
      <c r="H217" s="6" t="s">
        <f>=F217*G216</f>
      </c>
    </row>
    <row collapsed="false" customFormat="false" customHeight="false" hidden="false" ht="12.1" outlineLevel="0" r="218">
      <c r="A218" s="14" t="n">
        <v>44386</v>
      </c>
      <c r="B218" s="6" t="n">
        <v>-5565</v>
      </c>
      <c r="C218" s="17" t="s">
        <v>279</v>
      </c>
      <c r="D218" s="17"/>
      <c r="E218" s="17"/>
      <c r="F218" s="6" t="s">
        <f>=A218-A217</f>
      </c>
      <c r="G218" s="6" t="s">
        <f>=B218+G217</f>
      </c>
      <c r="H218" s="6" t="s">
        <f>=F218*G217</f>
      </c>
    </row>
    <row collapsed="false" customFormat="false" customHeight="false" hidden="false" ht="12.1" outlineLevel="0" r="219">
      <c r="A219" s="14" t="n">
        <v>44387</v>
      </c>
      <c r="B219" s="6" t="n">
        <v>-3458</v>
      </c>
      <c r="C219" s="17" t="s">
        <v>280</v>
      </c>
      <c r="D219" s="17"/>
      <c r="E219" s="17"/>
      <c r="F219" s="6" t="s">
        <f>=A219-A218</f>
      </c>
      <c r="G219" s="6" t="s">
        <f>=B219+G218</f>
      </c>
      <c r="H219" s="6" t="s">
        <f>=F219*G218</f>
      </c>
    </row>
    <row collapsed="false" customFormat="false" customHeight="false" hidden="false" ht="12.1" outlineLevel="0" r="220">
      <c r="A220" s="14" t="n">
        <v>44390</v>
      </c>
      <c r="B220" s="6" t="n">
        <v>120000</v>
      </c>
      <c r="C220" s="17" t="s">
        <v>183</v>
      </c>
      <c r="D220" s="17"/>
      <c r="E220" s="17"/>
      <c r="F220" s="6" t="s">
        <f>=A220-A219</f>
      </c>
      <c r="G220" s="6" t="s">
        <f>=B220+G219</f>
      </c>
      <c r="H220" s="6" t="s">
        <f>=F220*G219</f>
      </c>
    </row>
    <row collapsed="false" customFormat="false" customHeight="false" hidden="false" ht="12.1" outlineLevel="0" r="221">
      <c r="A221" s="14" t="n">
        <v>44392</v>
      </c>
      <c r="B221" s="6" t="n">
        <v>-9499.5</v>
      </c>
      <c r="C221" s="17" t="s">
        <v>281</v>
      </c>
      <c r="D221" s="17"/>
      <c r="E221" s="17"/>
      <c r="F221" s="6" t="s">
        <f>=A221-A220</f>
      </c>
      <c r="G221" s="6" t="s">
        <f>=B221+G220</f>
      </c>
      <c r="H221" s="6" t="s">
        <f>=F221*G220</f>
      </c>
    </row>
    <row collapsed="false" customFormat="false" customHeight="false" hidden="false" ht="12.1" outlineLevel="0" r="222">
      <c r="A222" s="14" t="n">
        <v>44393</v>
      </c>
      <c r="B222" s="6" t="n">
        <v>-8264</v>
      </c>
      <c r="C222" s="17" t="s">
        <v>282</v>
      </c>
      <c r="D222" s="17"/>
      <c r="E222" s="17"/>
      <c r="F222" s="6" t="s">
        <f>=A222-A221</f>
      </c>
      <c r="G222" s="6" t="s">
        <f>=B222+G221</f>
      </c>
      <c r="H222" s="6" t="s">
        <f>=F222*G221</f>
      </c>
    </row>
    <row collapsed="false" customFormat="false" customHeight="false" hidden="false" ht="12.1" outlineLevel="0" r="223">
      <c r="A223" s="14" t="n">
        <v>44393</v>
      </c>
      <c r="B223" s="6" t="n">
        <v>50000</v>
      </c>
      <c r="C223" s="17" t="s">
        <v>183</v>
      </c>
      <c r="D223" s="17"/>
      <c r="E223" s="17"/>
      <c r="F223" s="6" t="s">
        <f>=A223-A222</f>
      </c>
      <c r="G223" s="6" t="s">
        <f>=B223+G222</f>
      </c>
      <c r="H223" s="6" t="s">
        <f>=F223*G222</f>
      </c>
    </row>
    <row collapsed="false" customFormat="false" customHeight="false" hidden="false" ht="12.1" outlineLevel="0" r="224">
      <c r="A224" s="14" t="n">
        <v>44397</v>
      </c>
      <c r="B224" s="6" t="n">
        <v>-17539</v>
      </c>
      <c r="C224" s="17" t="s">
        <v>283</v>
      </c>
      <c r="D224" s="17"/>
      <c r="E224" s="17"/>
      <c r="F224" s="6" t="s">
        <f>=A224-A223</f>
      </c>
      <c r="G224" s="6" t="s">
        <f>=B224+G223</f>
      </c>
      <c r="H224" s="6" t="s">
        <f>=F224*G223</f>
      </c>
    </row>
    <row collapsed="false" customFormat="false" customHeight="false" hidden="false" ht="12.1" outlineLevel="0" r="225">
      <c r="A225" s="14" t="n">
        <v>44397</v>
      </c>
      <c r="B225" s="6" t="n">
        <v>-16050.56</v>
      </c>
      <c r="C225" s="17" t="s">
        <v>284</v>
      </c>
      <c r="D225" s="17"/>
      <c r="E225" s="17"/>
      <c r="F225" s="6" t="s">
        <f>=A225-A224</f>
      </c>
      <c r="G225" s="6" t="s">
        <f>=B225+G224</f>
      </c>
      <c r="H225" s="6" t="s">
        <f>=F225*G224</f>
      </c>
    </row>
    <row collapsed="false" customFormat="false" customHeight="false" hidden="false" ht="12.1" outlineLevel="0" r="226">
      <c r="A226" s="14" t="n">
        <v>44397</v>
      </c>
      <c r="B226" s="6" t="n">
        <v>25000</v>
      </c>
      <c r="C226" s="17" t="s">
        <v>183</v>
      </c>
      <c r="D226" s="17"/>
      <c r="E226" s="17"/>
      <c r="F226" s="6" t="s">
        <f>=A226-A225</f>
      </c>
      <c r="G226" s="6" t="s">
        <f>=B226+G225</f>
      </c>
      <c r="H226" s="6" t="s">
        <f>=F226*G225</f>
      </c>
    </row>
    <row collapsed="false" customFormat="false" customHeight="false" hidden="false" ht="12.1" outlineLevel="0" r="227">
      <c r="A227" s="14" t="n">
        <v>44397</v>
      </c>
      <c r="B227" s="6" t="n">
        <v>35000</v>
      </c>
      <c r="C227" s="17" t="s">
        <v>183</v>
      </c>
      <c r="D227" s="17"/>
      <c r="E227" s="17"/>
      <c r="F227" s="6" t="s">
        <f>=A227-A226</f>
      </c>
      <c r="G227" s="6" t="s">
        <f>=B227+G226</f>
      </c>
      <c r="H227" s="6" t="s">
        <f>=F227*G226</f>
      </c>
    </row>
    <row collapsed="false" customFormat="false" customHeight="false" hidden="false" ht="12.1" outlineLevel="0" r="228">
      <c r="A228" s="14" t="n">
        <v>44398</v>
      </c>
      <c r="B228" s="6" t="n">
        <v>-1054.8</v>
      </c>
      <c r="C228" s="17" t="s">
        <v>249</v>
      </c>
      <c r="D228" s="17"/>
      <c r="E228" s="17"/>
      <c r="F228" s="6" t="s">
        <f>=A228-A227</f>
      </c>
      <c r="G228" s="6" t="s">
        <f>=B228+G227</f>
      </c>
      <c r="H228" s="6" t="s">
        <f>=F228*G227</f>
      </c>
    </row>
    <row collapsed="false" customFormat="false" customHeight="false" hidden="false" ht="12.1" outlineLevel="0" r="229">
      <c r="A229" s="14" t="n">
        <v>44410</v>
      </c>
      <c r="B229" s="6" t="n">
        <v>50000</v>
      </c>
      <c r="C229" s="17" t="s">
        <v>183</v>
      </c>
      <c r="D229" s="17"/>
      <c r="E229" s="17"/>
      <c r="F229" s="6" t="s">
        <f>=A229-A228</f>
      </c>
      <c r="G229" s="6" t="s">
        <f>=B229+G228</f>
      </c>
      <c r="H229" s="6" t="s">
        <f>=F229*G228</f>
      </c>
    </row>
    <row collapsed="false" customFormat="false" customHeight="false" hidden="false" ht="12.1" outlineLevel="0" r="230">
      <c r="A230" s="14" t="n">
        <v>44421</v>
      </c>
      <c r="B230" s="6" t="n">
        <v>50000</v>
      </c>
      <c r="C230" s="17" t="s">
        <v>183</v>
      </c>
      <c r="D230" s="17"/>
      <c r="E230" s="17"/>
      <c r="F230" s="6" t="s">
        <f>=A230-A229</f>
      </c>
      <c r="G230" s="6" t="s">
        <f>=B230+G229</f>
      </c>
      <c r="H230" s="6" t="s">
        <f>=F230*G229</f>
      </c>
    </row>
    <row collapsed="false" customFormat="false" customHeight="false" hidden="false" ht="12.1" outlineLevel="0" r="231">
      <c r="A231" s="14" t="n">
        <v>44424</v>
      </c>
      <c r="B231" s="6" t="n">
        <v>50000</v>
      </c>
      <c r="C231" s="17" t="s">
        <v>183</v>
      </c>
      <c r="D231" s="17"/>
      <c r="E231" s="17"/>
      <c r="F231" s="6" t="s">
        <f>=A231-A230</f>
      </c>
      <c r="G231" s="6" t="s">
        <f>=B231+G230</f>
      </c>
      <c r="H231" s="6" t="s">
        <f>=F231*G230</f>
      </c>
    </row>
    <row collapsed="false" customFormat="false" customHeight="false" hidden="false" ht="12.1" outlineLevel="0" r="232">
      <c r="A232" s="14" t="n">
        <v>44424</v>
      </c>
      <c r="B232" s="6" t="n">
        <v>30000</v>
      </c>
      <c r="C232" s="17" t="s">
        <v>183</v>
      </c>
      <c r="D232" s="17"/>
      <c r="E232" s="17"/>
      <c r="F232" s="6" t="s">
        <f>=A232-A231</f>
      </c>
      <c r="G232" s="6" t="s">
        <f>=B232+G231</f>
      </c>
      <c r="H232" s="6" t="s">
        <f>=F232*G231</f>
      </c>
    </row>
    <row collapsed="false" customFormat="false" customHeight="false" hidden="false" ht="12.1" outlineLevel="0" r="233">
      <c r="A233" s="14" t="n">
        <v>44426</v>
      </c>
      <c r="B233" s="6" t="n">
        <v>-1001.7</v>
      </c>
      <c r="C233" s="17" t="s">
        <v>250</v>
      </c>
      <c r="D233" s="17"/>
      <c r="E233" s="17"/>
      <c r="F233" s="6" t="s">
        <f>=A233-A232</f>
      </c>
      <c r="G233" s="6" t="s">
        <f>=B233+G232</f>
      </c>
      <c r="H233" s="6" t="s">
        <f>=F233*G232</f>
      </c>
    </row>
    <row collapsed="false" customFormat="false" customHeight="false" hidden="false" ht="12.1" outlineLevel="0" r="234">
      <c r="A234" s="14" t="n">
        <v>44427</v>
      </c>
      <c r="B234" s="6" t="n">
        <v>30000</v>
      </c>
      <c r="C234" s="17" t="s">
        <v>183</v>
      </c>
      <c r="D234" s="17"/>
      <c r="E234" s="17"/>
      <c r="F234" s="6" t="s">
        <f>=A234-A233</f>
      </c>
      <c r="G234" s="6" t="s">
        <f>=B234+G233</f>
      </c>
      <c r="H234" s="6" t="s">
        <f>=F234*G233</f>
      </c>
    </row>
    <row collapsed="false" customFormat="false" customHeight="false" hidden="false" ht="12.1" outlineLevel="0" r="235">
      <c r="A235" s="14" t="n">
        <v>44428</v>
      </c>
      <c r="B235" s="6" t="n">
        <v>30000</v>
      </c>
      <c r="C235" s="17" t="s">
        <v>183</v>
      </c>
      <c r="D235" s="17"/>
      <c r="E235" s="17"/>
      <c r="F235" s="6" t="s">
        <f>=A235-A234</f>
      </c>
      <c r="G235" s="6" t="s">
        <f>=B235+G234</f>
      </c>
      <c r="H235" s="6" t="s">
        <f>=F235*G234</f>
      </c>
    </row>
    <row collapsed="false" customFormat="false" customHeight="false" hidden="false" ht="12.1" outlineLevel="0" r="236">
      <c r="A236" s="14" t="n">
        <v>44435</v>
      </c>
      <c r="B236" s="6" t="n">
        <v>30000</v>
      </c>
      <c r="C236" s="17" t="s">
        <v>183</v>
      </c>
      <c r="D236" s="17"/>
      <c r="E236" s="17"/>
      <c r="F236" s="6" t="s">
        <f>=A236-A235</f>
      </c>
      <c r="G236" s="6" t="s">
        <f>=B236+G235</f>
      </c>
      <c r="H236" s="6" t="s">
        <f>=F236*G235</f>
      </c>
    </row>
    <row collapsed="false" customFormat="false" customHeight="false" hidden="false" ht="12.1" outlineLevel="0" r="237">
      <c r="A237" s="14" t="n">
        <v>44441</v>
      </c>
      <c r="B237" s="6" t="n">
        <v>-5290.4</v>
      </c>
      <c r="C237" s="17" t="s">
        <v>285</v>
      </c>
      <c r="D237" s="17"/>
      <c r="E237" s="17"/>
      <c r="F237" s="6" t="s">
        <f>=A237-A236</f>
      </c>
      <c r="G237" s="6" t="s">
        <f>=B237+G236</f>
      </c>
      <c r="H237" s="6" t="s">
        <f>=F237*G236</f>
      </c>
    </row>
    <row collapsed="false" customFormat="false" customHeight="false" hidden="false" ht="12.1" outlineLevel="0" r="238">
      <c r="A238" s="14" t="n">
        <v>44446</v>
      </c>
      <c r="B238" s="6" t="n">
        <v>-4028.8</v>
      </c>
      <c r="C238" s="17" t="s">
        <v>286</v>
      </c>
      <c r="D238" s="17"/>
      <c r="E238" s="17"/>
      <c r="F238" s="6" t="s">
        <f>=A238-A237</f>
      </c>
      <c r="G238" s="6" t="s">
        <f>=B238+G237</f>
      </c>
      <c r="H238" s="6" t="s">
        <f>=F238*G237</f>
      </c>
    </row>
    <row collapsed="false" customFormat="false" customHeight="false" hidden="false" ht="12.1" outlineLevel="0" r="239">
      <c r="A239" s="14" t="n">
        <v>44449</v>
      </c>
      <c r="B239" s="6" t="n">
        <v>-867</v>
      </c>
      <c r="C239" s="17" t="s">
        <v>287</v>
      </c>
      <c r="D239" s="17"/>
      <c r="E239" s="17"/>
      <c r="F239" s="6" t="s">
        <f>=A239-A238</f>
      </c>
      <c r="G239" s="6" t="s">
        <f>=B239+G238</f>
      </c>
      <c r="H239" s="6" t="s">
        <f>=F239*G238</f>
      </c>
    </row>
    <row collapsed="false" customFormat="false" customHeight="false" hidden="false" ht="12.1" outlineLevel="0" r="240">
      <c r="A240" s="14" t="n">
        <v>44456</v>
      </c>
      <c r="B240" s="6" t="n">
        <v>80000</v>
      </c>
      <c r="C240" s="17" t="s">
        <v>183</v>
      </c>
      <c r="D240" s="17"/>
      <c r="E240" s="17"/>
      <c r="F240" s="6" t="s">
        <f>=A240-A239</f>
      </c>
      <c r="G240" s="6" t="s">
        <f>=B240+G239</f>
      </c>
      <c r="H240" s="6" t="s">
        <f>=F240*G239</f>
      </c>
    </row>
    <row collapsed="false" customFormat="false" customHeight="false" hidden="false" ht="12.1" outlineLevel="0" r="241">
      <c r="A241" s="14" t="n">
        <v>44456</v>
      </c>
      <c r="B241" s="6" t="n">
        <v>40000</v>
      </c>
      <c r="C241" s="17" t="s">
        <v>183</v>
      </c>
      <c r="D241" s="17"/>
      <c r="E241" s="17"/>
      <c r="F241" s="6" t="s">
        <f>=A241-A240</f>
      </c>
      <c r="G241" s="6" t="s">
        <f>=B241+G240</f>
      </c>
      <c r="H241" s="6" t="s">
        <f>=F241*G240</f>
      </c>
    </row>
    <row collapsed="false" customFormat="false" customHeight="false" hidden="false" ht="12.1" outlineLevel="0" r="242">
      <c r="A242" s="14" t="n">
        <v>44459</v>
      </c>
      <c r="B242" s="6" t="n">
        <v>-4813.04</v>
      </c>
      <c r="C242" s="17" t="s">
        <v>288</v>
      </c>
      <c r="D242" s="17"/>
      <c r="E242" s="17"/>
      <c r="F242" s="6" t="s">
        <f>=A242-A241</f>
      </c>
      <c r="G242" s="6" t="s">
        <f>=B242+G241</f>
      </c>
      <c r="H242" s="6" t="s">
        <f>=F242*G241</f>
      </c>
    </row>
    <row collapsed="false" customFormat="false" customHeight="false" hidden="false" ht="12.1" outlineLevel="0" r="243">
      <c r="A243" s="14" t="n">
        <v>44460</v>
      </c>
      <c r="B243" s="6" t="n">
        <v>103054.2</v>
      </c>
      <c r="C243" s="17" t="s">
        <v>183</v>
      </c>
      <c r="D243" s="17"/>
      <c r="E243" s="17"/>
      <c r="F243" s="6" t="s">
        <f>=A243-A242</f>
      </c>
      <c r="G243" s="6" t="s">
        <f>=B243+G242</f>
      </c>
      <c r="H243" s="6" t="s">
        <f>=F243*G242</f>
      </c>
    </row>
    <row collapsed="false" customFormat="false" customHeight="false" hidden="false" ht="12.1" outlineLevel="0" r="244">
      <c r="A244" s="14" t="n">
        <v>44461</v>
      </c>
      <c r="B244" s="6" t="n">
        <v>-1210.04</v>
      </c>
      <c r="C244" s="17" t="s">
        <v>251</v>
      </c>
      <c r="D244" s="17"/>
      <c r="E244" s="17"/>
      <c r="F244" s="6" t="s">
        <f>=A244-A243</f>
      </c>
      <c r="G244" s="6" t="s">
        <f>=B244+G243</f>
      </c>
      <c r="H244" s="6" t="s">
        <f>=F244*G243</f>
      </c>
    </row>
    <row collapsed="false" customFormat="false" customHeight="false" hidden="false" ht="12.1" outlineLevel="0" r="245">
      <c r="A245" s="14" t="n">
        <v>44463</v>
      </c>
      <c r="B245" s="6" t="n">
        <v>-2036</v>
      </c>
      <c r="C245" s="17" t="s">
        <v>289</v>
      </c>
      <c r="D245" s="17"/>
      <c r="E245" s="17"/>
      <c r="F245" s="6" t="s">
        <f>=A245-A244</f>
      </c>
      <c r="G245" s="6" t="s">
        <f>=B245+G244</f>
      </c>
      <c r="H245" s="6" t="s">
        <f>=F245*G244</f>
      </c>
    </row>
    <row collapsed="false" customFormat="false" customHeight="false" hidden="false" ht="12.1" outlineLevel="0" r="246">
      <c r="A246" s="14" t="n">
        <v>44466</v>
      </c>
      <c r="B246" s="6" t="n">
        <v>1661</v>
      </c>
      <c r="C246" s="17" t="s">
        <v>183</v>
      </c>
      <c r="D246" s="17"/>
      <c r="E246" s="17"/>
      <c r="F246" s="6" t="s">
        <f>=A246-A245</f>
      </c>
      <c r="G246" s="6" t="s">
        <f>=B246+G245</f>
      </c>
      <c r="H246" s="6" t="s">
        <f>=F246*G245</f>
      </c>
    </row>
    <row collapsed="false" customFormat="false" customHeight="false" hidden="false" ht="12.1" outlineLevel="0" r="247">
      <c r="A247" s="14" t="n">
        <v>44466</v>
      </c>
      <c r="B247" s="6" t="n">
        <v>20000</v>
      </c>
      <c r="C247" s="17" t="s">
        <v>183</v>
      </c>
      <c r="D247" s="17"/>
      <c r="E247" s="17"/>
      <c r="F247" s="6" t="s">
        <f>=A247-A246</f>
      </c>
      <c r="G247" s="6" t="s">
        <f>=B247+G246</f>
      </c>
      <c r="H247" s="6" t="s">
        <f>=F247*G246</f>
      </c>
    </row>
    <row collapsed="false" customFormat="false" customHeight="false" hidden="false" ht="12.1" outlineLevel="0" r="248">
      <c r="A248" s="14" t="n">
        <v>44466</v>
      </c>
      <c r="B248" s="6" t="n">
        <v>-8076.9</v>
      </c>
      <c r="C248" s="17" t="s">
        <v>290</v>
      </c>
      <c r="D248" s="17"/>
      <c r="E248" s="17"/>
      <c r="F248" s="6" t="s">
        <f>=A248-A247</f>
      </c>
      <c r="G248" s="6" t="s">
        <f>=B248+G247</f>
      </c>
      <c r="H248" s="6" t="s">
        <f>=F248*G247</f>
      </c>
    </row>
    <row collapsed="false" customFormat="false" customHeight="false" hidden="false" ht="12.1" outlineLevel="0" r="249">
      <c r="A249" s="14" t="n">
        <v>44467</v>
      </c>
      <c r="B249" s="6" t="n">
        <v>40000</v>
      </c>
      <c r="C249" s="17" t="s">
        <v>183</v>
      </c>
      <c r="D249" s="17"/>
      <c r="E249" s="17"/>
      <c r="F249" s="6" t="s">
        <f>=A249-A248</f>
      </c>
      <c r="G249" s="6" t="s">
        <f>=B249+G248</f>
      </c>
      <c r="H249" s="6" t="s">
        <f>=F249*G248</f>
      </c>
    </row>
    <row collapsed="false" customFormat="false" customHeight="false" hidden="false" ht="12.1" outlineLevel="0" r="250">
      <c r="A250" s="14" t="n">
        <v>44473</v>
      </c>
      <c r="B250" s="6" t="n">
        <v>-8004</v>
      </c>
      <c r="C250" s="17" t="s">
        <v>291</v>
      </c>
      <c r="D250" s="17"/>
      <c r="E250" s="17"/>
      <c r="F250" s="6" t="s">
        <f>=A250-A249</f>
      </c>
      <c r="G250" s="6" t="s">
        <f>=B250+G249</f>
      </c>
      <c r="H250" s="6" t="s">
        <f>=F250*G249</f>
      </c>
    </row>
    <row collapsed="false" customFormat="false" customHeight="false" hidden="false" ht="12.1" outlineLevel="0" r="251">
      <c r="A251" s="14" t="n">
        <v>44474</v>
      </c>
      <c r="B251" s="6" t="n">
        <v>984.47265</v>
      </c>
      <c r="C251" s="17" t="s">
        <v>183</v>
      </c>
      <c r="D251" s="17"/>
      <c r="E251" s="17"/>
      <c r="F251" s="6" t="s">
        <f>=A251-A250</f>
      </c>
      <c r="G251" s="6" t="s">
        <f>=B251+G250</f>
      </c>
      <c r="H251" s="6" t="s">
        <f>=F251*G250</f>
      </c>
    </row>
    <row collapsed="false" customFormat="false" customHeight="false" hidden="false" ht="12.1" outlineLevel="0" r="252">
      <c r="A252" s="14" t="n">
        <v>44480</v>
      </c>
      <c r="B252" s="6" t="n">
        <v>-2667.1</v>
      </c>
      <c r="C252" s="17" t="s">
        <v>292</v>
      </c>
      <c r="D252" s="17"/>
      <c r="E252" s="17"/>
      <c r="F252" s="6" t="s">
        <f>=A252-A251</f>
      </c>
      <c r="G252" s="6" t="s">
        <f>=B252+G251</f>
      </c>
      <c r="H252" s="6" t="s">
        <f>=F252*G251</f>
      </c>
    </row>
    <row collapsed="false" customFormat="false" customHeight="false" hidden="false" ht="12.1" outlineLevel="0" r="253">
      <c r="A253" s="14" t="n">
        <v>44480</v>
      </c>
      <c r="B253" s="6" t="n">
        <v>2408.7</v>
      </c>
      <c r="C253" s="17" t="s">
        <v>183</v>
      </c>
      <c r="D253" s="17"/>
      <c r="E253" s="17"/>
      <c r="F253" s="6" t="s">
        <f>=A253-A252</f>
      </c>
      <c r="G253" s="6" t="s">
        <f>=B253+G252</f>
      </c>
      <c r="H253" s="6" t="s">
        <f>=F253*G252</f>
      </c>
    </row>
    <row collapsed="false" customFormat="false" customHeight="false" hidden="false" ht="12.1" outlineLevel="0" r="254">
      <c r="A254" s="14" t="n">
        <v>44481</v>
      </c>
      <c r="B254" s="6" t="n">
        <v>-2845.5</v>
      </c>
      <c r="C254" s="17" t="s">
        <v>293</v>
      </c>
      <c r="D254" s="17"/>
      <c r="E254" s="17"/>
      <c r="F254" s="6" t="s">
        <f>=A254-A253</f>
      </c>
      <c r="G254" s="6" t="s">
        <f>=B254+G253</f>
      </c>
      <c r="H254" s="6" t="s">
        <f>=F254*G253</f>
      </c>
    </row>
    <row collapsed="false" customFormat="false" customHeight="false" hidden="false" ht="12.1" outlineLevel="0" r="255">
      <c r="A255" s="14" t="n">
        <v>44481</v>
      </c>
      <c r="B255" s="6" t="n">
        <v>-9299.44</v>
      </c>
      <c r="C255" s="17" t="s">
        <v>294</v>
      </c>
      <c r="D255" s="17"/>
      <c r="E255" s="17"/>
      <c r="F255" s="6" t="s">
        <f>=A255-A254</f>
      </c>
      <c r="G255" s="6" t="s">
        <f>=B255+G254</f>
      </c>
      <c r="H255" s="6" t="s">
        <f>=F255*G254</f>
      </c>
    </row>
    <row collapsed="false" customFormat="false" customHeight="false" hidden="false" ht="12.1" outlineLevel="0" r="256">
      <c r="A256" s="14" t="n">
        <v>44488</v>
      </c>
      <c r="B256" s="6" t="n">
        <v>-4588</v>
      </c>
      <c r="C256" s="17" t="s">
        <v>295</v>
      </c>
      <c r="D256" s="17"/>
      <c r="E256" s="17"/>
      <c r="F256" s="6" t="s">
        <f>=A256-A255</f>
      </c>
      <c r="G256" s="6" t="s">
        <f>=B256+G255</f>
      </c>
      <c r="H256" s="6" t="s">
        <f>=F256*G255</f>
      </c>
    </row>
    <row collapsed="false" customFormat="false" customHeight="false" hidden="false" ht="12.1" outlineLevel="0" r="257">
      <c r="A257" s="14" t="n">
        <v>44490</v>
      </c>
      <c r="B257" s="6" t="n">
        <v>1200</v>
      </c>
      <c r="C257" s="17" t="s">
        <v>183</v>
      </c>
      <c r="D257" s="17"/>
      <c r="E257" s="17"/>
      <c r="F257" s="6" t="s">
        <f>=A257-A256</f>
      </c>
      <c r="G257" s="6" t="s">
        <f>=B257+G256</f>
      </c>
      <c r="H257" s="6" t="s">
        <f>=F257*G256</f>
      </c>
    </row>
    <row collapsed="false" customFormat="false" customHeight="false" hidden="false" ht="12.1" outlineLevel="0" r="258">
      <c r="A258" s="14" t="n">
        <v>44491</v>
      </c>
      <c r="B258" s="6" t="n">
        <v>45000</v>
      </c>
      <c r="C258" s="17" t="s">
        <v>183</v>
      </c>
      <c r="D258" s="17"/>
      <c r="E258" s="17"/>
      <c r="F258" s="6" t="s">
        <f>=A258-A257</f>
      </c>
      <c r="G258" s="6" t="s">
        <f>=B258+G257</f>
      </c>
      <c r="H258" s="6" t="s">
        <f>=F258*G257</f>
      </c>
    </row>
    <row collapsed="false" customFormat="false" customHeight="false" hidden="false" ht="12.1" outlineLevel="0" r="259">
      <c r="A259" s="14" t="n">
        <v>44494</v>
      </c>
      <c r="B259" s="6" t="n">
        <v>45000</v>
      </c>
      <c r="C259" s="17" t="s">
        <v>183</v>
      </c>
      <c r="D259" s="17"/>
      <c r="E259" s="17"/>
      <c r="F259" s="6" t="s">
        <f>=A259-A258</f>
      </c>
      <c r="G259" s="6" t="s">
        <f>=B259+G258</f>
      </c>
      <c r="H259" s="6" t="s">
        <f>=F259*G258</f>
      </c>
    </row>
    <row collapsed="false" customFormat="false" customHeight="false" hidden="false" ht="12.1" outlineLevel="0" r="260">
      <c r="A260" s="14" t="n">
        <v>44494</v>
      </c>
      <c r="B260" s="6" t="n">
        <v>45000</v>
      </c>
      <c r="C260" s="17" t="s">
        <v>183</v>
      </c>
      <c r="D260" s="17"/>
      <c r="E260" s="17"/>
      <c r="F260" s="6" t="s">
        <f>=A260-A259</f>
      </c>
      <c r="G260" s="6" t="s">
        <f>=B260+G259</f>
      </c>
      <c r="H260" s="6" t="s">
        <f>=F260*G259</f>
      </c>
    </row>
    <row collapsed="false" customFormat="false" customHeight="false" hidden="false" ht="12.1" outlineLevel="0" r="261">
      <c r="A261" s="14" t="n">
        <v>44494</v>
      </c>
      <c r="B261" s="6" t="n">
        <v>22000</v>
      </c>
      <c r="C261" s="17" t="s">
        <v>183</v>
      </c>
      <c r="D261" s="17"/>
      <c r="E261" s="17"/>
      <c r="F261" s="6" t="s">
        <f>=A261-A260</f>
      </c>
      <c r="G261" s="6" t="s">
        <f>=B261+G260</f>
      </c>
      <c r="H261" s="6" t="s">
        <f>=F261*G260</f>
      </c>
    </row>
    <row collapsed="false" customFormat="false" customHeight="false" hidden="false" ht="12.1" outlineLevel="0" r="262">
      <c r="A262" s="14" t="n">
        <v>44495</v>
      </c>
      <c r="B262" s="6" t="n">
        <v>1450</v>
      </c>
      <c r="C262" s="17" t="s">
        <v>183</v>
      </c>
      <c r="D262" s="17"/>
      <c r="E262" s="17"/>
      <c r="F262" s="6" t="s">
        <f>=A262-A261</f>
      </c>
      <c r="G262" s="6" t="s">
        <f>=B262+G261</f>
      </c>
      <c r="H262" s="6" t="s">
        <f>=F262*G261</f>
      </c>
    </row>
    <row collapsed="false" customFormat="false" customHeight="false" hidden="false" ht="12.1" outlineLevel="0" r="263">
      <c r="A263" s="14" t="n">
        <v>44495</v>
      </c>
      <c r="B263" s="6" t="n">
        <v>45000</v>
      </c>
      <c r="C263" s="17" t="s">
        <v>183</v>
      </c>
      <c r="D263" s="17"/>
      <c r="E263" s="17"/>
      <c r="F263" s="6" t="s">
        <f>=A263-A262</f>
      </c>
      <c r="G263" s="6" t="s">
        <f>=B263+G262</f>
      </c>
      <c r="H263" s="6" t="s">
        <f>=F263*G262</f>
      </c>
    </row>
    <row collapsed="false" customFormat="false" customHeight="false" hidden="false" ht="12.1" outlineLevel="0" r="264">
      <c r="A264" s="14" t="n">
        <v>44496</v>
      </c>
      <c r="B264" s="6" t="n">
        <v>45000</v>
      </c>
      <c r="C264" s="17" t="s">
        <v>183</v>
      </c>
      <c r="D264" s="17"/>
      <c r="E264" s="17"/>
      <c r="F264" s="6" t="s">
        <f>=A264-A263</f>
      </c>
      <c r="G264" s="6" t="s">
        <f>=B264+G263</f>
      </c>
      <c r="H264" s="6" t="s">
        <f>=F264*G263</f>
      </c>
    </row>
    <row collapsed="false" customFormat="false" customHeight="false" hidden="false" ht="12.1" outlineLevel="0" r="265">
      <c r="A265" s="14" t="n">
        <v>44496</v>
      </c>
      <c r="B265" s="6" t="n">
        <v>45056.65</v>
      </c>
      <c r="C265" s="17" t="s">
        <v>183</v>
      </c>
      <c r="D265" s="17"/>
      <c r="E265" s="17"/>
      <c r="F265" s="6" t="s">
        <f>=A265-A264</f>
      </c>
      <c r="G265" s="6" t="s">
        <f>=B265+G264</f>
      </c>
      <c r="H265" s="6" t="s">
        <f>=F265*G264</f>
      </c>
    </row>
    <row collapsed="false" customFormat="false" customHeight="false" hidden="false" ht="12.1" outlineLevel="0" r="266">
      <c r="A266" s="14" t="n">
        <v>44503</v>
      </c>
      <c r="B266" s="6" t="n">
        <v>46000</v>
      </c>
      <c r="C266" s="17" t="s">
        <v>183</v>
      </c>
      <c r="D266" s="17"/>
      <c r="E266" s="17"/>
      <c r="F266" s="6" t="s">
        <f>=A266-A265</f>
      </c>
      <c r="G266" s="6" t="s">
        <f>=B266+G265</f>
      </c>
      <c r="H266" s="6" t="s">
        <f>=F266*G265</f>
      </c>
    </row>
    <row collapsed="false" customFormat="false" customHeight="false" hidden="false" ht="12.1" outlineLevel="0" r="267">
      <c r="A267" s="14" t="n">
        <v>44503</v>
      </c>
      <c r="B267" s="6" t="n">
        <v>50000</v>
      </c>
      <c r="C267" s="17" t="s">
        <v>183</v>
      </c>
      <c r="D267" s="17"/>
      <c r="E267" s="17"/>
      <c r="F267" s="6" t="s">
        <f>=A267-A266</f>
      </c>
      <c r="G267" s="6" t="s">
        <f>=B267+G266</f>
      </c>
      <c r="H267" s="6" t="s">
        <f>=F267*G266</f>
      </c>
    </row>
    <row collapsed="false" customFormat="false" customHeight="false" hidden="false" ht="12.1" outlineLevel="0" r="268">
      <c r="A268" s="14" t="n">
        <v>44503</v>
      </c>
      <c r="B268" s="6" t="n">
        <v>15000</v>
      </c>
      <c r="C268" s="17" t="s">
        <v>183</v>
      </c>
      <c r="D268" s="17"/>
      <c r="E268" s="17"/>
      <c r="F268" s="6" t="s">
        <f>=A268-A267</f>
      </c>
      <c r="G268" s="6" t="s">
        <f>=B268+G267</f>
      </c>
      <c r="H268" s="6" t="s">
        <f>=F268*G267</f>
      </c>
    </row>
    <row collapsed="false" customFormat="false" customHeight="false" hidden="false" ht="12.1" outlineLevel="0" r="269">
      <c r="A269" s="14" t="n">
        <v>44519</v>
      </c>
      <c r="B269" s="6" t="n">
        <v>17000</v>
      </c>
      <c r="C269" s="17" t="s">
        <v>183</v>
      </c>
      <c r="D269" s="17"/>
      <c r="E269" s="17"/>
      <c r="F269" s="6" t="s">
        <f>=A269-A268</f>
      </c>
      <c r="G269" s="6" t="s">
        <f>=B269+G268</f>
      </c>
      <c r="H269" s="6" t="s">
        <f>=F269*G268</f>
      </c>
    </row>
    <row collapsed="false" customFormat="false" customHeight="false" hidden="false" ht="12.1" outlineLevel="0" r="270">
      <c r="A270" s="14" t="n">
        <v>44522</v>
      </c>
      <c r="B270" s="6" t="n">
        <v>31000</v>
      </c>
      <c r="C270" s="17" t="s">
        <v>183</v>
      </c>
      <c r="D270" s="17"/>
      <c r="E270" s="17"/>
      <c r="F270" s="6" t="s">
        <f>=A270-A269</f>
      </c>
      <c r="G270" s="6" t="s">
        <f>=B270+G269</f>
      </c>
      <c r="H270" s="6" t="s">
        <f>=F270*G269</f>
      </c>
    </row>
    <row collapsed="false" customFormat="false" customHeight="false" hidden="false" ht="12.1" outlineLevel="0" r="271">
      <c r="A271" s="14" t="n">
        <v>44523</v>
      </c>
      <c r="B271" s="6" t="n">
        <v>55500</v>
      </c>
      <c r="C271" s="17" t="s">
        <v>183</v>
      </c>
      <c r="D271" s="17"/>
      <c r="E271" s="17"/>
      <c r="F271" s="6" t="s">
        <f>=A271-A270</f>
      </c>
      <c r="G271" s="6" t="s">
        <f>=B271+G270</f>
      </c>
      <c r="H271" s="6" t="s">
        <f>=F271*G270</f>
      </c>
    </row>
    <row collapsed="false" customFormat="false" customHeight="false" hidden="false" ht="12.1" outlineLevel="0" r="272">
      <c r="A272" s="14" t="n">
        <v>44523</v>
      </c>
      <c r="B272" s="6" t="n">
        <v>124157.25</v>
      </c>
      <c r="C272" s="17" t="s">
        <v>183</v>
      </c>
      <c r="D272" s="17"/>
      <c r="E272" s="17"/>
      <c r="F272" s="6" t="s">
        <f>=A272-A271</f>
      </c>
      <c r="G272" s="6" t="s">
        <f>=B272+G271</f>
      </c>
      <c r="H272" s="6" t="s">
        <f>=F272*G271</f>
      </c>
    </row>
    <row collapsed="false" customFormat="false" customHeight="false" hidden="false" ht="12.1" outlineLevel="0" r="273">
      <c r="A273" s="14" t="n">
        <v>44526</v>
      </c>
      <c r="B273" s="6" t="n">
        <v>581</v>
      </c>
      <c r="C273" s="17" t="s">
        <v>183</v>
      </c>
      <c r="D273" s="17"/>
      <c r="E273" s="17"/>
      <c r="F273" s="6" t="s">
        <f>=A273-A272</f>
      </c>
      <c r="G273" s="6" t="s">
        <f>=B273+G272</f>
      </c>
      <c r="H273" s="6" t="s">
        <f>=F273*G272</f>
      </c>
    </row>
    <row collapsed="false" customFormat="false" customHeight="false" hidden="false" ht="12.1" outlineLevel="0" r="274">
      <c r="A274" s="14" t="n">
        <v>44529</v>
      </c>
      <c r="B274" s="6" t="n">
        <v>25000</v>
      </c>
      <c r="C274" s="17" t="s">
        <v>183</v>
      </c>
      <c r="D274" s="17"/>
      <c r="E274" s="17"/>
      <c r="F274" s="6" t="s">
        <f>=A274-A273</f>
      </c>
      <c r="G274" s="6" t="s">
        <f>=B274+G273</f>
      </c>
      <c r="H274" s="6" t="s">
        <f>=F274*G273</f>
      </c>
    </row>
    <row collapsed="false" customFormat="false" customHeight="false" hidden="false" ht="12.1" outlineLevel="0" r="275">
      <c r="A275" s="14" t="n">
        <v>44537</v>
      </c>
      <c r="B275" s="6" t="n">
        <v>-3943.2</v>
      </c>
      <c r="C275" s="17" t="s">
        <v>296</v>
      </c>
      <c r="D275" s="17"/>
      <c r="E275" s="17"/>
      <c r="F275" s="6" t="s">
        <f>=A275-A274</f>
      </c>
      <c r="G275" s="6" t="s">
        <f>=B275+G274</f>
      </c>
      <c r="H275" s="6" t="s">
        <f>=F275*G274</f>
      </c>
    </row>
    <row collapsed="false" customFormat="false" customHeight="false" hidden="false" ht="12.1" outlineLevel="0" r="276">
      <c r="A276" s="14" t="n">
        <v>44544</v>
      </c>
      <c r="B276" s="6" t="n">
        <v>-6428.98</v>
      </c>
      <c r="C276" s="17" t="s">
        <v>297</v>
      </c>
      <c r="D276" s="17"/>
      <c r="E276" s="17"/>
      <c r="F276" s="6" t="s">
        <f>=A276-A275</f>
      </c>
      <c r="G276" s="6" t="s">
        <f>=B276+G275</f>
      </c>
      <c r="H276" s="6" t="s">
        <f>=F276*G275</f>
      </c>
    </row>
    <row collapsed="false" customFormat="false" customHeight="false" hidden="false" ht="12.1" outlineLevel="0" r="277">
      <c r="A277" s="14" t="n">
        <v>44544</v>
      </c>
      <c r="B277" s="6" t="n">
        <v>99439.2</v>
      </c>
      <c r="C277" s="17" t="s">
        <v>183</v>
      </c>
      <c r="D277" s="17"/>
      <c r="E277" s="17"/>
      <c r="F277" s="6" t="s">
        <f>=A277-A276</f>
      </c>
      <c r="G277" s="6" t="s">
        <f>=B277+G276</f>
      </c>
      <c r="H277" s="6" t="s">
        <f>=F277*G276</f>
      </c>
    </row>
    <row collapsed="false" customFormat="false" customHeight="false" hidden="false" ht="12.1" outlineLevel="0" r="278">
      <c r="A278" s="14" t="n">
        <v>44547</v>
      </c>
      <c r="B278" s="6" t="n">
        <v>-10101.07</v>
      </c>
      <c r="C278" s="17" t="s">
        <v>298</v>
      </c>
      <c r="D278" s="17"/>
      <c r="E278" s="17"/>
      <c r="F278" s="6" t="s">
        <f>=A278-A277</f>
      </c>
      <c r="G278" s="6" t="s">
        <f>=B278+G277</f>
      </c>
      <c r="H278" s="6" t="s">
        <f>=F278*G277</f>
      </c>
    </row>
    <row collapsed="false" customFormat="false" customHeight="false" hidden="false" ht="12.1" outlineLevel="0" r="279">
      <c r="A279" s="14" t="n">
        <v>44550</v>
      </c>
      <c r="B279" s="6" t="n">
        <v>-3054</v>
      </c>
      <c r="C279" s="17" t="s">
        <v>299</v>
      </c>
      <c r="D279" s="17"/>
      <c r="E279" s="17"/>
      <c r="F279" s="6" t="s">
        <f>=A279-A278</f>
      </c>
      <c r="G279" s="6" t="s">
        <f>=B279+G278</f>
      </c>
      <c r="H279" s="6" t="s">
        <f>=F279*G278</f>
      </c>
    </row>
    <row collapsed="false" customFormat="false" customHeight="false" hidden="false" ht="12.1" outlineLevel="0" r="280">
      <c r="A280" s="14" t="n">
        <v>44551</v>
      </c>
      <c r="B280" s="6" t="n">
        <v>-2958</v>
      </c>
      <c r="C280" s="17" t="s">
        <v>300</v>
      </c>
      <c r="D280" s="17"/>
      <c r="E280" s="17"/>
      <c r="F280" s="6" t="s">
        <f>=A280-A279</f>
      </c>
      <c r="G280" s="6" t="s">
        <f>=B280+G279</f>
      </c>
      <c r="H280" s="6" t="s">
        <f>=F280*G279</f>
      </c>
    </row>
    <row collapsed="false" customFormat="false" customHeight="false" hidden="false" ht="12.1" outlineLevel="0" r="281">
      <c r="A281" s="14" t="n">
        <v>44551</v>
      </c>
      <c r="B281" s="6" t="n">
        <v>429</v>
      </c>
      <c r="C281" s="17" t="s">
        <v>183</v>
      </c>
      <c r="D281" s="17"/>
      <c r="E281" s="17"/>
      <c r="F281" s="6" t="s">
        <f>=A281-A280</f>
      </c>
      <c r="G281" s="6" t="s">
        <f>=B281+G280</f>
      </c>
      <c r="H281" s="6" t="s">
        <f>=F281*G280</f>
      </c>
    </row>
    <row collapsed="false" customFormat="false" customHeight="false" hidden="false" ht="12.1" outlineLevel="0" r="282">
      <c r="A282" s="14" t="n">
        <v>44552.986805556</v>
      </c>
      <c r="B282" s="6" t="n">
        <v>1003.5</v>
      </c>
      <c r="C282" s="17" t="s">
        <v>301</v>
      </c>
      <c r="D282" s="17"/>
      <c r="E282" s="17"/>
      <c r="F282" s="6" t="s">
        <f>=A282-A281</f>
      </c>
      <c r="G282" s="6" t="s">
        <f>=B282+G281</f>
      </c>
      <c r="H282" s="6" t="s">
        <f>=F282*G281</f>
      </c>
    </row>
    <row collapsed="false" customFormat="false" customHeight="false" hidden="false" ht="12.1" outlineLevel="0" r="283">
      <c r="A283" s="14" t="n">
        <v>44552.986805556</v>
      </c>
      <c r="B283" s="6" t="n">
        <v>914.6</v>
      </c>
      <c r="C283" s="17" t="s">
        <v>302</v>
      </c>
      <c r="D283" s="17"/>
      <c r="E283" s="17"/>
      <c r="F283" s="6" t="s">
        <f>=A283-A282</f>
      </c>
      <c r="G283" s="6" t="s">
        <f>=B283+G282</f>
      </c>
      <c r="H283" s="6" t="s">
        <f>=F283*G282</f>
      </c>
    </row>
    <row collapsed="false" customFormat="false" customHeight="false" hidden="false" ht="12.1" outlineLevel="0" r="284">
      <c r="A284" s="14" t="n">
        <v>44556</v>
      </c>
      <c r="B284" s="6" t="n">
        <v>-2850</v>
      </c>
      <c r="C284" s="17" t="s">
        <v>303</v>
      </c>
      <c r="D284" s="17"/>
      <c r="E284" s="17"/>
      <c r="F284" s="6" t="s">
        <f>=A284-A283</f>
      </c>
      <c r="G284" s="6" t="s">
        <f>=B284+G283</f>
      </c>
      <c r="H284" s="6" t="s">
        <f>=F284*G283</f>
      </c>
    </row>
    <row collapsed="false" customFormat="false" customHeight="false" hidden="false" ht="12.1" outlineLevel="0" r="285">
      <c r="A285" s="14" t="n">
        <v>44558</v>
      </c>
      <c r="B285" s="6" t="n">
        <v>-4872</v>
      </c>
      <c r="C285" s="17" t="s">
        <v>304</v>
      </c>
      <c r="D285" s="17"/>
      <c r="E285" s="17"/>
      <c r="F285" s="6" t="s">
        <f>=A285-A284</f>
      </c>
      <c r="G285" s="6" t="s">
        <f>=B285+G284</f>
      </c>
      <c r="H285" s="6" t="s">
        <f>=F285*G284</f>
      </c>
    </row>
    <row collapsed="false" customFormat="false" customHeight="false" hidden="false" ht="12.1" outlineLevel="0" r="286">
      <c r="A286" s="14" t="n">
        <v>44561</v>
      </c>
      <c r="B286" s="6" t="n">
        <v>-2560.7</v>
      </c>
      <c r="C286" s="17" t="s">
        <v>305</v>
      </c>
      <c r="D286" s="17"/>
      <c r="E286" s="17"/>
      <c r="F286" s="6" t="s">
        <f>=A286-A285</f>
      </c>
      <c r="G286" s="6" t="s">
        <f>=B286+G285</f>
      </c>
      <c r="H286" s="6" t="s">
        <f>=F286*G285</f>
      </c>
    </row>
    <row collapsed="false" customFormat="false" customHeight="false" hidden="false" ht="12.1" outlineLevel="0" r="287">
      <c r="A287" s="14" t="n">
        <v>44564</v>
      </c>
      <c r="B287" s="6" t="n">
        <v>45000</v>
      </c>
      <c r="C287" s="17" t="s">
        <v>183</v>
      </c>
      <c r="D287" s="17"/>
      <c r="E287" s="17"/>
      <c r="F287" s="6" t="s">
        <f>=A287-A286</f>
      </c>
      <c r="G287" s="6" t="s">
        <f>=B287+G286</f>
      </c>
      <c r="H287" s="6" t="s">
        <f>=F287*G286</f>
      </c>
    </row>
    <row collapsed="false" customFormat="false" customHeight="false" hidden="false" ht="12.1" outlineLevel="0" r="288">
      <c r="A288" s="14" t="n">
        <v>44564</v>
      </c>
      <c r="B288" s="6" t="n">
        <v>250000</v>
      </c>
      <c r="C288" s="17" t="s">
        <v>183</v>
      </c>
      <c r="D288" s="17"/>
      <c r="E288" s="17"/>
      <c r="F288" s="6" t="s">
        <f>=A288-A287</f>
      </c>
      <c r="G288" s="6" t="s">
        <f>=B288+G287</f>
      </c>
      <c r="H288" s="6" t="s">
        <f>=F288*G287</f>
      </c>
    </row>
    <row collapsed="false" customFormat="false" customHeight="false" hidden="false" ht="12.1" outlineLevel="0" r="289">
      <c r="A289" s="14" t="n">
        <v>44571</v>
      </c>
      <c r="B289" s="6" t="n">
        <v>-9559.98</v>
      </c>
      <c r="C289" s="17" t="s">
        <v>306</v>
      </c>
      <c r="D289" s="17"/>
      <c r="E289" s="17"/>
      <c r="F289" s="6" t="s">
        <f>=A289-A288</f>
      </c>
      <c r="G289" s="6" t="s">
        <f>=B289+G288</f>
      </c>
      <c r="H289" s="6" t="s">
        <f>=F289*G288</f>
      </c>
    </row>
    <row collapsed="false" customFormat="false" customHeight="false" hidden="false" ht="12.1" outlineLevel="0" r="290">
      <c r="A290" s="14" t="n">
        <v>44574</v>
      </c>
      <c r="B290" s="6" t="n">
        <v>-10842.84</v>
      </c>
      <c r="C290" s="17" t="s">
        <v>307</v>
      </c>
      <c r="D290" s="17"/>
      <c r="E290" s="17"/>
      <c r="F290" s="6" t="s">
        <f>=A290-A289</f>
      </c>
      <c r="G290" s="6" t="s">
        <f>=B290+G289</f>
      </c>
      <c r="H290" s="6" t="s">
        <f>=F290*G289</f>
      </c>
    </row>
    <row collapsed="false" customFormat="false" customHeight="false" hidden="false" ht="12.1" outlineLevel="0" r="291">
      <c r="A291" s="14" t="n">
        <v>44574</v>
      </c>
      <c r="B291" s="6" t="n">
        <v>60000</v>
      </c>
      <c r="C291" s="17" t="s">
        <v>183</v>
      </c>
      <c r="D291" s="17"/>
      <c r="E291" s="17"/>
      <c r="F291" s="6" t="s">
        <f>=A291-A290</f>
      </c>
      <c r="G291" s="6" t="s">
        <f>=B291+G290</f>
      </c>
      <c r="H291" s="6" t="s">
        <f>=F291*G290</f>
      </c>
    </row>
    <row collapsed="false" customFormat="false" customHeight="false" hidden="false" ht="12.1" outlineLevel="0" r="292">
      <c r="A292" s="14" t="n">
        <v>44575</v>
      </c>
      <c r="B292" s="6" t="n">
        <v>33300</v>
      </c>
      <c r="C292" s="17" t="s">
        <v>183</v>
      </c>
      <c r="D292" s="17"/>
      <c r="E292" s="17"/>
      <c r="F292" s="6" t="s">
        <f>=A292-A291</f>
      </c>
      <c r="G292" s="6" t="s">
        <f>=B292+G291</f>
      </c>
      <c r="H292" s="6" t="s">
        <f>=F292*G291</f>
      </c>
    </row>
    <row collapsed="false" customFormat="false" customHeight="false" hidden="false" ht="12.1" outlineLevel="0" r="293">
      <c r="A293" s="14" t="n">
        <v>44579</v>
      </c>
      <c r="B293" s="6" t="n">
        <v>-9744</v>
      </c>
      <c r="C293" s="17" t="s">
        <v>308</v>
      </c>
      <c r="D293" s="17"/>
      <c r="E293" s="17"/>
      <c r="F293" s="6" t="s">
        <f>=A293-A292</f>
      </c>
      <c r="G293" s="6" t="s">
        <f>=B293+G292</f>
      </c>
      <c r="H293" s="6" t="s">
        <f>=F293*G292</f>
      </c>
    </row>
    <row collapsed="false" customFormat="false" customHeight="false" hidden="false" ht="12.1" outlineLevel="0" r="294">
      <c r="A294" s="14" t="n">
        <v>44580</v>
      </c>
      <c r="B294" s="6" t="n">
        <v>-1054.8</v>
      </c>
      <c r="C294" s="17" t="s">
        <v>249</v>
      </c>
      <c r="D294" s="17"/>
      <c r="E294" s="17"/>
      <c r="F294" s="6" t="s">
        <f>=A294-A293</f>
      </c>
      <c r="G294" s="6" t="s">
        <f>=B294+G293</f>
      </c>
      <c r="H294" s="6" t="s">
        <f>=F294*G293</f>
      </c>
    </row>
    <row collapsed="false" customFormat="false" customHeight="false" hidden="false" ht="12.1" outlineLevel="0" r="295">
      <c r="A295" s="14" t="n">
        <v>44582</v>
      </c>
      <c r="B295" s="6" t="n">
        <v>1245</v>
      </c>
      <c r="C295" s="17" t="s">
        <v>183</v>
      </c>
      <c r="D295" s="17"/>
      <c r="E295" s="17"/>
      <c r="F295" s="6" t="s">
        <f>=A295-A294</f>
      </c>
      <c r="G295" s="6" t="s">
        <f>=B295+G294</f>
      </c>
      <c r="H295" s="6" t="s">
        <f>=F295*G294</f>
      </c>
    </row>
    <row collapsed="false" customFormat="false" customHeight="false" hidden="false" ht="12.1" outlineLevel="0" r="296">
      <c r="A296" s="14" t="n">
        <v>44585</v>
      </c>
      <c r="B296" s="6" t="n">
        <v>25000</v>
      </c>
      <c r="C296" s="17" t="s">
        <v>183</v>
      </c>
      <c r="D296" s="17"/>
      <c r="E296" s="17"/>
      <c r="F296" s="6" t="s">
        <f>=A296-A295</f>
      </c>
      <c r="G296" s="6" t="s">
        <f>=B296+G295</f>
      </c>
      <c r="H296" s="6" t="s">
        <f>=F296*G295</f>
      </c>
    </row>
    <row collapsed="false" customFormat="false" customHeight="false" hidden="false" ht="12.1" outlineLevel="0" r="297">
      <c r="A297" s="14" t="n">
        <v>44586</v>
      </c>
      <c r="B297" s="6" t="n">
        <v>35037</v>
      </c>
      <c r="C297" s="17" t="s">
        <v>183</v>
      </c>
      <c r="D297" s="17"/>
      <c r="E297" s="17"/>
      <c r="F297" s="6" t="s">
        <f>=A297-A296</f>
      </c>
      <c r="G297" s="6" t="s">
        <f>=B297+G296</f>
      </c>
      <c r="H297" s="6" t="s">
        <f>=F297*G296</f>
      </c>
    </row>
    <row collapsed="false" customFormat="false" customHeight="false" hidden="false" ht="12.1" outlineLevel="0" r="298">
      <c r="A298" s="14" t="n">
        <v>44587</v>
      </c>
      <c r="B298" s="6" t="n">
        <v>9000</v>
      </c>
      <c r="C298" s="17" t="s">
        <v>183</v>
      </c>
      <c r="D298" s="17"/>
      <c r="E298" s="17"/>
      <c r="F298" s="6" t="s">
        <f>=A298-A297</f>
      </c>
      <c r="G298" s="6" t="s">
        <f>=B298+G297</f>
      </c>
      <c r="H298" s="6" t="s">
        <f>=F298*G297</f>
      </c>
    </row>
    <row collapsed="false" customFormat="false" customHeight="false" hidden="false" ht="12.1" outlineLevel="0" r="299">
      <c r="A299" s="14" t="n">
        <v>44594</v>
      </c>
      <c r="B299" s="6" t="n">
        <v>40000</v>
      </c>
      <c r="C299" s="17" t="s">
        <v>183</v>
      </c>
      <c r="D299" s="17"/>
      <c r="E299" s="17"/>
      <c r="F299" s="6" t="s">
        <f>=A299-A298</f>
      </c>
      <c r="G299" s="6" t="s">
        <f>=B299+G298</f>
      </c>
      <c r="H299" s="6" t="s">
        <f>=F299*G298</f>
      </c>
    </row>
    <row collapsed="false" customFormat="false" customHeight="false" hidden="false" ht="12.1" outlineLevel="0" r="300">
      <c r="A300" s="14" t="n">
        <v>44595</v>
      </c>
      <c r="B300" s="6" t="n">
        <v>27000</v>
      </c>
      <c r="C300" s="17" t="s">
        <v>183</v>
      </c>
      <c r="D300" s="17"/>
      <c r="E300" s="17"/>
      <c r="F300" s="6" t="s">
        <f>=A300-A299</f>
      </c>
      <c r="G300" s="6" t="s">
        <f>=B300+G299</f>
      </c>
      <c r="H300" s="6" t="s">
        <f>=F300*G299</f>
      </c>
    </row>
    <row collapsed="false" customFormat="false" customHeight="false" hidden="false" ht="12.1" outlineLevel="0" r="301">
      <c r="A301" s="14" t="n">
        <v>44600</v>
      </c>
      <c r="B301" s="6" t="n">
        <v>1000</v>
      </c>
      <c r="C301" s="17" t="s">
        <v>183</v>
      </c>
      <c r="D301" s="17"/>
      <c r="E301" s="17"/>
      <c r="F301" s="6" t="s">
        <f>=A301-A300</f>
      </c>
      <c r="G301" s="6" t="s">
        <f>=B301+G300</f>
      </c>
      <c r="H301" s="6" t="s">
        <f>=F301*G300</f>
      </c>
    </row>
    <row collapsed="false" customFormat="false" customHeight="false" hidden="false" ht="12.1" outlineLevel="0" r="302">
      <c r="A302" s="14" t="n">
        <v>44601</v>
      </c>
      <c r="B302" s="6" t="n">
        <v>30000</v>
      </c>
      <c r="C302" s="17" t="s">
        <v>183</v>
      </c>
      <c r="D302" s="17"/>
      <c r="E302" s="17"/>
      <c r="F302" s="6" t="s">
        <f>=A302-A301</f>
      </c>
      <c r="G302" s="6" t="s">
        <f>=B302+G301</f>
      </c>
      <c r="H302" s="6" t="s">
        <f>=F302*G301</f>
      </c>
    </row>
    <row collapsed="false" customFormat="false" customHeight="false" hidden="false" ht="12.1" outlineLevel="0" r="303">
      <c r="A303" s="14" t="n">
        <v>44603</v>
      </c>
      <c r="B303" s="6" t="n">
        <v>8100</v>
      </c>
      <c r="C303" s="17" t="s">
        <v>183</v>
      </c>
      <c r="D303" s="17"/>
      <c r="E303" s="17"/>
      <c r="F303" s="6" t="s">
        <f>=A303-A302</f>
      </c>
      <c r="G303" s="6" t="s">
        <f>=B303+G302</f>
      </c>
      <c r="H303" s="6" t="s">
        <f>=F303*G302</f>
      </c>
    </row>
    <row collapsed="false" customFormat="false" customHeight="false" hidden="false" ht="12.1" outlineLevel="0" r="304">
      <c r="A304" s="14" t="n">
        <v>44613</v>
      </c>
      <c r="B304" s="6" t="n">
        <v>35000</v>
      </c>
      <c r="C304" s="17" t="s">
        <v>183</v>
      </c>
      <c r="D304" s="17"/>
      <c r="E304" s="17"/>
      <c r="F304" s="6" t="s">
        <f>=A304-A303</f>
      </c>
      <c r="G304" s="6" t="s">
        <f>=B304+G303</f>
      </c>
      <c r="H304" s="6" t="s">
        <f>=F304*G303</f>
      </c>
    </row>
    <row collapsed="false" customFormat="false" customHeight="false" hidden="false" ht="12.1" outlineLevel="0" r="305">
      <c r="A305" s="14" t="n">
        <v>44613</v>
      </c>
      <c r="B305" s="6" t="n">
        <v>652</v>
      </c>
      <c r="C305" s="17" t="s">
        <v>183</v>
      </c>
      <c r="D305" s="17"/>
      <c r="E305" s="17"/>
      <c r="F305" s="6" t="s">
        <f>=A305-A304</f>
      </c>
      <c r="G305" s="6" t="s">
        <f>=B305+G304</f>
      </c>
      <c r="H305" s="6" t="s">
        <f>=F305*G304</f>
      </c>
    </row>
    <row collapsed="false" customFormat="false" customHeight="false" hidden="false" ht="12.1" outlineLevel="0" r="306">
      <c r="A306" s="14" t="n">
        <v>44613</v>
      </c>
      <c r="B306" s="6" t="n">
        <v>21000</v>
      </c>
      <c r="C306" s="17" t="s">
        <v>183</v>
      </c>
      <c r="D306" s="17"/>
      <c r="E306" s="17"/>
      <c r="F306" s="6" t="s">
        <f>=A306-A305</f>
      </c>
      <c r="G306" s="6" t="s">
        <f>=B306+G305</f>
      </c>
      <c r="H306" s="6" t="s">
        <f>=F306*G305</f>
      </c>
    </row>
    <row collapsed="false" customFormat="false" customHeight="false" hidden="false" ht="12.1" outlineLevel="0" r="307">
      <c r="A307" s="14" t="n">
        <v>44641</v>
      </c>
      <c r="B307" s="6" t="n">
        <v>500</v>
      </c>
      <c r="C307" s="17" t="s">
        <v>183</v>
      </c>
      <c r="D307" s="17"/>
      <c r="E307" s="17"/>
      <c r="F307" s="6" t="s">
        <f>=A307-A306</f>
      </c>
      <c r="G307" s="6" t="s">
        <f>=B307+G306</f>
      </c>
      <c r="H307" s="6" t="s">
        <f>=F307*G306</f>
      </c>
    </row>
    <row collapsed="false" customFormat="false" customHeight="false" hidden="false" ht="12.1" outlineLevel="0" r="308">
      <c r="A308" s="14" t="n">
        <v>44641</v>
      </c>
      <c r="B308" s="6" t="n">
        <v>232</v>
      </c>
      <c r="C308" s="17" t="s">
        <v>183</v>
      </c>
      <c r="D308" s="17"/>
      <c r="E308" s="17"/>
      <c r="F308" s="6" t="s">
        <f>=A308-A307</f>
      </c>
      <c r="G308" s="6" t="s">
        <f>=B308+G307</f>
      </c>
      <c r="H308" s="6" t="s">
        <f>=F308*G307</f>
      </c>
    </row>
    <row collapsed="false" customFormat="false" customHeight="false" hidden="false" ht="12.1" outlineLevel="0" r="309">
      <c r="A309" s="14" t="n">
        <v>44642</v>
      </c>
      <c r="B309" s="6" t="n">
        <v>5053.97</v>
      </c>
      <c r="C309" s="17" t="s">
        <v>183</v>
      </c>
      <c r="D309" s="17"/>
      <c r="E309" s="17"/>
      <c r="F309" s="6" t="s">
        <f>=A309-A308</f>
      </c>
      <c r="G309" s="6" t="s">
        <f>=B309+G308</f>
      </c>
      <c r="H309" s="6" t="s">
        <f>=F309*G308</f>
      </c>
    </row>
    <row collapsed="false" customFormat="false" customHeight="false" hidden="false" ht="12.1" outlineLevel="0" r="310">
      <c r="A310" s="14" t="n">
        <v>44649</v>
      </c>
      <c r="B310" s="6" t="n">
        <v>10200</v>
      </c>
      <c r="C310" s="17" t="s">
        <v>183</v>
      </c>
      <c r="D310" s="17"/>
      <c r="E310" s="17"/>
      <c r="F310" s="6" t="s">
        <f>=A310-A309</f>
      </c>
      <c r="G310" s="6" t="s">
        <f>=B310+G309</f>
      </c>
      <c r="H310" s="6" t="s">
        <f>=F310*G309</f>
      </c>
    </row>
    <row collapsed="false" customFormat="false" customHeight="false" hidden="false" ht="12.1" outlineLevel="0" r="311">
      <c r="A311" s="14" t="n">
        <v>44685</v>
      </c>
      <c r="B311" s="6" t="n">
        <v>45000</v>
      </c>
      <c r="C311" s="17" t="s">
        <v>183</v>
      </c>
      <c r="D311" s="17"/>
      <c r="E311" s="17"/>
      <c r="F311" s="6" t="s">
        <f>=A311-A310</f>
      </c>
      <c r="G311" s="6" t="s">
        <f>=B311+G310</f>
      </c>
      <c r="H311" s="6" t="s">
        <f>=F311*G310</f>
      </c>
    </row>
    <row collapsed="false" customFormat="false" customHeight="false" hidden="false" ht="12.1" outlineLevel="0" r="312">
      <c r="A312" s="14" t="n">
        <v>44700</v>
      </c>
      <c r="B312" s="6" t="n">
        <v>67279.635</v>
      </c>
      <c r="C312" s="17" t="s">
        <v>183</v>
      </c>
      <c r="D312" s="17"/>
      <c r="E312" s="17"/>
      <c r="F312" s="6" t="s">
        <f>=A312-A311</f>
      </c>
      <c r="G312" s="6" t="s">
        <f>=B312+G311</f>
      </c>
      <c r="H312" s="6" t="s">
        <f>=F312*G311</f>
      </c>
    </row>
    <row collapsed="false" customFormat="false" customHeight="false" hidden="false" ht="12.1" outlineLevel="0" r="313">
      <c r="A313" s="14" t="n">
        <v>44701</v>
      </c>
      <c r="B313" s="6" t="n">
        <v>-65585.158</v>
      </c>
      <c r="C313" s="17" t="s">
        <v>309</v>
      </c>
      <c r="D313" s="17"/>
      <c r="E313" s="17"/>
      <c r="F313" s="6" t="s">
        <f>=A313-A312</f>
      </c>
      <c r="G313" s="6" t="s">
        <f>=B313+G312</f>
      </c>
      <c r="H313" s="6" t="s">
        <f>=F313*G312</f>
      </c>
    </row>
    <row collapsed="false" customFormat="false" customHeight="false" hidden="false" ht="12.1" outlineLevel="0" r="314">
      <c r="A314" s="14" t="n">
        <v>44701</v>
      </c>
      <c r="B314" s="6" t="n">
        <v>15000</v>
      </c>
      <c r="C314" s="17" t="s">
        <v>183</v>
      </c>
      <c r="D314" s="17"/>
      <c r="E314" s="17"/>
      <c r="F314" s="6" t="s">
        <f>=A314-A313</f>
      </c>
      <c r="G314" s="6" t="s">
        <f>=B314+G313</f>
      </c>
      <c r="H314" s="6" t="s">
        <f>=F314*G313</f>
      </c>
    </row>
    <row collapsed="false" customFormat="false" customHeight="false" hidden="false" ht="12.1" outlineLevel="0" r="315">
      <c r="A315" s="14" t="n">
        <v>44713</v>
      </c>
      <c r="B315" s="6" t="n">
        <v>1000</v>
      </c>
      <c r="C315" s="17" t="s">
        <v>183</v>
      </c>
      <c r="D315" s="17"/>
      <c r="E315" s="17"/>
      <c r="F315" s="6" t="s">
        <f>=A315-A314</f>
      </c>
      <c r="G315" s="6" t="s">
        <f>=B315+G314</f>
      </c>
      <c r="H315" s="6" t="s">
        <f>=F315*G314</f>
      </c>
    </row>
    <row collapsed="false" customFormat="false" customHeight="false" hidden="false" ht="12.1" outlineLevel="0" r="316">
      <c r="A316" s="14" t="n">
        <v>44715</v>
      </c>
      <c r="B316" s="6" t="n">
        <v>120000</v>
      </c>
      <c r="C316" s="17" t="s">
        <v>183</v>
      </c>
      <c r="D316" s="17"/>
      <c r="E316" s="17"/>
      <c r="F316" s="6" t="s">
        <f>=A316-A315</f>
      </c>
      <c r="G316" s="6" t="s">
        <f>=B316+G315</f>
      </c>
      <c r="H316" s="6" t="s">
        <f>=F316*G315</f>
      </c>
    </row>
    <row collapsed="false" customFormat="false" customHeight="false" hidden="false" ht="12.1" outlineLevel="0" r="317">
      <c r="A317" s="14" t="n">
        <v>44722</v>
      </c>
      <c r="B317" s="6" t="n">
        <v>-411.16</v>
      </c>
      <c r="C317" s="17" t="s">
        <v>310</v>
      </c>
      <c r="D317" s="17"/>
      <c r="E317" s="17"/>
      <c r="F317" s="6" t="s">
        <f>=A317-A316</f>
      </c>
      <c r="G317" s="6" t="s">
        <f>=B317+G316</f>
      </c>
      <c r="H317" s="6" t="s">
        <f>=F317*G316</f>
      </c>
    </row>
    <row collapsed="false" customFormat="false" customHeight="false" hidden="false" ht="12.1" outlineLevel="0" r="318">
      <c r="A318" s="14" t="n">
        <v>44722</v>
      </c>
      <c r="B318" s="6" t="n">
        <v>30000</v>
      </c>
      <c r="C318" s="17" t="s">
        <v>183</v>
      </c>
      <c r="D318" s="17"/>
      <c r="E318" s="17"/>
      <c r="F318" s="6" t="s">
        <f>=A318-A317</f>
      </c>
      <c r="G318" s="6" t="s">
        <f>=B318+G317</f>
      </c>
      <c r="H318" s="6" t="s">
        <f>=F318*G317</f>
      </c>
    </row>
    <row collapsed="false" customFormat="false" customHeight="false" hidden="false" ht="12.1" outlineLevel="0" r="319">
      <c r="A319" s="14" t="n">
        <v>44733</v>
      </c>
      <c r="B319" s="6" t="n">
        <v>32000</v>
      </c>
      <c r="C319" s="17" t="s">
        <v>183</v>
      </c>
      <c r="D319" s="17"/>
      <c r="E319" s="17"/>
      <c r="F319" s="6" t="s">
        <f>=A319-A318</f>
      </c>
      <c r="G319" s="6" t="s">
        <f>=B319+G318</f>
      </c>
      <c r="H319" s="6" t="s">
        <f>=F319*G318</f>
      </c>
    </row>
    <row collapsed="false" customFormat="false" customHeight="false" hidden="false" ht="12.1" outlineLevel="0" r="320">
      <c r="A320" s="14" t="n">
        <v>44734</v>
      </c>
      <c r="B320" s="6" t="n">
        <v>30000</v>
      </c>
      <c r="C320" s="17" t="s">
        <v>183</v>
      </c>
      <c r="D320" s="17"/>
      <c r="E320" s="17"/>
      <c r="F320" s="6" t="s">
        <f>=A320-A319</f>
      </c>
      <c r="G320" s="6" t="s">
        <f>=B320+G319</f>
      </c>
      <c r="H320" s="6" t="s">
        <f>=F320*G319</f>
      </c>
    </row>
    <row collapsed="false" customFormat="false" customHeight="false" hidden="false" ht="12.1" outlineLevel="0" r="321">
      <c r="A321" s="14" t="n">
        <v>44736</v>
      </c>
      <c r="B321" s="6" t="n">
        <v>45000</v>
      </c>
      <c r="C321" s="17" t="s">
        <v>183</v>
      </c>
      <c r="D321" s="17"/>
      <c r="E321" s="17"/>
      <c r="F321" s="6" t="s">
        <f>=A321-A320</f>
      </c>
      <c r="G321" s="6" t="s">
        <f>=B321+G320</f>
      </c>
      <c r="H321" s="6" t="s">
        <f>=F321*G320</f>
      </c>
    </row>
    <row collapsed="false" customFormat="false" customHeight="false" hidden="false" ht="12.1" outlineLevel="0" r="322">
      <c r="A322" s="14" t="n">
        <v>44741</v>
      </c>
      <c r="B322" s="6" t="n">
        <v>52000</v>
      </c>
      <c r="C322" s="17" t="s">
        <v>183</v>
      </c>
      <c r="D322" s="17"/>
      <c r="E322" s="17"/>
      <c r="F322" s="6" t="s">
        <f>=A322-A321</f>
      </c>
      <c r="G322" s="6" t="s">
        <f>=B322+G321</f>
      </c>
      <c r="H322" s="6" t="s">
        <f>=F322*G321</f>
      </c>
    </row>
    <row collapsed="false" customFormat="false" customHeight="false" hidden="false" ht="12.1" outlineLevel="0" r="323">
      <c r="A323" s="14" t="n">
        <v>44743</v>
      </c>
      <c r="B323" s="6" t="n">
        <v>120000</v>
      </c>
      <c r="C323" s="17" t="s">
        <v>183</v>
      </c>
      <c r="D323" s="17"/>
      <c r="E323" s="17"/>
      <c r="F323" s="6" t="s">
        <f>=A323-A322</f>
      </c>
      <c r="G323" s="6" t="s">
        <f>=B323+G322</f>
      </c>
      <c r="H323" s="6" t="s">
        <f>=F323*G322</f>
      </c>
    </row>
    <row collapsed="false" customFormat="false" customHeight="false" hidden="false" ht="12.1" outlineLevel="0" r="324">
      <c r="A324" s="14" t="n">
        <v>44750</v>
      </c>
      <c r="B324" s="6" t="n">
        <v>-1949</v>
      </c>
      <c r="C324" s="17" t="s">
        <v>311</v>
      </c>
      <c r="D324" s="17"/>
      <c r="E324" s="17"/>
      <c r="F324" s="6" t="s">
        <f>=A324-A323</f>
      </c>
      <c r="G324" s="6" t="s">
        <f>=B324+G323</f>
      </c>
      <c r="H324" s="6" t="s">
        <f>=F324*G323</f>
      </c>
    </row>
    <row collapsed="false" customFormat="false" customHeight="false" hidden="false" ht="12.1" outlineLevel="0" r="325">
      <c r="A325" s="14" t="n">
        <v>44750</v>
      </c>
      <c r="B325" s="6" t="n">
        <v>-15895.48</v>
      </c>
      <c r="C325" s="17" t="s">
        <v>312</v>
      </c>
      <c r="D325" s="17"/>
      <c r="E325" s="17"/>
      <c r="F325" s="6" t="s">
        <f>=A325-A324</f>
      </c>
      <c r="G325" s="6" t="s">
        <f>=B325+G324</f>
      </c>
      <c r="H325" s="6" t="s">
        <f>=F325*G324</f>
      </c>
    </row>
    <row collapsed="false" customFormat="false" customHeight="false" hidden="false" ht="12.1" outlineLevel="0" r="326">
      <c r="A326" s="14" t="n">
        <v>44752</v>
      </c>
      <c r="B326" s="6" t="n">
        <v>-4384.69</v>
      </c>
      <c r="C326" s="17" t="s">
        <v>313</v>
      </c>
      <c r="D326" s="17"/>
      <c r="E326" s="17"/>
      <c r="F326" s="6" t="s">
        <f>=A326-A325</f>
      </c>
      <c r="G326" s="6" t="s">
        <f>=B326+G325</f>
      </c>
      <c r="H326" s="6" t="s">
        <f>=F326*G325</f>
      </c>
    </row>
    <row collapsed="false" customFormat="false" customHeight="false" hidden="false" ht="12.1" outlineLevel="0" r="327">
      <c r="A327" s="14" t="n">
        <v>44753</v>
      </c>
      <c r="B327" s="6" t="n">
        <v>-3495.1</v>
      </c>
      <c r="C327" s="17" t="s">
        <v>314</v>
      </c>
      <c r="D327" s="17"/>
      <c r="E327" s="17"/>
      <c r="F327" s="6" t="s">
        <f>=A327-A326</f>
      </c>
      <c r="G327" s="6" t="s">
        <f>=B327+G326</f>
      </c>
      <c r="H327" s="6" t="s">
        <f>=F327*G326</f>
      </c>
    </row>
    <row collapsed="false" customFormat="false" customHeight="false" hidden="false" ht="12.1" outlineLevel="0" r="328">
      <c r="A328" s="14" t="n">
        <v>44753</v>
      </c>
      <c r="B328" s="6" t="n">
        <v>-375.52</v>
      </c>
      <c r="C328" s="17" t="s">
        <v>315</v>
      </c>
      <c r="D328" s="17"/>
      <c r="E328" s="17"/>
      <c r="F328" s="6" t="s">
        <f>=A328-A327</f>
      </c>
      <c r="G328" s="6" t="s">
        <f>=B328+G327</f>
      </c>
      <c r="H328" s="6" t="s">
        <f>=F328*G327</f>
      </c>
    </row>
    <row collapsed="false" customFormat="false" customHeight="false" hidden="false" ht="12.1" outlineLevel="0" r="329">
      <c r="A329" s="14" t="n">
        <v>44753</v>
      </c>
      <c r="B329" s="6" t="n">
        <v>-102.29</v>
      </c>
      <c r="C329" s="17" t="s">
        <v>316</v>
      </c>
      <c r="D329" s="17"/>
      <c r="E329" s="17"/>
      <c r="F329" s="6" t="s">
        <f>=A329-A328</f>
      </c>
      <c r="G329" s="6" t="s">
        <f>=B329+G328</f>
      </c>
      <c r="H329" s="6" t="s">
        <f>=F329*G328</f>
      </c>
    </row>
    <row collapsed="false" customFormat="false" customHeight="false" hidden="false" ht="12.1" outlineLevel="0" r="330">
      <c r="A330" s="14" t="n">
        <v>44754</v>
      </c>
      <c r="B330" s="6" t="n">
        <v>-41818</v>
      </c>
      <c r="C330" s="17" t="s">
        <v>317</v>
      </c>
      <c r="D330" s="17"/>
      <c r="E330" s="17"/>
      <c r="F330" s="6" t="s">
        <f>=A330-A329</f>
      </c>
      <c r="G330" s="6" t="s">
        <f>=B330+G329</f>
      </c>
      <c r="H330" s="6" t="s">
        <f>=F330*G329</f>
      </c>
    </row>
    <row collapsed="false" customFormat="false" customHeight="false" hidden="false" ht="12.1" outlineLevel="0" r="331">
      <c r="A331" s="14" t="n">
        <v>44755</v>
      </c>
      <c r="B331" s="6" t="n">
        <v>376.52</v>
      </c>
      <c r="C331" s="17" t="s">
        <v>183</v>
      </c>
      <c r="D331" s="17"/>
      <c r="E331" s="17"/>
      <c r="F331" s="6" t="s">
        <f>=A331-A330</f>
      </c>
      <c r="G331" s="6" t="s">
        <f>=B331+G330</f>
      </c>
      <c r="H331" s="6" t="s">
        <f>=F331*G330</f>
      </c>
    </row>
    <row collapsed="false" customFormat="false" customHeight="false" hidden="false" ht="12.1" outlineLevel="0" r="332">
      <c r="A332" s="14" t="n">
        <v>44762</v>
      </c>
      <c r="B332" s="6" t="n">
        <v>-21810</v>
      </c>
      <c r="C332" s="17" t="s">
        <v>318</v>
      </c>
      <c r="D332" s="17"/>
      <c r="E332" s="17"/>
      <c r="F332" s="6" t="s">
        <f>=A332-A331</f>
      </c>
      <c r="G332" s="6" t="s">
        <f>=B332+G331</f>
      </c>
      <c r="H332" s="6" t="s">
        <f>=F332*G331</f>
      </c>
    </row>
    <row collapsed="false" customFormat="false" customHeight="false" hidden="false" ht="12.1" outlineLevel="0" r="333">
      <c r="A333" s="14" t="n">
        <v>44762</v>
      </c>
      <c r="B333" s="6" t="n">
        <v>-18265.72</v>
      </c>
      <c r="C333" s="17" t="s">
        <v>319</v>
      </c>
      <c r="D333" s="17"/>
      <c r="E333" s="17"/>
      <c r="F333" s="6" t="s">
        <f>=A333-A332</f>
      </c>
      <c r="G333" s="6" t="s">
        <f>=B333+G332</f>
      </c>
      <c r="H333" s="6" t="s">
        <f>=F333*G332</f>
      </c>
    </row>
    <row collapsed="false" customFormat="false" customHeight="false" hidden="false" ht="12.1" outlineLevel="0" r="334">
      <c r="A334" s="14" t="n">
        <v>44768</v>
      </c>
      <c r="B334" s="6" t="n">
        <v>20000</v>
      </c>
      <c r="C334" s="17" t="s">
        <v>183</v>
      </c>
      <c r="D334" s="17"/>
      <c r="E334" s="17"/>
      <c r="F334" s="6" t="s">
        <f>=A334-A333</f>
      </c>
      <c r="G334" s="6" t="s">
        <f>=B334+G333</f>
      </c>
      <c r="H334" s="6" t="s">
        <f>=F334*G333</f>
      </c>
    </row>
    <row collapsed="false" customFormat="false" customHeight="false" hidden="false" ht="12.1" outlineLevel="0" r="335">
      <c r="A335" s="14" t="n">
        <v>44768</v>
      </c>
      <c r="B335" s="6" t="n">
        <v>3500</v>
      </c>
      <c r="C335" s="17" t="s">
        <v>183</v>
      </c>
      <c r="D335" s="17"/>
      <c r="E335" s="17"/>
      <c r="F335" s="6" t="s">
        <f>=A335-A334</f>
      </c>
      <c r="G335" s="6" t="s">
        <f>=B335+G334</f>
      </c>
      <c r="H335" s="6" t="s">
        <f>=F335*G334</f>
      </c>
    </row>
    <row collapsed="false" customFormat="false" customHeight="false" hidden="false" ht="12.1" outlineLevel="0" r="336">
      <c r="A336" s="14" t="n">
        <v>44769</v>
      </c>
      <c r="B336" s="6" t="n">
        <v>42100</v>
      </c>
      <c r="C336" s="17" t="s">
        <v>183</v>
      </c>
      <c r="D336" s="17"/>
      <c r="E336" s="17"/>
      <c r="F336" s="6" t="s">
        <f>=A336-A335</f>
      </c>
      <c r="G336" s="6" t="s">
        <f>=B336+G335</f>
      </c>
      <c r="H336" s="6" t="s">
        <f>=F336*G335</f>
      </c>
    </row>
    <row collapsed="false" customFormat="false" customHeight="false" hidden="false" ht="12.1" outlineLevel="0" r="337">
      <c r="A337" s="14" t="n">
        <v>44769</v>
      </c>
      <c r="B337" s="6" t="n">
        <v>2440</v>
      </c>
      <c r="C337" s="17" t="s">
        <v>183</v>
      </c>
      <c r="D337" s="17"/>
      <c r="E337" s="17"/>
      <c r="F337" s="6" t="s">
        <f>=A337-A336</f>
      </c>
      <c r="G337" s="6" t="s">
        <f>=B337+G336</f>
      </c>
      <c r="H337" s="6" t="s">
        <f>=F337*G336</f>
      </c>
    </row>
    <row collapsed="false" customFormat="false" customHeight="false" hidden="false" ht="12.1" outlineLevel="0" r="338">
      <c r="A338" s="14" t="n">
        <v>44774</v>
      </c>
      <c r="B338" s="6" t="n">
        <v>18500</v>
      </c>
      <c r="C338" s="17" t="s">
        <v>183</v>
      </c>
      <c r="D338" s="17"/>
      <c r="E338" s="17"/>
      <c r="F338" s="6" t="s">
        <f>=A338-A337</f>
      </c>
      <c r="G338" s="6" t="s">
        <f>=B338+G337</f>
      </c>
      <c r="H338" s="6" t="s">
        <f>=F338*G337</f>
      </c>
    </row>
    <row collapsed="false" customFormat="false" customHeight="false" hidden="false" ht="12.1" outlineLevel="0" r="339">
      <c r="A339" s="14" t="n">
        <v>44792</v>
      </c>
      <c r="B339" s="6" t="n">
        <v>21900</v>
      </c>
      <c r="C339" s="17" t="s">
        <v>183</v>
      </c>
      <c r="D339" s="17"/>
      <c r="E339" s="17"/>
      <c r="F339" s="6" t="s">
        <f>=A339-A338</f>
      </c>
      <c r="G339" s="6" t="s">
        <f>=B339+G338</f>
      </c>
      <c r="H339" s="6" t="s">
        <f>=F339*G338</f>
      </c>
    </row>
    <row collapsed="false" customFormat="false" customHeight="false" hidden="false" ht="12.1" outlineLevel="0" r="340">
      <c r="A340" s="14" t="n">
        <v>44792</v>
      </c>
      <c r="B340" s="6" t="n">
        <v>5000</v>
      </c>
      <c r="C340" s="17" t="s">
        <v>183</v>
      </c>
      <c r="D340" s="17"/>
      <c r="E340" s="17"/>
      <c r="F340" s="6" t="s">
        <f>=A340-A339</f>
      </c>
      <c r="G340" s="6" t="s">
        <f>=B340+G339</f>
      </c>
      <c r="H340" s="6" t="s">
        <f>=F340*G339</f>
      </c>
    </row>
    <row collapsed="false" customFormat="false" customHeight="false" hidden="false" ht="12.1" outlineLevel="0" r="341">
      <c r="A341" s="14" t="n">
        <v>44792</v>
      </c>
      <c r="B341" s="6" t="n">
        <v>50000</v>
      </c>
      <c r="C341" s="17" t="s">
        <v>183</v>
      </c>
      <c r="D341" s="17"/>
      <c r="E341" s="17"/>
      <c r="F341" s="6" t="s">
        <f>=A341-A340</f>
      </c>
      <c r="G341" s="6" t="s">
        <f>=B341+G340</f>
      </c>
      <c r="H341" s="6" t="s">
        <f>=F341*G340</f>
      </c>
    </row>
    <row collapsed="false" customFormat="false" customHeight="false" hidden="false" ht="12.1" outlineLevel="0" r="342">
      <c r="A342" s="14" t="n">
        <v>44818</v>
      </c>
      <c r="B342" s="6" t="n">
        <v>17000</v>
      </c>
      <c r="C342" s="17" t="s">
        <v>183</v>
      </c>
      <c r="D342" s="17"/>
      <c r="E342" s="17"/>
      <c r="F342" s="6" t="s">
        <f>=A342-A341</f>
      </c>
      <c r="G342" s="6" t="s">
        <f>=B342+G341</f>
      </c>
      <c r="H342" s="6" t="s">
        <f>=F342*G341</f>
      </c>
    </row>
    <row collapsed="false" customFormat="false" customHeight="false" hidden="false" ht="12.1" outlineLevel="0" r="343">
      <c r="A343" s="14" t="n">
        <v>44824</v>
      </c>
      <c r="B343" s="6" t="n">
        <v>30000</v>
      </c>
      <c r="C343" s="17" t="s">
        <v>183</v>
      </c>
      <c r="D343" s="17"/>
      <c r="E343" s="17"/>
      <c r="F343" s="6" t="s">
        <f>=A343-A342</f>
      </c>
      <c r="G343" s="6" t="s">
        <f>=B343+G342</f>
      </c>
      <c r="H343" s="6" t="s">
        <f>=F343*G342</f>
      </c>
    </row>
    <row collapsed="false" customFormat="false" customHeight="false" hidden="false" ht="12.1" outlineLevel="0" r="344">
      <c r="A344" s="14" t="n">
        <v>44824</v>
      </c>
      <c r="B344" s="6" t="n">
        <v>43000</v>
      </c>
      <c r="C344" s="17" t="s">
        <v>183</v>
      </c>
      <c r="D344" s="17"/>
      <c r="E344" s="17"/>
      <c r="F344" s="6" t="s">
        <f>=A344-A343</f>
      </c>
      <c r="G344" s="6" t="s">
        <f>=B344+G343</f>
      </c>
      <c r="H344" s="6" t="s">
        <f>=F344*G343</f>
      </c>
    </row>
    <row collapsed="false" customFormat="false" customHeight="false" hidden="false" ht="12.1" outlineLevel="0" r="345">
      <c r="A345" s="14" t="n">
        <v>44825</v>
      </c>
      <c r="B345" s="6" t="n">
        <v>4300</v>
      </c>
      <c r="C345" s="17" t="s">
        <v>183</v>
      </c>
      <c r="D345" s="17"/>
      <c r="E345" s="17"/>
      <c r="F345" s="6" t="s">
        <f>=A345-A344</f>
      </c>
      <c r="G345" s="6" t="s">
        <f>=B345+G344</f>
      </c>
      <c r="H345" s="6" t="s">
        <f>=F345*G344</f>
      </c>
    </row>
    <row collapsed="false" customFormat="false" customHeight="false" hidden="false" ht="12.1" outlineLevel="0" r="346">
      <c r="A346" s="14" t="n">
        <v>44825</v>
      </c>
      <c r="B346" s="6" t="n">
        <v>10000</v>
      </c>
      <c r="C346" s="17" t="s">
        <v>183</v>
      </c>
      <c r="D346" s="17"/>
      <c r="E346" s="17"/>
      <c r="F346" s="6" t="s">
        <f>=A346-A345</f>
      </c>
      <c r="G346" s="6" t="s">
        <f>=B346+G345</f>
      </c>
      <c r="H346" s="6" t="s">
        <f>=F346*G345</f>
      </c>
    </row>
    <row collapsed="false" customFormat="false" customHeight="false" hidden="false" ht="12.1" outlineLevel="0" r="347">
      <c r="A347" s="14" t="n">
        <v>44826</v>
      </c>
      <c r="B347" s="6" t="n">
        <v>30000</v>
      </c>
      <c r="C347" s="17" t="s">
        <v>183</v>
      </c>
      <c r="D347" s="17"/>
      <c r="E347" s="17"/>
      <c r="F347" s="6" t="s">
        <f>=A347-A346</f>
      </c>
      <c r="G347" s="6" t="s">
        <f>=B347+G346</f>
      </c>
      <c r="H347" s="6" t="s">
        <f>=F347*G346</f>
      </c>
    </row>
    <row collapsed="false" customFormat="false" customHeight="false" hidden="false" ht="12.1" outlineLevel="0" r="348">
      <c r="A348" s="14" t="n">
        <v>44831</v>
      </c>
      <c r="B348" s="6" t="n">
        <v>20000</v>
      </c>
      <c r="C348" s="17" t="s">
        <v>183</v>
      </c>
      <c r="D348" s="17"/>
      <c r="E348" s="17"/>
      <c r="F348" s="6" t="s">
        <f>=A348-A347</f>
      </c>
      <c r="G348" s="6" t="s">
        <f>=B348+G347</f>
      </c>
      <c r="H348" s="6" t="s">
        <f>=F348*G347</f>
      </c>
    </row>
    <row collapsed="false" customFormat="false" customHeight="false" hidden="false" ht="12.1" outlineLevel="0" r="349">
      <c r="A349" s="14" t="n">
        <v>44834</v>
      </c>
      <c r="B349" s="6" t="n">
        <v>-966.06</v>
      </c>
      <c r="C349" s="17" t="s">
        <v>320</v>
      </c>
      <c r="D349" s="17"/>
      <c r="E349" s="17"/>
      <c r="F349" s="6" t="s">
        <f>=A349-A348</f>
      </c>
      <c r="G349" s="6" t="s">
        <f>=B349+G348</f>
      </c>
      <c r="H349" s="6" t="s">
        <f>=F349*G348</f>
      </c>
    </row>
    <row collapsed="false" customFormat="false" customHeight="false" hidden="false" ht="12.1" outlineLevel="0" r="350">
      <c r="A350" s="14" t="n">
        <v>44837</v>
      </c>
      <c r="B350" s="6" t="n">
        <v>-5089</v>
      </c>
      <c r="C350" s="17" t="s">
        <v>321</v>
      </c>
      <c r="D350" s="17"/>
      <c r="E350" s="17"/>
      <c r="F350" s="6" t="s">
        <f>=A350-A349</f>
      </c>
      <c r="G350" s="6" t="s">
        <f>=B350+G349</f>
      </c>
      <c r="H350" s="6" t="s">
        <f>=F350*G349</f>
      </c>
    </row>
    <row collapsed="false" customFormat="false" customHeight="false" hidden="false" ht="12.1" outlineLevel="0" r="351">
      <c r="A351" s="14" t="n">
        <v>44837</v>
      </c>
      <c r="B351" s="6" t="n">
        <v>-5089</v>
      </c>
      <c r="C351" s="17" t="s">
        <v>321</v>
      </c>
      <c r="D351" s="17"/>
      <c r="E351" s="17"/>
      <c r="F351" s="6" t="s">
        <f>=A351-A350</f>
      </c>
      <c r="G351" s="6" t="s">
        <f>=B351+G350</f>
      </c>
      <c r="H351" s="6" t="s">
        <f>=F351*G350</f>
      </c>
    </row>
    <row collapsed="false" customFormat="false" customHeight="false" hidden="false" ht="12.1" outlineLevel="0" r="352">
      <c r="A352" s="14" t="n">
        <v>44841</v>
      </c>
      <c r="B352" s="6" t="n">
        <v>20000</v>
      </c>
      <c r="C352" s="17" t="s">
        <v>183</v>
      </c>
      <c r="D352" s="17"/>
      <c r="E352" s="17"/>
      <c r="F352" s="6" t="s">
        <f>=A352-A351</f>
      </c>
      <c r="G352" s="6" t="s">
        <f>=B352+G351</f>
      </c>
      <c r="H352" s="6" t="s">
        <f>=F352*G351</f>
      </c>
    </row>
    <row collapsed="false" customFormat="false" customHeight="false" hidden="false" ht="12.1" outlineLevel="0" r="353">
      <c r="A353" s="14" t="n">
        <v>44844</v>
      </c>
      <c r="B353" s="6" t="n">
        <v>50000</v>
      </c>
      <c r="C353" s="17" t="s">
        <v>183</v>
      </c>
      <c r="D353" s="17"/>
      <c r="E353" s="17"/>
      <c r="F353" s="6" t="s">
        <f>=A353-A352</f>
      </c>
      <c r="G353" s="6" t="s">
        <f>=B353+G352</f>
      </c>
      <c r="H353" s="6" t="s">
        <f>=F353*G352</f>
      </c>
    </row>
    <row collapsed="false" customFormat="false" customHeight="false" hidden="false" ht="12.1" outlineLevel="0" r="354">
      <c r="A354" s="14" t="n">
        <v>44845</v>
      </c>
      <c r="B354" s="6" t="n">
        <v>-32726.5</v>
      </c>
      <c r="C354" s="17" t="s">
        <v>322</v>
      </c>
      <c r="D354" s="17"/>
      <c r="E354" s="17"/>
      <c r="F354" s="6" t="s">
        <f>=A354-A353</f>
      </c>
      <c r="G354" s="6" t="s">
        <f>=B354+G353</f>
      </c>
      <c r="H354" s="6" t="s">
        <f>=F354*G353</f>
      </c>
    </row>
    <row collapsed="false" customFormat="false" customHeight="false" hidden="false" ht="12.1" outlineLevel="0" r="355">
      <c r="A355" s="14" t="n">
        <v>44845</v>
      </c>
      <c r="B355" s="6" t="n">
        <v>-104774.8</v>
      </c>
      <c r="C355" s="17" t="s">
        <v>323</v>
      </c>
      <c r="D355" s="17"/>
      <c r="E355" s="17"/>
      <c r="F355" s="6" t="s">
        <f>=A355-A354</f>
      </c>
      <c r="G355" s="6" t="s">
        <f>=B355+G354</f>
      </c>
      <c r="H355" s="6" t="s">
        <f>=F355*G354</f>
      </c>
    </row>
    <row collapsed="false" customFormat="false" customHeight="false" hidden="false" ht="12.1" outlineLevel="0" r="356">
      <c r="A356" s="14" t="n">
        <v>44847</v>
      </c>
      <c r="B356" s="6" t="n">
        <v>10200</v>
      </c>
      <c r="C356" s="17" t="s">
        <v>183</v>
      </c>
      <c r="D356" s="17"/>
      <c r="E356" s="17"/>
      <c r="F356" s="6" t="s">
        <f>=A356-A355</f>
      </c>
      <c r="G356" s="6" t="s">
        <f>=B356+G355</f>
      </c>
      <c r="H356" s="6" t="s">
        <f>=F356*G355</f>
      </c>
    </row>
    <row collapsed="false" customFormat="false" customHeight="false" hidden="false" ht="12.1" outlineLevel="0" r="357">
      <c r="A357" s="14" t="n">
        <v>44860</v>
      </c>
      <c r="B357" s="6" t="n">
        <v>180000</v>
      </c>
      <c r="C357" s="17" t="s">
        <v>183</v>
      </c>
      <c r="D357" s="17"/>
      <c r="E357" s="17"/>
      <c r="F357" s="6" t="s">
        <f>=A357-A356</f>
      </c>
      <c r="G357" s="6" t="s">
        <f>=B357+G356</f>
      </c>
      <c r="H357" s="6" t="s">
        <f>=F357*G356</f>
      </c>
    </row>
    <row collapsed="false" customFormat="false" customHeight="false" hidden="false" ht="12.1" outlineLevel="0" r="358">
      <c r="A358" s="14" t="n">
        <v>44865</v>
      </c>
      <c r="B358" s="6" t="n">
        <v>-405.56</v>
      </c>
      <c r="C358" s="17" t="s">
        <v>324</v>
      </c>
      <c r="D358" s="17"/>
      <c r="E358" s="17"/>
      <c r="F358" s="6" t="s">
        <f>=A358-A357</f>
      </c>
      <c r="G358" s="6" t="s">
        <f>=B358+G357</f>
      </c>
      <c r="H358" s="6" t="s">
        <f>=F358*G357</f>
      </c>
    </row>
    <row collapsed="false" customFormat="false" customHeight="false" hidden="false" ht="12.1" outlineLevel="0" r="359">
      <c r="A359" s="14" t="n">
        <v>44874</v>
      </c>
      <c r="B359" s="6" t="n">
        <v>60000</v>
      </c>
      <c r="C359" s="17" t="s">
        <v>183</v>
      </c>
      <c r="D359" s="17"/>
      <c r="E359" s="17"/>
      <c r="F359" s="6" t="s">
        <f>=A359-A358</f>
      </c>
      <c r="G359" s="6" t="s">
        <f>=B359+G358</f>
      </c>
      <c r="H359" s="6" t="s">
        <f>=F359*G358</f>
      </c>
    </row>
    <row collapsed="false" customFormat="false" customHeight="false" hidden="false" ht="12.1" outlineLevel="0" r="360">
      <c r="A360" s="14" t="n">
        <v>44875</v>
      </c>
      <c r="B360" s="6" t="n">
        <v>60000</v>
      </c>
      <c r="C360" s="17" t="s">
        <v>183</v>
      </c>
      <c r="D360" s="17"/>
      <c r="E360" s="17"/>
      <c r="F360" s="6" t="s">
        <f>=A360-A359</f>
      </c>
      <c r="G360" s="6" t="s">
        <f>=B360+G359</f>
      </c>
      <c r="H360" s="6" t="s">
        <f>=F360*G359</f>
      </c>
    </row>
    <row collapsed="false" customFormat="false" customHeight="false" hidden="false" ht="12.1" outlineLevel="0" r="361">
      <c r="A361" s="14" t="n">
        <v>44876</v>
      </c>
      <c r="B361" s="6" t="n">
        <v>50000</v>
      </c>
      <c r="C361" s="17" t="s">
        <v>183</v>
      </c>
      <c r="D361" s="17"/>
      <c r="E361" s="17"/>
      <c r="F361" s="6" t="s">
        <f>=A361-A360</f>
      </c>
      <c r="G361" s="6" t="s">
        <f>=B361+G360</f>
      </c>
      <c r="H361" s="6" t="s">
        <f>=F361*G360</f>
      </c>
    </row>
    <row collapsed="false" customFormat="false" customHeight="false" hidden="false" ht="12.1" outlineLevel="0" r="362">
      <c r="A362" s="14" t="n">
        <v>44883</v>
      </c>
      <c r="B362" s="6" t="n">
        <v>50000</v>
      </c>
      <c r="C362" s="17" t="s">
        <v>183</v>
      </c>
      <c r="D362" s="17"/>
      <c r="E362" s="17"/>
      <c r="F362" s="6" t="s">
        <f>=A362-A361</f>
      </c>
      <c r="G362" s="6" t="s">
        <f>=B362+G361</f>
      </c>
      <c r="H362" s="6" t="s">
        <f>=F362*G361</f>
      </c>
    </row>
    <row collapsed="false" customFormat="false" customHeight="false" hidden="false" ht="12.1" outlineLevel="0" r="363">
      <c r="A363" s="14" t="n">
        <v>44887</v>
      </c>
      <c r="B363" s="6" t="n">
        <v>50000</v>
      </c>
      <c r="C363" s="17" t="s">
        <v>183</v>
      </c>
      <c r="D363" s="17"/>
      <c r="E363" s="17"/>
      <c r="F363" s="6" t="s">
        <f>=A363-A362</f>
      </c>
      <c r="G363" s="6" t="s">
        <f>=B363+G362</f>
      </c>
      <c r="H363" s="6" t="s">
        <f>=F363*G362</f>
      </c>
    </row>
    <row collapsed="false" customFormat="false" customHeight="false" hidden="false" ht="12.1" outlineLevel="0" r="364">
      <c r="A364" s="14" t="n">
        <v>44895</v>
      </c>
      <c r="B364" s="6" t="n">
        <v>-377.2</v>
      </c>
      <c r="C364" s="17" t="s">
        <v>325</v>
      </c>
      <c r="D364" s="17"/>
      <c r="E364" s="17"/>
      <c r="F364" s="6" t="s">
        <f>=A364-A363</f>
      </c>
      <c r="G364" s="6" t="s">
        <f>=B364+G363</f>
      </c>
      <c r="H364" s="6" t="s">
        <f>=F364*G363</f>
      </c>
    </row>
    <row collapsed="false" customFormat="false" customHeight="false" hidden="false" ht="12.1" outlineLevel="0" r="365">
      <c r="A365" s="14" t="n">
        <v>44911</v>
      </c>
      <c r="B365" s="6" t="n">
        <v>400</v>
      </c>
      <c r="C365" s="17" t="s">
        <v>183</v>
      </c>
      <c r="D365" s="17"/>
      <c r="E365" s="17"/>
      <c r="F365" s="6" t="s">
        <f>=A365-A364</f>
      </c>
      <c r="G365" s="6" t="s">
        <f>=B365+G364</f>
      </c>
      <c r="H365" s="6" t="s">
        <f>=F365*G364</f>
      </c>
    </row>
    <row collapsed="false" customFormat="false" customHeight="false" hidden="false" ht="12.1" outlineLevel="0" r="366">
      <c r="A366" s="14" t="n">
        <v>44914</v>
      </c>
      <c r="B366" s="6" t="n">
        <v>-4150</v>
      </c>
      <c r="C366" s="17" t="s">
        <v>326</v>
      </c>
      <c r="D366" s="17"/>
      <c r="E366" s="17"/>
      <c r="F366" s="6" t="s">
        <f>=A366-A365</f>
      </c>
      <c r="G366" s="6" t="s">
        <f>=B366+G365</f>
      </c>
      <c r="H366" s="6" t="s">
        <f>=F366*G365</f>
      </c>
    </row>
    <row collapsed="false" customFormat="false" customHeight="false" hidden="false" ht="12.1" outlineLevel="0" r="367">
      <c r="A367" s="14" t="n">
        <v>44914</v>
      </c>
      <c r="B367" s="6" t="n">
        <v>21550</v>
      </c>
      <c r="C367" s="17" t="s">
        <v>183</v>
      </c>
      <c r="D367" s="17"/>
      <c r="E367" s="17"/>
      <c r="F367" s="6" t="s">
        <f>=A367-A366</f>
      </c>
      <c r="G367" s="6" t="s">
        <f>=B367+G366</f>
      </c>
      <c r="H367" s="6" t="s">
        <f>=F367*G366</f>
      </c>
    </row>
    <row collapsed="false" customFormat="false" customHeight="false" hidden="false" ht="12.1" outlineLevel="0" r="368">
      <c r="A368" s="14" t="n">
        <v>44914</v>
      </c>
      <c r="B368" s="6" t="n">
        <v>17900</v>
      </c>
      <c r="C368" s="17" t="s">
        <v>183</v>
      </c>
      <c r="D368" s="17"/>
      <c r="E368" s="17"/>
      <c r="F368" s="6" t="s">
        <f>=A368-A367</f>
      </c>
      <c r="G368" s="6" t="s">
        <f>=B368+G367</f>
      </c>
      <c r="H368" s="6" t="s">
        <f>=F368*G367</f>
      </c>
    </row>
    <row collapsed="false" customFormat="false" customHeight="false" hidden="false" ht="12.1" outlineLevel="0" r="369">
      <c r="A369" s="14" t="n">
        <v>44916</v>
      </c>
      <c r="B369" s="6" t="n">
        <v>-18040</v>
      </c>
      <c r="C369" s="17" t="s">
        <v>327</v>
      </c>
      <c r="D369" s="17"/>
      <c r="E369" s="17"/>
      <c r="F369" s="6" t="s">
        <f>=A369-A368</f>
      </c>
      <c r="G369" s="6" t="s">
        <f>=B369+G368</f>
      </c>
      <c r="H369" s="6" t="s">
        <f>=F369*G368</f>
      </c>
    </row>
    <row collapsed="false" customFormat="false" customHeight="false" hidden="false" ht="12.1" outlineLevel="0" r="370">
      <c r="A370" s="14" t="n">
        <v>44916</v>
      </c>
      <c r="B370" s="6" t="n">
        <v>-37842</v>
      </c>
      <c r="C370" s="17" t="s">
        <v>328</v>
      </c>
      <c r="D370" s="17"/>
      <c r="E370" s="17"/>
      <c r="F370" s="6" t="s">
        <f>=A370-A369</f>
      </c>
      <c r="G370" s="6" t="s">
        <f>=B370+G369</f>
      </c>
      <c r="H370" s="6" t="s">
        <f>=F370*G369</f>
      </c>
    </row>
    <row collapsed="false" customFormat="false" customHeight="false" hidden="false" ht="12.1" outlineLevel="0" r="371">
      <c r="A371" s="14" t="n">
        <v>44925</v>
      </c>
      <c r="B371" s="6" t="n">
        <v>-8499.2</v>
      </c>
      <c r="C371" s="17" t="s">
        <v>329</v>
      </c>
      <c r="D371" s="17"/>
      <c r="E371" s="17"/>
      <c r="F371" s="6" t="s">
        <f>=A371-A370</f>
      </c>
      <c r="G371" s="6" t="s">
        <f>=B371+G370</f>
      </c>
      <c r="H371" s="6" t="s">
        <f>=F371*G370</f>
      </c>
    </row>
    <row collapsed="false" customFormat="false" customHeight="false" hidden="false" ht="12.1" outlineLevel="0" r="372">
      <c r="A372" s="14" t="n">
        <v>44926</v>
      </c>
      <c r="B372" s="6" t="n">
        <v>-374.08</v>
      </c>
      <c r="C372" s="17" t="s">
        <v>330</v>
      </c>
      <c r="D372" s="17"/>
      <c r="E372" s="17"/>
      <c r="F372" s="6" t="s">
        <f>=A372-A371</f>
      </c>
      <c r="G372" s="6" t="s">
        <f>=B372+G371</f>
      </c>
      <c r="H372" s="6" t="s">
        <f>=F372*G371</f>
      </c>
    </row>
    <row collapsed="false" customFormat="false" customHeight="false" hidden="false" ht="12.1" outlineLevel="0" r="373">
      <c r="A373" s="14" t="n">
        <v>44929</v>
      </c>
      <c r="B373" s="6" t="n">
        <v>100000</v>
      </c>
      <c r="C373" s="17" t="s">
        <v>183</v>
      </c>
      <c r="D373" s="17"/>
      <c r="E373" s="17"/>
      <c r="F373" s="6" t="s">
        <f>=A373-A372</f>
      </c>
      <c r="G373" s="6" t="s">
        <f>=B373+G372</f>
      </c>
      <c r="H373" s="6" t="s">
        <f>=F373*G372</f>
      </c>
    </row>
    <row collapsed="false" customFormat="false" customHeight="false" hidden="false" ht="12.1" outlineLevel="0" r="374">
      <c r="A374" s="14" t="n">
        <v>44935</v>
      </c>
      <c r="B374" s="6" t="n">
        <v>54000</v>
      </c>
      <c r="C374" s="17" t="s">
        <v>183</v>
      </c>
      <c r="D374" s="17"/>
      <c r="E374" s="17"/>
      <c r="F374" s="6" t="s">
        <f>=A374-A373</f>
      </c>
      <c r="G374" s="6" t="s">
        <f>=B374+G373</f>
      </c>
      <c r="H374" s="6" t="s">
        <f>=F374*G373</f>
      </c>
    </row>
    <row collapsed="false" customFormat="false" customHeight="false" hidden="false" ht="12.1" outlineLevel="0" r="375">
      <c r="A375" s="14" t="n">
        <v>44936</v>
      </c>
      <c r="B375" s="6" t="n">
        <v>-7060.38</v>
      </c>
      <c r="C375" s="17" t="s">
        <v>331</v>
      </c>
      <c r="D375" s="17"/>
      <c r="E375" s="17"/>
      <c r="F375" s="6" t="s">
        <f>=A375-A374</f>
      </c>
      <c r="G375" s="6" t="s">
        <f>=B375+G374</f>
      </c>
      <c r="H375" s="6" t="s">
        <f>=F375*G374</f>
      </c>
    </row>
    <row collapsed="false" customFormat="false" customHeight="false" hidden="false" ht="12.1" outlineLevel="0" r="376">
      <c r="A376" s="14" t="n">
        <v>44936</v>
      </c>
      <c r="B376" s="6" t="n">
        <v>200</v>
      </c>
      <c r="C376" s="17" t="s">
        <v>183</v>
      </c>
      <c r="D376" s="17"/>
      <c r="E376" s="17"/>
      <c r="F376" s="6" t="s">
        <f>=A376-A375</f>
      </c>
      <c r="G376" s="6" t="s">
        <f>=B376+G375</f>
      </c>
      <c r="H376" s="6" t="s">
        <f>=F376*G375</f>
      </c>
    </row>
    <row collapsed="false" customFormat="false" customHeight="false" hidden="false" ht="12.1" outlineLevel="0" r="377">
      <c r="A377" s="14" t="n">
        <v>44938</v>
      </c>
      <c r="B377" s="6" t="n">
        <v>-7096</v>
      </c>
      <c r="C377" s="17" t="s">
        <v>332</v>
      </c>
      <c r="D377" s="17"/>
      <c r="E377" s="17"/>
      <c r="F377" s="6" t="s">
        <f>=A377-A376</f>
      </c>
      <c r="G377" s="6" t="s">
        <f>=B377+G376</f>
      </c>
      <c r="H377" s="6" t="s">
        <f>=F377*G376</f>
      </c>
    </row>
    <row collapsed="false" customFormat="false" customHeight="false" hidden="false" ht="12.1" outlineLevel="0" r="378">
      <c r="A378" s="14" t="n">
        <v>44939</v>
      </c>
      <c r="B378" s="6" t="n">
        <v>2000</v>
      </c>
      <c r="C378" s="17" t="s">
        <v>183</v>
      </c>
      <c r="D378" s="17"/>
      <c r="E378" s="17"/>
      <c r="F378" s="6" t="s">
        <f>=A378-A377</f>
      </c>
      <c r="G378" s="6" t="s">
        <f>=B378+G377</f>
      </c>
      <c r="H378" s="6" t="s">
        <f>=F378*G377</f>
      </c>
    </row>
    <row collapsed="false" customFormat="false" customHeight="false" hidden="false" ht="12.1" outlineLevel="0" r="379">
      <c r="A379" s="14" t="n">
        <v>44946</v>
      </c>
      <c r="B379" s="6" t="n">
        <v>2</v>
      </c>
      <c r="C379" s="17" t="s">
        <v>183</v>
      </c>
      <c r="D379" s="17"/>
      <c r="E379" s="17"/>
      <c r="F379" s="6" t="s">
        <f>=A379-A378</f>
      </c>
      <c r="G379" s="6" t="s">
        <f>=B379+G378</f>
      </c>
      <c r="H379" s="6" t="s">
        <f>=F379*G378</f>
      </c>
    </row>
    <row collapsed="false" customFormat="false" customHeight="false" hidden="false" ht="12.1" outlineLevel="0" r="380">
      <c r="A380" s="14" t="n">
        <v>44957</v>
      </c>
      <c r="B380" s="6" t="n">
        <v>-379.8</v>
      </c>
      <c r="C380" s="17" t="s">
        <v>333</v>
      </c>
      <c r="D380" s="17"/>
      <c r="E380" s="17"/>
      <c r="F380" s="6" t="s">
        <f>=A380-A379</f>
      </c>
      <c r="G380" s="6" t="s">
        <f>=B380+G379</f>
      </c>
      <c r="H380" s="6" t="s">
        <f>=F380*G379</f>
      </c>
    </row>
    <row collapsed="false" customFormat="false" customHeight="false" hidden="false" ht="12.1" outlineLevel="0" r="381">
      <c r="A381" s="14" t="n">
        <v>44963</v>
      </c>
      <c r="B381" s="6" t="n">
        <v>25000</v>
      </c>
      <c r="C381" s="17" t="s">
        <v>183</v>
      </c>
      <c r="D381" s="17"/>
      <c r="E381" s="17"/>
      <c r="F381" s="6" t="s">
        <f>=A381-A380</f>
      </c>
      <c r="G381" s="6" t="s">
        <f>=B381+G380</f>
      </c>
      <c r="H381" s="6" t="s">
        <f>=F381*G380</f>
      </c>
    </row>
    <row collapsed="false" customFormat="false" customHeight="false" hidden="false" ht="12.1" outlineLevel="0" r="382">
      <c r="A382" s="14" t="n">
        <v>44963</v>
      </c>
      <c r="B382" s="6" t="n">
        <v>16000</v>
      </c>
      <c r="C382" s="17" t="s">
        <v>183</v>
      </c>
      <c r="D382" s="17"/>
      <c r="E382" s="17"/>
      <c r="F382" s="6" t="s">
        <f>=A382-A381</f>
      </c>
      <c r="G382" s="6" t="s">
        <f>=B382+G381</f>
      </c>
      <c r="H382" s="6" t="s">
        <f>=F382*G381</f>
      </c>
    </row>
    <row collapsed="false" customFormat="false" customHeight="false" hidden="false" ht="12.1" outlineLevel="0" r="383">
      <c r="A383" s="14" t="n">
        <v>44966</v>
      </c>
      <c r="B383" s="6" t="n">
        <v>25000</v>
      </c>
      <c r="C383" s="17" t="s">
        <v>183</v>
      </c>
      <c r="D383" s="17"/>
      <c r="E383" s="17"/>
      <c r="F383" s="6" t="s">
        <f>=A383-A382</f>
      </c>
      <c r="G383" s="6" t="s">
        <f>=B383+G382</f>
      </c>
      <c r="H383" s="6" t="s">
        <f>=F383*G382</f>
      </c>
    </row>
    <row collapsed="false" customFormat="false" customHeight="false" hidden="false" ht="12.1" outlineLevel="0" r="384">
      <c r="A384" s="14" t="n">
        <v>44966</v>
      </c>
      <c r="B384" s="6" t="n">
        <v>35000</v>
      </c>
      <c r="C384" s="17" t="s">
        <v>183</v>
      </c>
      <c r="D384" s="17"/>
      <c r="E384" s="17"/>
      <c r="F384" s="6" t="s">
        <f>=A384-A383</f>
      </c>
      <c r="G384" s="6" t="s">
        <f>=B384+G383</f>
      </c>
      <c r="H384" s="6" t="s">
        <f>=F384*G383</f>
      </c>
    </row>
    <row collapsed="false" customFormat="false" customHeight="false" hidden="false" ht="12.1" outlineLevel="0" r="385">
      <c r="A385" s="14" t="n">
        <v>44972</v>
      </c>
      <c r="B385" s="6" t="n">
        <v>22222</v>
      </c>
      <c r="C385" s="17" t="s">
        <v>183</v>
      </c>
      <c r="D385" s="17"/>
      <c r="E385" s="17"/>
      <c r="F385" s="6" t="s">
        <f>=A385-A384</f>
      </c>
      <c r="G385" s="6" t="s">
        <f>=B385+G384</f>
      </c>
      <c r="H385" s="6" t="s">
        <f>=F385*G384</f>
      </c>
    </row>
    <row collapsed="false" customFormat="false" customHeight="false" hidden="false" ht="12.1" outlineLevel="0" r="386">
      <c r="A386" s="14" t="n">
        <v>44981</v>
      </c>
      <c r="B386" s="6" t="n">
        <v>-378.16</v>
      </c>
      <c r="C386" s="17" t="s">
        <v>334</v>
      </c>
      <c r="D386" s="17"/>
      <c r="E386" s="17"/>
      <c r="F386" s="6" t="s">
        <f>=A386-A385</f>
      </c>
      <c r="G386" s="6" t="s">
        <f>=B386+G385</f>
      </c>
      <c r="H386" s="6" t="s">
        <f>=F386*G385</f>
      </c>
    </row>
    <row collapsed="false" customFormat="false" customHeight="false" hidden="false" ht="12.1" outlineLevel="0" r="387">
      <c r="A387" s="14" t="n">
        <v>44994</v>
      </c>
      <c r="B387" s="6" t="n">
        <v>-56.593275</v>
      </c>
      <c r="C387" s="17" t="s">
        <v>335</v>
      </c>
      <c r="D387" s="17"/>
      <c r="E387" s="17"/>
      <c r="F387" s="6" t="s">
        <f>=A387-A386</f>
      </c>
      <c r="G387" s="6" t="s">
        <f>=B387+G386</f>
      </c>
      <c r="H387" s="6" t="s">
        <f>=F387*G386</f>
      </c>
    </row>
    <row collapsed="false" customFormat="false" customHeight="false" hidden="false" ht="12.1" outlineLevel="0" r="388">
      <c r="A388" s="14" t="n">
        <v>44994</v>
      </c>
      <c r="B388" s="6" t="n">
        <v>-35.441824</v>
      </c>
      <c r="C388" s="17" t="s">
        <v>335</v>
      </c>
      <c r="D388" s="17"/>
      <c r="E388" s="17"/>
      <c r="F388" s="6" t="s">
        <f>=A388-A387</f>
      </c>
      <c r="G388" s="6" t="s">
        <f>=B388+G387</f>
      </c>
      <c r="H388" s="6" t="s">
        <f>=F388*G387</f>
      </c>
    </row>
    <row collapsed="false" customFormat="false" customHeight="false" hidden="false" ht="12.1" outlineLevel="0" r="389">
      <c r="A389" s="14" t="n">
        <v>45002</v>
      </c>
      <c r="B389" s="6" t="n">
        <v>12000</v>
      </c>
      <c r="C389" s="17" t="s">
        <v>183</v>
      </c>
      <c r="D389" s="17"/>
      <c r="E389" s="17"/>
      <c r="F389" s="6" t="s">
        <f>=A389-A388</f>
      </c>
      <c r="G389" s="6" t="s">
        <f>=B389+G388</f>
      </c>
      <c r="H389" s="6" t="s">
        <f>=F389*G388</f>
      </c>
    </row>
    <row collapsed="false" customFormat="false" customHeight="false" hidden="false" ht="12.1" outlineLevel="0" r="390">
      <c r="A390" s="14" t="n">
        <v>45007</v>
      </c>
      <c r="B390" s="6" t="n">
        <v>12000</v>
      </c>
      <c r="C390" s="17" t="s">
        <v>183</v>
      </c>
      <c r="D390" s="17"/>
      <c r="E390" s="17"/>
      <c r="F390" s="6" t="s">
        <f>=A390-A389</f>
      </c>
      <c r="G390" s="6" t="s">
        <f>=B390+G389</f>
      </c>
      <c r="H390" s="6" t="s">
        <f>=F390*G389</f>
      </c>
    </row>
    <row collapsed="false" customFormat="false" customHeight="false" hidden="false" ht="12.1" outlineLevel="0" r="391">
      <c r="A391" s="14" t="n">
        <v>45016</v>
      </c>
      <c r="B391" s="6" t="n">
        <v>-336.16</v>
      </c>
      <c r="C391" s="17" t="s">
        <v>336</v>
      </c>
      <c r="D391" s="17"/>
      <c r="E391" s="17"/>
      <c r="F391" s="6" t="s">
        <f>=A391-A390</f>
      </c>
      <c r="G391" s="6" t="s">
        <f>=B391+G390</f>
      </c>
      <c r="H391" s="6" t="s">
        <f>=F391*G390</f>
      </c>
    </row>
    <row collapsed="false" customFormat="false" customHeight="false" hidden="false" ht="12.1" outlineLevel="0" r="392">
      <c r="A392" s="14" t="n">
        <v>45020</v>
      </c>
      <c r="B392" s="6" t="n">
        <v>-6068</v>
      </c>
      <c r="C392" s="17" t="s">
        <v>337</v>
      </c>
      <c r="D392" s="17"/>
      <c r="E392" s="17"/>
      <c r="F392" s="6" t="s">
        <f>=A392-A391</f>
      </c>
      <c r="G392" s="6" t="s">
        <f>=B392+G391</f>
      </c>
      <c r="H392" s="6" t="s">
        <f>=F392*G391</f>
      </c>
    </row>
    <row collapsed="false" customFormat="false" customHeight="false" hidden="false" ht="12.1" outlineLevel="0" r="393">
      <c r="A393" s="14" t="n">
        <v>45040</v>
      </c>
      <c r="B393" s="6" t="n">
        <v>24000</v>
      </c>
      <c r="C393" s="17" t="s">
        <v>183</v>
      </c>
      <c r="D393" s="17"/>
      <c r="E393" s="17"/>
      <c r="F393" s="6" t="s">
        <f>=A393-A392</f>
      </c>
      <c r="G393" s="6" t="s">
        <f>=B393+G392</f>
      </c>
      <c r="H393" s="6" t="s">
        <f>=F393*G392</f>
      </c>
    </row>
    <row collapsed="false" customFormat="false" customHeight="false" hidden="false" ht="12.1" outlineLevel="0" r="394">
      <c r="A394" s="14" t="n">
        <v>45040</v>
      </c>
      <c r="B394" s="6" t="n">
        <v>1000</v>
      </c>
      <c r="C394" s="17" t="s">
        <v>183</v>
      </c>
      <c r="D394" s="17"/>
      <c r="E394" s="17"/>
      <c r="F394" s="6" t="s">
        <f>=A394-A393</f>
      </c>
      <c r="G394" s="6" t="s">
        <f>=B394+G393</f>
      </c>
      <c r="H394" s="6" t="s">
        <f>=F394*G393</f>
      </c>
    </row>
    <row collapsed="false" customFormat="false" customHeight="false" hidden="false" ht="12.1" outlineLevel="0" r="395">
      <c r="A395" s="14" t="n">
        <v>45044</v>
      </c>
      <c r="B395" s="6" t="n">
        <v>-295.6</v>
      </c>
      <c r="C395" s="17" t="s">
        <v>338</v>
      </c>
      <c r="D395" s="17"/>
      <c r="E395" s="17"/>
      <c r="F395" s="6" t="s">
        <f>=A395-A394</f>
      </c>
      <c r="G395" s="6" t="s">
        <f>=B395+G394</f>
      </c>
      <c r="H395" s="6" t="s">
        <f>=F395*G394</f>
      </c>
    </row>
    <row collapsed="false" customFormat="false" customHeight="false" hidden="false" ht="12.1" outlineLevel="0" r="396">
      <c r="A396" s="14" t="n">
        <v>45054</v>
      </c>
      <c r="B396" s="6" t="n">
        <v>25000</v>
      </c>
      <c r="C396" s="17" t="s">
        <v>183</v>
      </c>
      <c r="D396" s="17"/>
      <c r="E396" s="17"/>
      <c r="F396" s="6" t="s">
        <f>=A396-A395</f>
      </c>
      <c r="G396" s="6" t="s">
        <f>=B396+G395</f>
      </c>
      <c r="H396" s="6" t="s">
        <f>=F396*G395</f>
      </c>
    </row>
    <row collapsed="false" customFormat="false" customHeight="false" hidden="false" ht="12.1" outlineLevel="0" r="397">
      <c r="A397" s="14" t="n">
        <v>45054</v>
      </c>
      <c r="B397" s="6" t="n">
        <v>35000</v>
      </c>
      <c r="C397" s="17" t="s">
        <v>183</v>
      </c>
      <c r="D397" s="17"/>
      <c r="E397" s="17"/>
      <c r="F397" s="6" t="s">
        <f>=A397-A396</f>
      </c>
      <c r="G397" s="6" t="s">
        <f>=B397+G396</f>
      </c>
      <c r="H397" s="6" t="s">
        <f>=F397*G396</f>
      </c>
    </row>
    <row collapsed="false" customFormat="false" customHeight="false" hidden="false" ht="12.1" outlineLevel="0" r="398">
      <c r="A398" s="14" t="n">
        <v>45057</v>
      </c>
      <c r="B398" s="6" t="n">
        <v>-41760</v>
      </c>
      <c r="C398" s="17" t="s">
        <v>339</v>
      </c>
      <c r="D398" s="17"/>
      <c r="E398" s="17"/>
      <c r="F398" s="6" t="s">
        <f>=A398-A397</f>
      </c>
      <c r="G398" s="6" t="s">
        <f>=B398+G397</f>
      </c>
      <c r="H398" s="6" t="s">
        <f>=F398*G397</f>
      </c>
    </row>
    <row collapsed="false" customFormat="false" customHeight="false" hidden="false" ht="12.1" outlineLevel="0" r="399">
      <c r="A399" s="14" t="n">
        <v>45057</v>
      </c>
      <c r="B399" s="6" t="n">
        <v>-13050</v>
      </c>
      <c r="C399" s="17" t="s">
        <v>340</v>
      </c>
      <c r="D399" s="17"/>
      <c r="E399" s="17"/>
      <c r="F399" s="6" t="s">
        <f>=A399-A398</f>
      </c>
      <c r="G399" s="6" t="s">
        <f>=B399+G398</f>
      </c>
      <c r="H399" s="6" t="s">
        <f>=F399*G398</f>
      </c>
    </row>
    <row collapsed="false" customFormat="false" customHeight="false" hidden="false" ht="12.1" outlineLevel="0" r="400">
      <c r="A400" s="14" t="n">
        <v>45058</v>
      </c>
      <c r="B400" s="6" t="n">
        <v>25000</v>
      </c>
      <c r="C400" s="17" t="s">
        <v>183</v>
      </c>
      <c r="D400" s="17"/>
      <c r="E400" s="17"/>
      <c r="F400" s="6" t="s">
        <f>=A400-A399</f>
      </c>
      <c r="G400" s="6" t="s">
        <f>=B400+G399</f>
      </c>
      <c r="H400" s="6" t="s">
        <f>=F400*G399</f>
      </c>
    </row>
    <row collapsed="false" customFormat="false" customHeight="false" hidden="false" ht="12.1" outlineLevel="0" r="401">
      <c r="A401" s="14" t="n">
        <v>45058</v>
      </c>
      <c r="B401" s="6" t="n">
        <v>27000</v>
      </c>
      <c r="C401" s="17" t="s">
        <v>183</v>
      </c>
      <c r="D401" s="17"/>
      <c r="E401" s="17"/>
      <c r="F401" s="6" t="s">
        <f>=A401-A400</f>
      </c>
      <c r="G401" s="6" t="s">
        <f>=B401+G400</f>
      </c>
      <c r="H401" s="6" t="s">
        <f>=F401*G400</f>
      </c>
    </row>
    <row collapsed="false" customFormat="false" customHeight="false" hidden="false" ht="12.1" outlineLevel="0" r="402">
      <c r="A402" s="14" t="n">
        <v>45068</v>
      </c>
      <c r="B402" s="6" t="n">
        <v>25000</v>
      </c>
      <c r="C402" s="17" t="s">
        <v>183</v>
      </c>
      <c r="D402" s="17"/>
      <c r="E402" s="17"/>
      <c r="F402" s="6" t="s">
        <f>=A402-A401</f>
      </c>
      <c r="G402" s="6" t="s">
        <f>=B402+G401</f>
      </c>
      <c r="H402" s="6" t="s">
        <f>=F402*G401</f>
      </c>
    </row>
    <row collapsed="false" customFormat="false" customHeight="false" hidden="false" ht="12.1" outlineLevel="0" r="403">
      <c r="A403" s="14" t="n">
        <v>45068</v>
      </c>
      <c r="B403" s="6" t="n">
        <v>35000</v>
      </c>
      <c r="C403" s="17" t="s">
        <v>183</v>
      </c>
      <c r="D403" s="17"/>
      <c r="E403" s="17"/>
      <c r="F403" s="6" t="s">
        <f>=A403-A402</f>
      </c>
      <c r="G403" s="6" t="s">
        <f>=B403+G402</f>
      </c>
      <c r="H403" s="6" t="s">
        <f>=F403*G402</f>
      </c>
    </row>
    <row collapsed="false" customFormat="false" customHeight="false" hidden="false" ht="12.1" outlineLevel="0" r="404">
      <c r="A404" s="14" t="n">
        <v>45077</v>
      </c>
      <c r="B404" s="6" t="n">
        <v>55000</v>
      </c>
      <c r="C404" s="17" t="s">
        <v>183</v>
      </c>
      <c r="D404" s="17"/>
      <c r="E404" s="17"/>
      <c r="F404" s="6" t="s">
        <f>=A404-A403</f>
      </c>
      <c r="G404" s="6" t="s">
        <f>=B404+G403</f>
      </c>
      <c r="H404" s="6" t="s">
        <f>=F404*G403</f>
      </c>
    </row>
    <row collapsed="false" customFormat="false" customHeight="false" hidden="false" ht="12.1" outlineLevel="0" r="405">
      <c r="A405" s="14" t="n">
        <v>45077.527777778</v>
      </c>
      <c r="B405" s="6" t="n">
        <v>-47769.6</v>
      </c>
      <c r="C405" s="17" t="s">
        <v>341</v>
      </c>
      <c r="D405" s="17"/>
      <c r="E405" s="17"/>
      <c r="F405" s="6" t="s">
        <f>=A405-A404</f>
      </c>
      <c r="G405" s="6" t="s">
        <f>=B405+G404</f>
      </c>
      <c r="H405" s="6" t="s">
        <f>=F405*G404</f>
      </c>
    </row>
    <row collapsed="false" customFormat="false" customHeight="false" hidden="false" ht="12.1" outlineLevel="0" r="406">
      <c r="A406" s="14" t="n">
        <v>45082</v>
      </c>
      <c r="B406" s="6" t="n">
        <v>-47632</v>
      </c>
      <c r="C406" s="17" t="s">
        <v>342</v>
      </c>
      <c r="D406" s="17"/>
      <c r="E406" s="17"/>
      <c r="F406" s="6" t="s">
        <f>=A406-A405</f>
      </c>
      <c r="G406" s="6" t="s">
        <f>=B406+G405</f>
      </c>
      <c r="H406" s="6" t="s">
        <f>=F406*G405</f>
      </c>
    </row>
    <row collapsed="false" customFormat="false" customHeight="false" hidden="false" ht="12.1" outlineLevel="0" r="407">
      <c r="A407" s="14" t="n">
        <v>45084.590081019</v>
      </c>
      <c r="B407" s="6" t="n">
        <v>3295.36</v>
      </c>
      <c r="C407" s="17" t="s">
        <v>343</v>
      </c>
      <c r="D407" s="17"/>
      <c r="E407" s="17"/>
      <c r="F407" s="6" t="s">
        <f>=A407-A406</f>
      </c>
      <c r="G407" s="6" t="s">
        <f>=B407+G406</f>
      </c>
      <c r="H407" s="6" t="s">
        <f>=F407*G406</f>
      </c>
    </row>
    <row collapsed="false" customFormat="false" customHeight="false" hidden="false" ht="12.1" outlineLevel="0" r="408">
      <c r="A408" s="14" t="n">
        <v>45084.594328704</v>
      </c>
      <c r="B408" s="6" t="n">
        <v>32848.25</v>
      </c>
      <c r="C408" s="17" t="s">
        <v>343</v>
      </c>
      <c r="D408" s="17"/>
      <c r="E408" s="17"/>
      <c r="F408" s="6" t="s">
        <f>=A408-A407</f>
      </c>
      <c r="G408" s="6" t="s">
        <f>=B408+G407</f>
      </c>
      <c r="H408" s="6" t="s">
        <f>=F408*G407</f>
      </c>
    </row>
    <row collapsed="false" customFormat="false" customHeight="false" hidden="false" ht="12.1" outlineLevel="0" r="409">
      <c r="A409" s="14" t="n">
        <v>45092.824050926</v>
      </c>
      <c r="B409" s="6" t="n">
        <v>287314.88</v>
      </c>
      <c r="C409" s="17" t="s">
        <v>343</v>
      </c>
      <c r="D409" s="17"/>
      <c r="E409" s="17"/>
      <c r="F409" s="6" t="s">
        <f>=A409-A408</f>
      </c>
      <c r="G409" s="6" t="s">
        <f>=B409+G408</f>
      </c>
      <c r="H409" s="6" t="s">
        <f>=F409*G408</f>
      </c>
    </row>
    <row collapsed="false" customFormat="false" customHeight="false" hidden="false" ht="12.1" outlineLevel="0" r="410">
      <c r="A410" s="14" t="n">
        <v>45093</v>
      </c>
      <c r="B410" s="6" t="n">
        <v>-9685</v>
      </c>
      <c r="C410" s="17" t="s">
        <v>344</v>
      </c>
      <c r="D410" s="17"/>
      <c r="E410" s="17"/>
      <c r="F410" s="6" t="s">
        <f>=A410-A409</f>
      </c>
      <c r="G410" s="6" t="s">
        <f>=B410+G409</f>
      </c>
      <c r="H410" s="6" t="s">
        <f>=F410*G409</f>
      </c>
    </row>
    <row collapsed="false" customFormat="false" customHeight="false" hidden="false" ht="12.1" outlineLevel="0" r="411">
      <c r="A411" s="14" t="n">
        <v>45098.557337963</v>
      </c>
      <c r="B411" s="6" t="n">
        <v>139355.72</v>
      </c>
      <c r="C411" s="17" t="s">
        <v>343</v>
      </c>
      <c r="D411" s="17"/>
      <c r="E411" s="17"/>
      <c r="F411" s="6" t="s">
        <f>=A411-A410</f>
      </c>
      <c r="G411" s="6" t="s">
        <f>=B411+G410</f>
      </c>
      <c r="H411" s="6" t="s">
        <f>=F411*G410</f>
      </c>
    </row>
    <row collapsed="false" customFormat="false" customHeight="false" hidden="false" ht="12.1" outlineLevel="0" r="412">
      <c r="A412" s="14" t="n">
        <v>45098.558136574</v>
      </c>
      <c r="B412" s="6" t="n">
        <v>97659.85</v>
      </c>
      <c r="C412" s="17" t="s">
        <v>343</v>
      </c>
      <c r="D412" s="17"/>
      <c r="E412" s="17"/>
      <c r="F412" s="6" t="s">
        <f>=A412-A411</f>
      </c>
      <c r="G412" s="6" t="s">
        <f>=B412+G411</f>
      </c>
      <c r="H412" s="6" t="s">
        <f>=F412*G411</f>
      </c>
    </row>
    <row collapsed="false" customFormat="false" customHeight="false" hidden="false" ht="12.1" outlineLevel="0" r="413">
      <c r="A413" s="14" t="n">
        <v>45103.622928241</v>
      </c>
      <c r="B413" s="6" t="n">
        <v>139055.6</v>
      </c>
      <c r="C413" s="17" t="s">
        <v>343</v>
      </c>
      <c r="D413" s="17"/>
      <c r="E413" s="17"/>
      <c r="F413" s="6" t="s">
        <f>=A413-A412</f>
      </c>
      <c r="G413" s="6" t="s">
        <f>=B413+G412</f>
      </c>
      <c r="H413" s="6" t="s">
        <f>=F413*G412</f>
      </c>
    </row>
    <row collapsed="false" customFormat="false" customHeight="false" hidden="false" ht="12.1" outlineLevel="0" r="414">
      <c r="A414" s="14" t="n">
        <v>45106</v>
      </c>
      <c r="B414" s="6" t="n">
        <v>-44748</v>
      </c>
      <c r="C414" s="17" t="s">
        <v>345</v>
      </c>
      <c r="D414" s="17"/>
      <c r="E414" s="17"/>
      <c r="F414" s="6" t="s">
        <f>=A414-A413</f>
      </c>
      <c r="G414" s="6" t="s">
        <f>=B414+G413</f>
      </c>
      <c r="H414" s="6" t="s">
        <f>=F414*G413</f>
      </c>
    </row>
    <row collapsed="false" customFormat="false" customHeight="false" hidden="false" ht="12.1" outlineLevel="0" r="415">
      <c r="A415" s="14" t="n">
        <v>45111.842997685</v>
      </c>
      <c r="B415" s="6" t="n">
        <v>38812.72</v>
      </c>
      <c r="C415" s="17" t="s">
        <v>343</v>
      </c>
      <c r="D415" s="17"/>
      <c r="E415" s="17"/>
      <c r="F415" s="6" t="s">
        <f>=A415-A414</f>
      </c>
      <c r="G415" s="6" t="s">
        <f>=B415+G414</f>
      </c>
      <c r="H415" s="6" t="s">
        <f>=F415*G414</f>
      </c>
    </row>
    <row collapsed="false" customFormat="false" customHeight="false" hidden="false" ht="12.1" outlineLevel="0" r="416">
      <c r="A416" s="14" t="n">
        <v>45113</v>
      </c>
      <c r="B416" s="6" t="n">
        <v>100000</v>
      </c>
      <c r="C416" s="17" t="s">
        <v>183</v>
      </c>
      <c r="D416" s="17"/>
      <c r="E416" s="17"/>
      <c r="F416" s="6" t="s">
        <f>=A416-A415</f>
      </c>
      <c r="G416" s="6" t="s">
        <f>=B416+G415</f>
      </c>
      <c r="H416" s="6" t="s">
        <f>=F416*G415</f>
      </c>
    </row>
    <row collapsed="false" customFormat="false" customHeight="false" hidden="false" ht="12.1" outlineLevel="0" r="417">
      <c r="A417" s="14" t="n">
        <v>45114</v>
      </c>
      <c r="B417" s="6" t="n">
        <v>-173.89</v>
      </c>
      <c r="C417" s="17" t="s">
        <v>346</v>
      </c>
      <c r="D417" s="17"/>
      <c r="E417" s="17"/>
      <c r="F417" s="6" t="s">
        <f>=A417-A416</f>
      </c>
      <c r="G417" s="6" t="s">
        <f>=B417+G416</f>
      </c>
      <c r="H417" s="6" t="s">
        <f>=F417*G416</f>
      </c>
    </row>
    <row collapsed="false" customFormat="false" customHeight="false" hidden="false" ht="12.1" outlineLevel="0" r="418">
      <c r="A418" s="14" t="n">
        <v>45114.42369213</v>
      </c>
      <c r="B418" s="6" t="n">
        <v>273268.3</v>
      </c>
      <c r="C418" s="17" t="s">
        <v>343</v>
      </c>
      <c r="D418" s="17"/>
      <c r="E418" s="17"/>
      <c r="F418" s="6" t="s">
        <f>=A418-A417</f>
      </c>
      <c r="G418" s="6" t="s">
        <f>=B418+G417</f>
      </c>
      <c r="H418" s="6" t="s">
        <f>=F418*G417</f>
      </c>
    </row>
    <row collapsed="false" customFormat="false" customHeight="false" hidden="false" ht="12.1" outlineLevel="0" r="419">
      <c r="A419" s="14" t="n">
        <v>45114.65400463</v>
      </c>
      <c r="B419" s="6" t="n">
        <v>30477.12</v>
      </c>
      <c r="C419" s="17" t="s">
        <v>343</v>
      </c>
      <c r="D419" s="17"/>
      <c r="E419" s="17"/>
      <c r="F419" s="6" t="s">
        <f>=A419-A418</f>
      </c>
      <c r="G419" s="6" t="s">
        <f>=B419+G418</f>
      </c>
      <c r="H419" s="6" t="s">
        <f>=F419*G418</f>
      </c>
    </row>
    <row collapsed="false" customFormat="false" customHeight="false" hidden="false" ht="12.1" outlineLevel="0" r="420">
      <c r="A420" s="14" t="n">
        <v>45117</v>
      </c>
      <c r="B420" s="6" t="n">
        <v>-1481.4</v>
      </c>
      <c r="C420" s="17" t="s">
        <v>347</v>
      </c>
      <c r="D420" s="17"/>
      <c r="E420" s="17"/>
      <c r="F420" s="6" t="s">
        <f>=A420-A419</f>
      </c>
      <c r="G420" s="6" t="s">
        <f>=B420+G419</f>
      </c>
      <c r="H420" s="6" t="s">
        <f>=F420*G419</f>
      </c>
    </row>
    <row collapsed="false" customFormat="false" customHeight="false" hidden="false" ht="12.1" outlineLevel="0" r="421">
      <c r="A421" s="14" t="n">
        <v>45117</v>
      </c>
      <c r="B421" s="6" t="n">
        <v>-8084.14</v>
      </c>
      <c r="C421" s="17" t="s">
        <v>348</v>
      </c>
      <c r="D421" s="17"/>
      <c r="E421" s="17"/>
      <c r="F421" s="6" t="s">
        <f>=A421-A420</f>
      </c>
      <c r="G421" s="6" t="s">
        <f>=B421+G420</f>
      </c>
      <c r="H421" s="6" t="s">
        <f>=F421*G420</f>
      </c>
    </row>
    <row collapsed="false" customFormat="false" customHeight="false" hidden="false" ht="12.1" outlineLevel="0" r="422">
      <c r="A422" s="14" t="n">
        <v>45118</v>
      </c>
      <c r="B422" s="6" t="n">
        <v>-9763.55</v>
      </c>
      <c r="C422" s="17" t="s">
        <v>349</v>
      </c>
      <c r="D422" s="17"/>
      <c r="E422" s="17"/>
      <c r="F422" s="6" t="s">
        <f>=A422-A421</f>
      </c>
      <c r="G422" s="6" t="s">
        <f>=B422+G421</f>
      </c>
      <c r="H422" s="6" t="s">
        <f>=F422*G421</f>
      </c>
    </row>
    <row collapsed="false" customFormat="false" customHeight="false" hidden="false" ht="12.1" outlineLevel="0" r="423">
      <c r="A423" s="14" t="n">
        <v>45118</v>
      </c>
      <c r="B423" s="6" t="n">
        <v>-6254</v>
      </c>
      <c r="C423" s="17" t="s">
        <v>350</v>
      </c>
      <c r="D423" s="17"/>
      <c r="E423" s="17"/>
      <c r="F423" s="6" t="s">
        <f>=A423-A422</f>
      </c>
      <c r="G423" s="6" t="s">
        <f>=B423+G422</f>
      </c>
      <c r="H423" s="6" t="s">
        <f>=F423*G422</f>
      </c>
    </row>
    <row collapsed="false" customFormat="false" customHeight="false" hidden="false" ht="12.1" outlineLevel="0" r="424">
      <c r="A424" s="14" t="n">
        <v>45118</v>
      </c>
      <c r="B424" s="6" t="n">
        <v>-31557.39</v>
      </c>
      <c r="C424" s="17" t="s">
        <v>351</v>
      </c>
      <c r="D424" s="17"/>
      <c r="E424" s="17"/>
      <c r="F424" s="6" t="s">
        <f>=A424-A423</f>
      </c>
      <c r="G424" s="6" t="s">
        <f>=B424+G423</f>
      </c>
      <c r="H424" s="6" t="s">
        <f>=F424*G423</f>
      </c>
    </row>
    <row collapsed="false" customFormat="false" customHeight="false" hidden="false" ht="12.1" outlineLevel="0" r="425">
      <c r="A425" s="14" t="n">
        <v>45118</v>
      </c>
      <c r="B425" s="6" t="n">
        <v>-829.6</v>
      </c>
      <c r="C425" s="17" t="s">
        <v>352</v>
      </c>
      <c r="D425" s="17"/>
      <c r="E425" s="17"/>
      <c r="F425" s="6" t="s">
        <f>=A425-A424</f>
      </c>
      <c r="G425" s="6" t="s">
        <f>=B425+G424</f>
      </c>
      <c r="H425" s="6" t="s">
        <f>=F425*G424</f>
      </c>
    </row>
    <row collapsed="false" customFormat="false" customHeight="false" hidden="false" ht="12.1" outlineLevel="0" r="426">
      <c r="A426" s="14" t="n">
        <v>45118</v>
      </c>
      <c r="B426" s="6" t="n">
        <v>-3445</v>
      </c>
      <c r="C426" s="17" t="s">
        <v>353</v>
      </c>
      <c r="D426" s="17"/>
      <c r="E426" s="17"/>
      <c r="F426" s="6" t="s">
        <f>=A426-A425</f>
      </c>
      <c r="G426" s="6" t="s">
        <f>=B426+G425</f>
      </c>
      <c r="H426" s="6" t="s">
        <f>=F426*G425</f>
      </c>
    </row>
    <row collapsed="false" customFormat="false" customHeight="false" hidden="false" ht="12.1" outlineLevel="0" r="427">
      <c r="A427" s="14" t="n">
        <v>45118</v>
      </c>
      <c r="B427" s="6" t="n">
        <v>-4153.21</v>
      </c>
      <c r="C427" s="17" t="s">
        <v>354</v>
      </c>
      <c r="D427" s="17"/>
      <c r="E427" s="17"/>
      <c r="F427" s="6" t="s">
        <f>=A427-A426</f>
      </c>
      <c r="G427" s="6" t="s">
        <f>=B427+G426</f>
      </c>
      <c r="H427" s="6" t="s">
        <f>=F427*G426</f>
      </c>
    </row>
    <row collapsed="false" customFormat="false" customHeight="false" hidden="false" ht="12.1" outlineLevel="0" r="428">
      <c r="A428" s="14" t="n">
        <v>45118</v>
      </c>
      <c r="B428" s="6" t="n">
        <v>50000</v>
      </c>
      <c r="C428" s="17" t="s">
        <v>183</v>
      </c>
      <c r="D428" s="17"/>
      <c r="E428" s="17"/>
      <c r="F428" s="6" t="s">
        <f>=A428-A427</f>
      </c>
      <c r="G428" s="6" t="s">
        <f>=B428+G427</f>
      </c>
      <c r="H428" s="6" t="s">
        <f>=F428*G427</f>
      </c>
    </row>
    <row collapsed="false" customFormat="false" customHeight="false" hidden="false" ht="12.1" outlineLevel="0" r="429">
      <c r="A429" s="14" t="n">
        <v>45119</v>
      </c>
      <c r="B429" s="6" t="n">
        <v>-2725.32</v>
      </c>
      <c r="C429" s="17" t="s">
        <v>355</v>
      </c>
      <c r="D429" s="17"/>
      <c r="E429" s="17"/>
      <c r="F429" s="6" t="s">
        <f>=A429-A428</f>
      </c>
      <c r="G429" s="6" t="s">
        <f>=B429+G428</f>
      </c>
      <c r="H429" s="6" t="s">
        <f>=F429*G428</f>
      </c>
    </row>
    <row collapsed="false" customFormat="false" customHeight="false" hidden="false" ht="12.1" outlineLevel="0" r="430">
      <c r="A430" s="14" t="n">
        <v>45127</v>
      </c>
      <c r="B430" s="6" t="n">
        <v>-144987</v>
      </c>
      <c r="C430" s="17" t="s">
        <v>356</v>
      </c>
      <c r="D430" s="17"/>
      <c r="E430" s="17"/>
      <c r="F430" s="6" t="s">
        <f>=A430-A429</f>
      </c>
      <c r="G430" s="6" t="s">
        <f>=B430+G429</f>
      </c>
      <c r="H430" s="6" t="s">
        <f>=F430*G429</f>
      </c>
    </row>
    <row collapsed="false" customFormat="false" customHeight="false" hidden="false" ht="12.1" outlineLevel="0" r="431">
      <c r="A431" s="14" t="n">
        <v>45127</v>
      </c>
      <c r="B431" s="6" t="n">
        <v>-7517</v>
      </c>
      <c r="C431" s="17" t="s">
        <v>357</v>
      </c>
      <c r="D431" s="17"/>
      <c r="E431" s="17"/>
      <c r="F431" s="6" t="s">
        <f>=A431-A430</f>
      </c>
      <c r="G431" s="6" t="s">
        <f>=B431+G430</f>
      </c>
      <c r="H431" s="6" t="s">
        <f>=F431*G430</f>
      </c>
    </row>
    <row collapsed="false" customFormat="false" customHeight="false" hidden="false" ht="12.1" outlineLevel="0" r="432">
      <c r="A432" s="14" t="n">
        <v>45128</v>
      </c>
      <c r="B432" s="6" t="n">
        <v>28000</v>
      </c>
      <c r="C432" s="17" t="s">
        <v>183</v>
      </c>
      <c r="D432" s="17"/>
      <c r="E432" s="17"/>
      <c r="F432" s="6" t="s">
        <f>=A432-A431</f>
      </c>
      <c r="G432" s="6" t="s">
        <f>=B432+G431</f>
      </c>
      <c r="H432" s="6" t="s">
        <f>=F432*G431</f>
      </c>
    </row>
    <row collapsed="false" customFormat="false" customHeight="false" hidden="false" ht="12.1" outlineLevel="0" r="433">
      <c r="A433" s="14" t="n">
        <v>45128</v>
      </c>
      <c r="B433" s="6" t="n">
        <v>80000</v>
      </c>
      <c r="C433" s="17" t="s">
        <v>183</v>
      </c>
      <c r="D433" s="17"/>
      <c r="E433" s="17"/>
      <c r="F433" s="6" t="s">
        <f>=A433-A432</f>
      </c>
      <c r="G433" s="6" t="s">
        <f>=B433+G432</f>
      </c>
      <c r="H433" s="6" t="s">
        <f>=F433*G432</f>
      </c>
    </row>
    <row collapsed="false" customFormat="false" customHeight="false" hidden="false" ht="12.1" outlineLevel="0" r="434">
      <c r="A434" s="14" t="n">
        <v>45134</v>
      </c>
      <c r="B434" s="6" t="n">
        <v>11222.55</v>
      </c>
      <c r="C434" s="17" t="s">
        <v>358</v>
      </c>
      <c r="D434" s="17"/>
      <c r="E434" s="17"/>
      <c r="F434" s="6" t="s">
        <f>=A434-A433</f>
      </c>
      <c r="G434" s="6" t="s">
        <f>=B434+G433</f>
      </c>
      <c r="H434" s="6" t="s">
        <f>=F434*G433</f>
      </c>
    </row>
    <row collapsed="false" customFormat="false" customHeight="false" hidden="false" ht="12.1" outlineLevel="0" r="435">
      <c r="A435" s="14" t="n">
        <v>45135.435868056</v>
      </c>
      <c r="B435" s="6" t="n">
        <v>2046.54</v>
      </c>
      <c r="C435" s="17" t="s">
        <v>343</v>
      </c>
      <c r="D435" s="17"/>
      <c r="E435" s="17"/>
      <c r="F435" s="6" t="s">
        <f>=A435-A434</f>
      </c>
      <c r="G435" s="6" t="s">
        <f>=B435+G434</f>
      </c>
      <c r="H435" s="6" t="s">
        <f>=F435*G434</f>
      </c>
    </row>
    <row collapsed="false" customFormat="false" customHeight="false" hidden="false" ht="12.1" outlineLevel="0" r="436">
      <c r="A436" s="14" t="n">
        <v>45138.798703704</v>
      </c>
      <c r="B436" s="6" t="n">
        <v>2420.41</v>
      </c>
      <c r="C436" s="17" t="s">
        <v>343</v>
      </c>
      <c r="D436" s="17"/>
      <c r="E436" s="17"/>
      <c r="F436" s="6" t="s">
        <f>=A436-A435</f>
      </c>
      <c r="G436" s="6" t="s">
        <f>=B436+G435</f>
      </c>
      <c r="H436" s="6" t="s">
        <f>=F436*G435</f>
      </c>
    </row>
    <row collapsed="false" customFormat="false" customHeight="false" hidden="false" ht="12.1" outlineLevel="0" r="437">
      <c r="A437" s="14" t="n">
        <v>45141</v>
      </c>
      <c r="B437" s="6" t="n">
        <v>99991.2</v>
      </c>
      <c r="C437" s="17" t="s">
        <v>359</v>
      </c>
      <c r="D437" s="17"/>
      <c r="E437" s="17"/>
      <c r="F437" s="6" t="s">
        <f>=A437-A436</f>
      </c>
      <c r="G437" s="6" t="s">
        <f>=B437+G436</f>
      </c>
      <c r="H437" s="6" t="s">
        <f>=F437*G436</f>
      </c>
    </row>
    <row collapsed="false" customFormat="false" customHeight="false" hidden="false" ht="12.1" outlineLevel="0" r="438">
      <c r="A438" s="14" t="n">
        <v>45141.872800926</v>
      </c>
      <c r="B438" s="6" t="n">
        <v>50000</v>
      </c>
      <c r="C438" s="17" t="s">
        <v>343</v>
      </c>
      <c r="D438" s="17"/>
      <c r="E438" s="17"/>
      <c r="F438" s="6" t="s">
        <f>=A438-A437</f>
      </c>
      <c r="G438" s="6" t="s">
        <f>=B438+G437</f>
      </c>
      <c r="H438" s="6" t="s">
        <f>=F438*G437</f>
      </c>
    </row>
    <row collapsed="false" customFormat="false" customHeight="false" hidden="false" ht="12.1" outlineLevel="0" r="439">
      <c r="A439" s="14" t="n">
        <v>45142.683449074</v>
      </c>
      <c r="B439" s="6" t="n">
        <v>87254.89</v>
      </c>
      <c r="C439" s="17" t="s">
        <v>343</v>
      </c>
      <c r="D439" s="17"/>
      <c r="E439" s="17"/>
      <c r="F439" s="6" t="s">
        <f>=A439-A438</f>
      </c>
      <c r="G439" s="6" t="s">
        <f>=B439+G438</f>
      </c>
      <c r="H439" s="6" t="s">
        <f>=F439*G438</f>
      </c>
    </row>
    <row collapsed="false" customFormat="false" customHeight="false" hidden="false" ht="12.1" outlineLevel="0" r="440">
      <c r="A440" s="14" t="n">
        <v>45177</v>
      </c>
      <c r="B440" s="6" t="n">
        <v>-446000</v>
      </c>
      <c r="C440" s="17" t="s">
        <v>360</v>
      </c>
      <c r="D440" s="17"/>
      <c r="E440" s="17"/>
      <c r="F440" s="6" t="s">
        <f>=A440-A439</f>
      </c>
      <c r="G440" s="6" t="s">
        <f>=B440+G439</f>
      </c>
      <c r="H440" s="6" t="s">
        <f>=F440*G439</f>
      </c>
    </row>
    <row collapsed="false" customFormat="false" customHeight="false" hidden="false" ht="12.1" outlineLevel="0" r="441">
      <c r="A441" s="14" t="n">
        <v>45203</v>
      </c>
      <c r="B441" s="6" t="n">
        <v>20000</v>
      </c>
      <c r="C441" s="17" t="s">
        <v>183</v>
      </c>
      <c r="D441" s="17"/>
      <c r="E441" s="17"/>
      <c r="F441" s="6" t="s">
        <f>=A441-A440</f>
      </c>
      <c r="G441" s="6" t="s">
        <f>=B441+G440</f>
      </c>
      <c r="H441" s="6" t="s">
        <f>=F441*G440</f>
      </c>
    </row>
    <row collapsed="false" customFormat="false" customHeight="false" hidden="false" ht="12.1" outlineLevel="0" r="442">
      <c r="A442" s="14" t="n">
        <v>45208.460092593</v>
      </c>
      <c r="B442" s="6" t="n">
        <v>68527.4</v>
      </c>
      <c r="C442" s="17" t="s">
        <v>343</v>
      </c>
      <c r="D442" s="17"/>
      <c r="E442" s="17"/>
      <c r="F442" s="6" t="s">
        <f>=A442-A441</f>
      </c>
      <c r="G442" s="6" t="s">
        <f>=B442+G441</f>
      </c>
      <c r="H442" s="6" t="s">
        <f>=F442*G441</f>
      </c>
    </row>
    <row collapsed="false" customFormat="false" customHeight="false" hidden="false" ht="12.1" outlineLevel="0" r="443">
      <c r="A443" s="14" t="n">
        <v>45209.884479167</v>
      </c>
      <c r="B443" s="6" t="n">
        <v>25000</v>
      </c>
      <c r="C443" s="17" t="s">
        <v>343</v>
      </c>
      <c r="D443" s="17"/>
      <c r="E443" s="17"/>
      <c r="F443" s="6" t="s">
        <f>=A443-A442</f>
      </c>
      <c r="G443" s="6" t="s">
        <f>=B443+G442</f>
      </c>
      <c r="H443" s="6" t="s">
        <f>=F443*G442</f>
      </c>
    </row>
    <row collapsed="false" customFormat="false" customHeight="false" hidden="false" ht="12.1" outlineLevel="0" r="444">
      <c r="A444" s="14" t="n">
        <v>45210</v>
      </c>
      <c r="B444" s="6" t="n">
        <v>-9703.7</v>
      </c>
      <c r="C444" s="17" t="s">
        <v>361</v>
      </c>
      <c r="D444" s="17"/>
      <c r="E444" s="17"/>
      <c r="F444" s="6" t="s">
        <f>=A444-A443</f>
      </c>
      <c r="G444" s="6" t="s">
        <f>=B444+G443</f>
      </c>
      <c r="H444" s="6" t="s">
        <f>=F444*G443</f>
      </c>
    </row>
    <row collapsed="false" customFormat="false" customHeight="false" hidden="false" ht="12.1" outlineLevel="0" r="445">
      <c r="A445" s="14" t="n">
        <v>45210</v>
      </c>
      <c r="B445" s="6" t="n">
        <v>-35340.5</v>
      </c>
      <c r="C445" s="17" t="s">
        <v>362</v>
      </c>
      <c r="D445" s="17"/>
      <c r="E445" s="17"/>
      <c r="F445" s="6" t="s">
        <f>=A445-A444</f>
      </c>
      <c r="G445" s="6" t="s">
        <f>=B445+G444</f>
      </c>
      <c r="H445" s="6" t="s">
        <f>=F445*G444</f>
      </c>
    </row>
    <row collapsed="false" customFormat="false" customHeight="false" hidden="false" ht="12.1" outlineLevel="0" r="446">
      <c r="A446" s="14" t="n">
        <v>45210.872523148</v>
      </c>
      <c r="B446" s="6" t="n">
        <v>560000</v>
      </c>
      <c r="C446" s="17" t="s">
        <v>343</v>
      </c>
      <c r="D446" s="17"/>
      <c r="E446" s="17"/>
      <c r="F446" s="6" t="s">
        <f>=A446-A445</f>
      </c>
      <c r="G446" s="6" t="s">
        <f>=B446+G445</f>
      </c>
      <c r="H446" s="6" t="s">
        <f>=F446*G445</f>
      </c>
    </row>
    <row collapsed="false" customFormat="false" customHeight="false" hidden="false" ht="12.1" outlineLevel="0" r="447">
      <c r="A447" s="14" t="n">
        <v>45211.953645833</v>
      </c>
      <c r="B447" s="6" t="n">
        <v>230000</v>
      </c>
      <c r="C447" s="17" t="s">
        <v>343</v>
      </c>
      <c r="D447" s="17"/>
      <c r="E447" s="17"/>
      <c r="F447" s="6" t="s">
        <f>=A447-A446</f>
      </c>
      <c r="G447" s="6" t="s">
        <f>=B447+G446</f>
      </c>
      <c r="H447" s="6" t="s">
        <f>=F447*G446</f>
      </c>
    </row>
    <row collapsed="false" customFormat="false" customHeight="false" hidden="false" ht="12.1" outlineLevel="0" r="448">
      <c r="A448" s="14" t="n">
        <v>45216</v>
      </c>
      <c r="B448" s="6" t="n">
        <v>-717000</v>
      </c>
      <c r="C448" s="17" t="s">
        <v>363</v>
      </c>
      <c r="D448" s="17"/>
      <c r="E448" s="17"/>
      <c r="F448" s="6" t="s">
        <f>=A448-A447</f>
      </c>
      <c r="G448" s="6" t="s">
        <f>=B448+G447</f>
      </c>
      <c r="H448" s="6" t="s">
        <f>=F448*G447</f>
      </c>
    </row>
    <row collapsed="false" customFormat="false" customHeight="false" hidden="false" ht="12.1" outlineLevel="0" r="449">
      <c r="A449" s="14" t="n">
        <v>45216.445601852</v>
      </c>
      <c r="B449" s="6" t="n">
        <v>405397.9</v>
      </c>
      <c r="C449" s="17" t="s">
        <v>343</v>
      </c>
      <c r="D449" s="17"/>
      <c r="E449" s="17"/>
      <c r="F449" s="6" t="s">
        <f>=A449-A448</f>
      </c>
      <c r="G449" s="6" t="s">
        <f>=B449+G448</f>
      </c>
      <c r="H449" s="6" t="s">
        <f>=F449*G448</f>
      </c>
    </row>
    <row collapsed="false" customFormat="false" customHeight="false" hidden="false" ht="12.1" outlineLevel="0" r="450">
      <c r="A450" s="14" t="n">
        <v>45217</v>
      </c>
      <c r="B450" s="6" t="n">
        <v>-4985.4</v>
      </c>
      <c r="C450" s="17" t="s">
        <v>364</v>
      </c>
      <c r="D450" s="17"/>
      <c r="E450" s="17"/>
      <c r="F450" s="6" t="s">
        <f>=A450-A449</f>
      </c>
      <c r="G450" s="6" t="s">
        <f>=B450+G449</f>
      </c>
      <c r="H450" s="6" t="s">
        <f>=F450*G449</f>
      </c>
    </row>
    <row collapsed="false" customFormat="false" customHeight="false" hidden="false" ht="12.1" outlineLevel="0" r="451">
      <c r="A451" s="14" t="n">
        <v>45217.446782407</v>
      </c>
      <c r="B451" s="6" t="n">
        <v>319744.85</v>
      </c>
      <c r="C451" s="17" t="s">
        <v>343</v>
      </c>
      <c r="D451" s="17"/>
      <c r="E451" s="17"/>
      <c r="F451" s="6" t="s">
        <f>=A451-A450</f>
      </c>
      <c r="G451" s="6" t="s">
        <f>=B451+G450</f>
      </c>
      <c r="H451" s="6" t="s">
        <f>=F451*G450</f>
      </c>
    </row>
    <row collapsed="false" customFormat="false" customHeight="false" hidden="false" ht="12.1" outlineLevel="0" r="452">
      <c r="A452" s="14" t="n">
        <v>45225</v>
      </c>
      <c r="B452" s="6" t="n">
        <v>11153.7</v>
      </c>
      <c r="C452" s="17" t="s">
        <v>358</v>
      </c>
      <c r="D452" s="17"/>
      <c r="E452" s="17"/>
      <c r="F452" s="6" t="s">
        <f>=A452-A451</f>
      </c>
      <c r="G452" s="6" t="s">
        <f>=B452+G451</f>
      </c>
      <c r="H452" s="6" t="s">
        <f>=F452*G451</f>
      </c>
    </row>
    <row collapsed="false" customFormat="false" customHeight="false" hidden="false" ht="12.1" outlineLevel="0" r="453">
      <c r="A453" s="14" t="n">
        <v>45230</v>
      </c>
      <c r="B453" s="6" t="n">
        <v>30000</v>
      </c>
      <c r="C453" s="17" t="s">
        <v>183</v>
      </c>
      <c r="D453" s="17"/>
      <c r="E453" s="17"/>
      <c r="F453" s="6" t="s">
        <f>=A453-A452</f>
      </c>
      <c r="G453" s="6" t="s">
        <f>=B453+G452</f>
      </c>
      <c r="H453" s="6" t="s">
        <f>=F453*G452</f>
      </c>
    </row>
    <row collapsed="false" customFormat="false" customHeight="false" hidden="false" ht="12.1" outlineLevel="0" r="454">
      <c r="A454" s="14" t="n">
        <v>45243</v>
      </c>
      <c r="B454" s="6" t="n">
        <v>60000</v>
      </c>
      <c r="C454" s="17" t="s">
        <v>183</v>
      </c>
      <c r="D454" s="17"/>
      <c r="E454" s="17"/>
      <c r="F454" s="6" t="s">
        <f>=A454-A453</f>
      </c>
      <c r="G454" s="6" t="s">
        <f>=B454+G453</f>
      </c>
      <c r="H454" s="6" t="s">
        <f>=F454*G453</f>
      </c>
    </row>
    <row collapsed="false" customFormat="false" customHeight="false" hidden="false" ht="12.1" outlineLevel="0" r="455">
      <c r="A455" s="14" t="n">
        <v>45244</v>
      </c>
      <c r="B455" s="6" t="n">
        <v>59000</v>
      </c>
      <c r="C455" s="17" t="s">
        <v>183</v>
      </c>
      <c r="D455" s="17"/>
      <c r="E455" s="17"/>
      <c r="F455" s="6" t="s">
        <f>=A455-A454</f>
      </c>
      <c r="G455" s="6" t="s">
        <f>=B455+G454</f>
      </c>
      <c r="H455" s="6" t="s">
        <f>=F455*G454</f>
      </c>
    </row>
    <row collapsed="false" customFormat="false" customHeight="false" hidden="false" ht="12.1" outlineLevel="0" r="456">
      <c r="A456" s="14" t="n">
        <v>45260</v>
      </c>
      <c r="B456" s="6" t="n">
        <v>56000</v>
      </c>
      <c r="C456" s="17" t="s">
        <v>183</v>
      </c>
      <c r="D456" s="17"/>
      <c r="E456" s="17"/>
      <c r="F456" s="6" t="s">
        <f>=A456-A455</f>
      </c>
      <c r="G456" s="6" t="s">
        <f>=B456+G455</f>
      </c>
      <c r="H456" s="6" t="s">
        <f>=F456*G455</f>
      </c>
    </row>
    <row collapsed="false" customFormat="false" customHeight="false" hidden="false" ht="12.1" outlineLevel="0" r="457">
      <c r="A457" s="14" t="n">
        <v>45260.70931713</v>
      </c>
      <c r="B457" s="6" t="n">
        <v>145000</v>
      </c>
      <c r="C457" s="17" t="s">
        <v>343</v>
      </c>
      <c r="D457" s="17"/>
      <c r="E457" s="17"/>
      <c r="F457" s="6" t="s">
        <f>=A457-A456</f>
      </c>
      <c r="G457" s="6" t="s">
        <f>=B457+G456</f>
      </c>
      <c r="H457" s="6" t="s">
        <f>=F457*G456</f>
      </c>
    </row>
    <row collapsed="false" customFormat="false" customHeight="false" hidden="false" ht="12.1" outlineLevel="0" r="458">
      <c r="A458" s="14" t="n">
        <v>45261.756944444</v>
      </c>
      <c r="B458" s="6" t="n">
        <v>-59895</v>
      </c>
      <c r="C458" s="17" t="s">
        <v>365</v>
      </c>
      <c r="D458" s="17"/>
      <c r="E458" s="17"/>
      <c r="F458" s="6" t="s">
        <f>=A458-A457</f>
      </c>
      <c r="G458" s="6" t="s">
        <f>=B458+G457</f>
      </c>
      <c r="H458" s="6" t="s">
        <f>=F458*G457</f>
      </c>
    </row>
    <row collapsed="false" customFormat="false" customHeight="false" hidden="false" ht="12.1" outlineLevel="0" r="459">
      <c r="A459" s="14" t="n">
        <v>45266</v>
      </c>
      <c r="B459" s="6" t="n">
        <v>240000</v>
      </c>
      <c r="C459" s="17" t="s">
        <v>183</v>
      </c>
      <c r="D459" s="17"/>
      <c r="E459" s="17"/>
      <c r="F459" s="6" t="s">
        <f>=A459-A458</f>
      </c>
      <c r="G459" s="6" t="s">
        <f>=B459+G458</f>
      </c>
      <c r="H459" s="6" t="s">
        <f>=F459*G458</f>
      </c>
    </row>
    <row collapsed="false" customFormat="false" customHeight="false" hidden="false" ht="12.1" outlineLevel="0" r="460">
      <c r="A460" s="14" t="n">
        <v>45267</v>
      </c>
      <c r="B460" s="6" t="n">
        <v>12000</v>
      </c>
      <c r="C460" s="17" t="s">
        <v>183</v>
      </c>
      <c r="D460" s="17"/>
      <c r="E460" s="17"/>
      <c r="F460" s="6" t="s">
        <f>=A460-A459</f>
      </c>
      <c r="G460" s="6" t="s">
        <f>=B460+G459</f>
      </c>
      <c r="H460" s="6" t="s">
        <f>=F460*G459</f>
      </c>
    </row>
    <row collapsed="false" customFormat="false" customHeight="false" hidden="false" ht="12.1" outlineLevel="0" r="461">
      <c r="A461" s="14" t="n">
        <v>45267</v>
      </c>
      <c r="B461" s="6" t="n">
        <v>45000</v>
      </c>
      <c r="C461" s="17" t="s">
        <v>183</v>
      </c>
      <c r="D461" s="17"/>
      <c r="E461" s="17"/>
      <c r="F461" s="6" t="s">
        <f>=A461-A460</f>
      </c>
      <c r="G461" s="6" t="s">
        <f>=B461+G460</f>
      </c>
      <c r="H461" s="6" t="s">
        <f>=F461*G460</f>
      </c>
    </row>
    <row collapsed="false" customFormat="false" customHeight="false" hidden="false" ht="12.1" outlineLevel="0" r="462">
      <c r="A462" s="14" t="n">
        <v>45277</v>
      </c>
      <c r="B462" s="6" t="n">
        <v>-87889</v>
      </c>
      <c r="C462" s="17" t="s">
        <v>366</v>
      </c>
      <c r="D462" s="17"/>
      <c r="E462" s="17"/>
      <c r="F462" s="6" t="s">
        <f>=A462-A461</f>
      </c>
      <c r="G462" s="6" t="s">
        <f>=B462+G461</f>
      </c>
      <c r="H462" s="6" t="s">
        <f>=F462*G461</f>
      </c>
    </row>
    <row collapsed="false" customFormat="false" customHeight="false" hidden="false" ht="12.1" outlineLevel="0" r="463">
      <c r="A463" s="14" t="n">
        <v>45285</v>
      </c>
      <c r="B463" s="6" t="n">
        <v>-3798</v>
      </c>
      <c r="C463" s="17" t="s">
        <v>367</v>
      </c>
      <c r="D463" s="17"/>
      <c r="E463" s="17"/>
      <c r="F463" s="6" t="s">
        <f>=A463-A462</f>
      </c>
      <c r="G463" s="6" t="s">
        <f>=B463+G462</f>
      </c>
      <c r="H463" s="6" t="s">
        <f>=F463*G462</f>
      </c>
    </row>
    <row collapsed="false" customFormat="false" customHeight="false" hidden="false" ht="12.1" outlineLevel="0" r="464">
      <c r="A464" s="14" t="n">
        <v>45286</v>
      </c>
      <c r="B464" s="6" t="n">
        <v>45147</v>
      </c>
      <c r="C464" s="17" t="s">
        <v>368</v>
      </c>
      <c r="D464" s="17"/>
      <c r="E464" s="17"/>
      <c r="F464" s="6" t="s">
        <f>=A464-A463</f>
      </c>
      <c r="G464" s="6" t="s">
        <f>=B464+G463</f>
      </c>
      <c r="H464" s="6" t="s">
        <f>=F464*G463</f>
      </c>
    </row>
    <row collapsed="false" customFormat="false" customHeight="false" hidden="false" ht="12.1" outlineLevel="0" r="465">
      <c r="A465" s="14" t="n">
        <v>45286</v>
      </c>
      <c r="B465" s="6" t="n">
        <v>115000</v>
      </c>
      <c r="C465" s="17" t="s">
        <v>183</v>
      </c>
      <c r="D465" s="17"/>
      <c r="E465" s="17"/>
      <c r="F465" s="6" t="s">
        <f>=A465-A464</f>
      </c>
      <c r="G465" s="6" t="s">
        <f>=B465+G464</f>
      </c>
      <c r="H465" s="6" t="s">
        <f>=F465*G464</f>
      </c>
    </row>
    <row collapsed="false" customFormat="false" customHeight="false" hidden="false" ht="12.1" outlineLevel="0" r="466">
      <c r="A466" s="14" t="n">
        <v>45286</v>
      </c>
      <c r="B466" s="6" t="n">
        <v>-1592.66</v>
      </c>
      <c r="C466" s="17" t="s">
        <v>369</v>
      </c>
      <c r="D466" s="17"/>
      <c r="E466" s="17"/>
      <c r="F466" s="6" t="s">
        <f>=A466-A465</f>
      </c>
      <c r="G466" s="6" t="s">
        <f>=B466+G465</f>
      </c>
      <c r="H466" s="6" t="s">
        <f>=F466*G465</f>
      </c>
    </row>
    <row collapsed="false" customFormat="false" customHeight="false" hidden="false" ht="12.1" outlineLevel="0" r="467">
      <c r="A467" s="14" t="n">
        <v>45286.669236111</v>
      </c>
      <c r="B467" s="6" t="n">
        <v>271.77</v>
      </c>
      <c r="C467" s="17" t="s">
        <v>343</v>
      </c>
      <c r="D467" s="17"/>
      <c r="E467" s="17"/>
      <c r="F467" s="6" t="s">
        <f>=A467-A466</f>
      </c>
      <c r="G467" s="6" t="s">
        <f>=B467+G466</f>
      </c>
      <c r="H467" s="6" t="s">
        <f>=F467*G466</f>
      </c>
    </row>
    <row collapsed="false" customFormat="false" customHeight="false" hidden="false" ht="12.1" outlineLevel="0" r="468">
      <c r="A468" s="14" t="n">
        <v>45287</v>
      </c>
      <c r="B468" s="6" t="n">
        <v>-10101.6</v>
      </c>
      <c r="C468" s="17" t="s">
        <v>370</v>
      </c>
      <c r="D468" s="17"/>
      <c r="E468" s="17"/>
      <c r="F468" s="6" t="s">
        <f>=A468-A467</f>
      </c>
      <c r="G468" s="6" t="s">
        <f>=B468+G467</f>
      </c>
      <c r="H468" s="6" t="s">
        <f>=F468*G467</f>
      </c>
    </row>
    <row collapsed="false" customFormat="false" customHeight="false" hidden="false" ht="12.1" outlineLevel="0" r="469">
      <c r="A469" s="14" t="n">
        <v>45288</v>
      </c>
      <c r="B469" s="6" t="n">
        <v>53000</v>
      </c>
      <c r="C469" s="17" t="s">
        <v>183</v>
      </c>
      <c r="D469" s="17"/>
      <c r="E469" s="17"/>
      <c r="F469" s="6" t="s">
        <f>=A469-A468</f>
      </c>
      <c r="G469" s="6" t="s">
        <f>=B469+G468</f>
      </c>
      <c r="H469" s="6" t="s">
        <f>=F469*G468</f>
      </c>
    </row>
    <row collapsed="false" customFormat="false" customHeight="false" hidden="false" ht="12.1" outlineLevel="0" r="470">
      <c r="A470" s="14" t="n">
        <v>45288</v>
      </c>
      <c r="B470" s="6" t="n">
        <v>52000</v>
      </c>
      <c r="C470" s="17" t="s">
        <v>183</v>
      </c>
      <c r="D470" s="17"/>
      <c r="E470" s="17"/>
      <c r="F470" s="6" t="s">
        <f>=A470-A469</f>
      </c>
      <c r="G470" s="6" t="s">
        <f>=B470+G469</f>
      </c>
      <c r="H470" s="6" t="s">
        <f>=F470*G469</f>
      </c>
    </row>
    <row collapsed="false" customFormat="false" customHeight="false" hidden="false" ht="12.1" outlineLevel="0" r="471">
      <c r="A471" s="14" t="n">
        <v>45289</v>
      </c>
      <c r="B471" s="6" t="n">
        <v>55500</v>
      </c>
      <c r="C471" s="17" t="s">
        <v>183</v>
      </c>
      <c r="D471" s="17"/>
      <c r="E471" s="17"/>
      <c r="F471" s="6" t="s">
        <f>=A471-A470</f>
      </c>
      <c r="G471" s="6" t="s">
        <f>=B471+G470</f>
      </c>
      <c r="H471" s="6" t="s">
        <f>=F471*G470</f>
      </c>
    </row>
    <row collapsed="false" customFormat="false" customHeight="false" hidden="false" ht="12.1" outlineLevel="0" r="472">
      <c r="A472" s="14" t="n">
        <v>45291.68099537</v>
      </c>
      <c r="B472" s="6" t="n">
        <v>2000</v>
      </c>
      <c r="C472" s="17" t="s">
        <v>343</v>
      </c>
      <c r="D472" s="17"/>
      <c r="E472" s="17"/>
      <c r="F472" s="6" t="s">
        <f>=A472-A471</f>
      </c>
      <c r="G472" s="6" t="s">
        <f>=B472+G471</f>
      </c>
      <c r="H472" s="6" t="s">
        <f>=F472*G471</f>
      </c>
    </row>
    <row collapsed="false" customFormat="false" customHeight="false" hidden="false" ht="12.1" outlineLevel="0" r="473">
      <c r="A473" s="14" t="n">
        <v>45300</v>
      </c>
      <c r="B473" s="6" t="n">
        <v>-13891.18</v>
      </c>
      <c r="C473" s="17" t="s">
        <v>371</v>
      </c>
      <c r="D473" s="17"/>
      <c r="E473" s="17"/>
      <c r="F473" s="6" t="s">
        <f>=A473-A472</f>
      </c>
      <c r="G473" s="6" t="s">
        <f>=B473+G472</f>
      </c>
      <c r="H473" s="6" t="s">
        <f>=F473*G472</f>
      </c>
    </row>
    <row collapsed="false" customFormat="false" customHeight="false" hidden="false" ht="12.1" outlineLevel="0" r="474">
      <c r="A474" s="14" t="n">
        <v>45300</v>
      </c>
      <c r="B474" s="6" t="n">
        <v>-47886.05</v>
      </c>
      <c r="C474" s="17" t="s">
        <v>372</v>
      </c>
      <c r="D474" s="17"/>
      <c r="E474" s="17"/>
      <c r="F474" s="6" t="s">
        <f>=A474-A473</f>
      </c>
      <c r="G474" s="6" t="s">
        <f>=B474+G473</f>
      </c>
      <c r="H474" s="6" t="s">
        <f>=F474*G473</f>
      </c>
    </row>
    <row collapsed="false" customFormat="false" customHeight="false" hidden="false" ht="12.1" outlineLevel="0" r="475">
      <c r="A475" s="14" t="n">
        <v>45302</v>
      </c>
      <c r="B475" s="6" t="n">
        <v>-10708</v>
      </c>
      <c r="C475" s="17" t="s">
        <v>373</v>
      </c>
      <c r="D475" s="17"/>
      <c r="E475" s="17"/>
      <c r="F475" s="6" t="s">
        <f>=A475-A474</f>
      </c>
      <c r="G475" s="6" t="s">
        <f>=B475+G474</f>
      </c>
      <c r="H475" s="6" t="s">
        <f>=F475*G474</f>
      </c>
    </row>
    <row collapsed="false" customFormat="false" customHeight="false" hidden="false" ht="12.1" outlineLevel="0" r="476">
      <c r="A476" s="14" t="n">
        <v>45307</v>
      </c>
      <c r="B476" s="6" t="n">
        <v>15000</v>
      </c>
      <c r="C476" s="17" t="s">
        <v>183</v>
      </c>
      <c r="D476" s="17"/>
      <c r="E476" s="17"/>
      <c r="F476" s="6" t="s">
        <f>=A476-A475</f>
      </c>
      <c r="G476" s="6" t="s">
        <f>=B476+G475</f>
      </c>
      <c r="H476" s="6" t="s">
        <f>=F476*G475</f>
      </c>
    </row>
    <row collapsed="false" customFormat="false" customHeight="false" hidden="false" ht="12.1" outlineLevel="0" r="477">
      <c r="A477" s="14" t="n">
        <v>45308.949282407</v>
      </c>
      <c r="B477" s="6" t="n">
        <v>115000</v>
      </c>
      <c r="C477" s="17" t="s">
        <v>343</v>
      </c>
      <c r="D477" s="17"/>
      <c r="E477" s="17"/>
      <c r="F477" s="6" t="s">
        <f>=A477-A476</f>
      </c>
      <c r="G477" s="6" t="s">
        <f>=B477+G476</f>
      </c>
      <c r="H477" s="6" t="s">
        <f>=F477*G476</f>
      </c>
    </row>
    <row collapsed="false" customFormat="false" customHeight="false" hidden="false" ht="12.1" outlineLevel="0" r="478">
      <c r="A478" s="14" t="n">
        <v>45315</v>
      </c>
      <c r="B478" s="6" t="n">
        <v>55041.05</v>
      </c>
      <c r="C478" s="17" t="s">
        <v>374</v>
      </c>
      <c r="D478" s="17"/>
      <c r="E478" s="17"/>
      <c r="F478" s="6" t="s">
        <f>=A478-A477</f>
      </c>
      <c r="G478" s="6" t="s">
        <f>=B478+G477</f>
      </c>
      <c r="H478" s="6" t="s">
        <f>=F478*G477</f>
      </c>
    </row>
    <row collapsed="false" customFormat="false" customHeight="false" hidden="false" ht="12.1" outlineLevel="0" r="479">
      <c r="A479" s="14" t="n">
        <v>45321</v>
      </c>
      <c r="B479" s="6" t="n">
        <v>16000</v>
      </c>
      <c r="C479" s="17" t="s">
        <v>183</v>
      </c>
      <c r="D479" s="17"/>
      <c r="E479" s="17"/>
      <c r="F479" s="6" t="s">
        <f>=A479-A478</f>
      </c>
      <c r="G479" s="6" t="s">
        <f>=B479+G478</f>
      </c>
      <c r="H479" s="6" t="s">
        <f>=F479*G478</f>
      </c>
    </row>
    <row collapsed="false" customFormat="false" customHeight="false" hidden="false" ht="12.1" outlineLevel="0" r="480">
      <c r="A480" s="14" t="n">
        <v>45327.9203125</v>
      </c>
      <c r="B480" s="6" t="n">
        <v>560000</v>
      </c>
      <c r="C480" s="17" t="s">
        <v>343</v>
      </c>
      <c r="D480" s="17"/>
      <c r="E480" s="17"/>
      <c r="F480" s="6" t="s">
        <f>=A480-A479</f>
      </c>
      <c r="G480" s="6" t="s">
        <f>=B480+G479</f>
      </c>
      <c r="H480" s="6" t="s">
        <f>=F480*G479</f>
      </c>
    </row>
    <row collapsed="false" customFormat="false" customHeight="false" hidden="false" ht="12.1" outlineLevel="0" r="481">
      <c r="A481" s="14" t="n">
        <v>45328</v>
      </c>
      <c r="B481" s="6" t="n">
        <v>30000</v>
      </c>
      <c r="C481" s="17" t="s">
        <v>183</v>
      </c>
      <c r="D481" s="17"/>
      <c r="E481" s="17"/>
      <c r="F481" s="6" t="s">
        <f>=A481-A480</f>
      </c>
      <c r="G481" s="6" t="s">
        <f>=B481+G480</f>
      </c>
      <c r="H481" s="6" t="s">
        <f>=F481*G480</f>
      </c>
    </row>
    <row collapsed="false" customFormat="false" customHeight="false" hidden="false" ht="12.1" outlineLevel="0" r="482">
      <c r="A482" s="14" t="n">
        <v>45330</v>
      </c>
      <c r="B482" s="6" t="n">
        <v>45000</v>
      </c>
      <c r="C482" s="17" t="s">
        <v>183</v>
      </c>
      <c r="D482" s="17"/>
      <c r="E482" s="17"/>
      <c r="F482" s="6" t="s">
        <f>=A482-A481</f>
      </c>
      <c r="G482" s="6" t="s">
        <f>=B482+G481</f>
      </c>
      <c r="H482" s="6" t="s">
        <f>=F482*G481</f>
      </c>
    </row>
    <row collapsed="false" customFormat="false" customHeight="false" hidden="false" ht="12.1" outlineLevel="0" r="483">
      <c r="A483" s="14" t="n">
        <v>45331.973831019</v>
      </c>
      <c r="B483" s="6" t="n">
        <v>136650</v>
      </c>
      <c r="C483" s="17" t="s">
        <v>343</v>
      </c>
      <c r="D483" s="17"/>
      <c r="E483" s="17"/>
      <c r="F483" s="6" t="s">
        <f>=A483-A482</f>
      </c>
      <c r="G483" s="6" t="s">
        <f>=B483+G482</f>
      </c>
      <c r="H483" s="6" t="s">
        <f>=F483*G482</f>
      </c>
    </row>
    <row collapsed="false" customFormat="false" customHeight="false" hidden="false" ht="12.1" outlineLevel="0" r="484">
      <c r="A484" s="14" t="n">
        <v>45331.975949074</v>
      </c>
      <c r="B484" s="6" t="n">
        <v>15000</v>
      </c>
      <c r="C484" s="17" t="s">
        <v>343</v>
      </c>
      <c r="D484" s="17"/>
      <c r="E484" s="17"/>
      <c r="F484" s="6" t="s">
        <f>=A484-A483</f>
      </c>
      <c r="G484" s="6" t="s">
        <f>=B484+G483</f>
      </c>
      <c r="H484" s="6" t="s">
        <f>=F484*G483</f>
      </c>
    </row>
    <row collapsed="false" customFormat="false" customHeight="false" hidden="false" ht="12.1" outlineLevel="0" r="485">
      <c r="A485" s="14" t="n">
        <v>45331.978668981</v>
      </c>
      <c r="B485" s="6" t="n">
        <v>8000</v>
      </c>
      <c r="C485" s="17" t="s">
        <v>343</v>
      </c>
      <c r="D485" s="17"/>
      <c r="E485" s="17"/>
      <c r="F485" s="6" t="s">
        <f>=A485-A484</f>
      </c>
      <c r="G485" s="6" t="s">
        <f>=B485+G484</f>
      </c>
      <c r="H485" s="6" t="s">
        <f>=F485*G484</f>
      </c>
    </row>
    <row collapsed="false" customFormat="false" customHeight="false" hidden="false" ht="12.1" outlineLevel="0" r="486">
      <c r="A486" s="14" t="n">
        <v>45337.615543981</v>
      </c>
      <c r="B486" s="6" t="n">
        <v>51000</v>
      </c>
      <c r="C486" s="17" t="s">
        <v>343</v>
      </c>
      <c r="D486" s="17"/>
      <c r="E486" s="17"/>
      <c r="F486" s="6" t="s">
        <f>=A486-A485</f>
      </c>
      <c r="G486" s="6" t="s">
        <f>=B486+G485</f>
      </c>
      <c r="H486" s="6" t="s">
        <f>=F486*G485</f>
      </c>
    </row>
    <row collapsed="false" customFormat="false" customHeight="false" hidden="false" ht="12.1" outlineLevel="0" r="487">
      <c r="A487" s="14" t="n">
        <v>45337.889293981</v>
      </c>
      <c r="B487" s="6" t="n">
        <v>19000</v>
      </c>
      <c r="C487" s="17" t="s">
        <v>343</v>
      </c>
      <c r="D487" s="17"/>
      <c r="E487" s="17"/>
      <c r="F487" s="6" t="s">
        <f>=A487-A486</f>
      </c>
      <c r="G487" s="6" t="s">
        <f>=B487+G486</f>
      </c>
      <c r="H487" s="6" t="s">
        <f>=F487*G486</f>
      </c>
    </row>
    <row collapsed="false" customFormat="false" customHeight="false" hidden="false" ht="12.1" outlineLevel="0" r="488">
      <c r="A488" s="14" t="n">
        <v>45342</v>
      </c>
      <c r="B488" s="6" t="n">
        <v>105000</v>
      </c>
      <c r="C488" s="17" t="s">
        <v>183</v>
      </c>
      <c r="D488" s="17"/>
      <c r="E488" s="17"/>
      <c r="F488" s="6" t="s">
        <f>=A488-A487</f>
      </c>
      <c r="G488" s="6" t="s">
        <f>=B488+G487</f>
      </c>
      <c r="H488" s="6" t="s">
        <f>=F488*G487</f>
      </c>
    </row>
    <row collapsed="false" customFormat="false" customHeight="false" hidden="false" ht="12.1" outlineLevel="0" r="489">
      <c r="A489" s="14" t="n">
        <v>45342</v>
      </c>
      <c r="B489" s="6" t="n">
        <v>12000</v>
      </c>
      <c r="C489" s="17" t="s">
        <v>183</v>
      </c>
      <c r="D489" s="17"/>
      <c r="E489" s="17"/>
      <c r="F489" s="6" t="s">
        <f>=A489-A488</f>
      </c>
      <c r="G489" s="6" t="s">
        <f>=B489+G488</f>
      </c>
      <c r="H489" s="6" t="s">
        <f>=F489*G488</f>
      </c>
    </row>
    <row collapsed="false" customFormat="false" customHeight="false" hidden="false" ht="12.1" outlineLevel="0" r="490">
      <c r="A490" s="14" t="n">
        <v>45342</v>
      </c>
      <c r="B490" s="6" t="n">
        <v>10000</v>
      </c>
      <c r="C490" s="17" t="s">
        <v>183</v>
      </c>
      <c r="D490" s="17"/>
      <c r="E490" s="17"/>
      <c r="F490" s="6" t="s">
        <f>=A490-A489</f>
      </c>
      <c r="G490" s="6" t="s">
        <f>=B490+G489</f>
      </c>
      <c r="H490" s="6" t="s">
        <f>=F490*G489</f>
      </c>
    </row>
    <row collapsed="false" customFormat="false" customHeight="false" hidden="false" ht="12.1" outlineLevel="0" r="491">
      <c r="A491" s="14" t="n">
        <v>45342.860462963</v>
      </c>
      <c r="B491" s="6" t="n">
        <v>55000</v>
      </c>
      <c r="C491" s="17" t="s">
        <v>343</v>
      </c>
      <c r="D491" s="17"/>
      <c r="E491" s="17"/>
      <c r="F491" s="6" t="s">
        <f>=A491-A490</f>
      </c>
      <c r="G491" s="6" t="s">
        <f>=B491+G490</f>
      </c>
      <c r="H491" s="6" t="s">
        <f>=F491*G490</f>
      </c>
    </row>
    <row collapsed="false" customFormat="false" customHeight="false" hidden="false" ht="12.1" outlineLevel="0" r="492">
      <c r="A492" s="14" t="n">
        <v>45343</v>
      </c>
      <c r="B492" s="6" t="n">
        <v>10000</v>
      </c>
      <c r="C492" s="17" t="s">
        <v>183</v>
      </c>
      <c r="D492" s="17"/>
      <c r="E492" s="17"/>
      <c r="F492" s="6" t="s">
        <f>=A492-A491</f>
      </c>
      <c r="G492" s="6" t="s">
        <f>=B492+G491</f>
      </c>
      <c r="H492" s="6" t="s">
        <f>=F492*G491</f>
      </c>
    </row>
    <row collapsed="false" customFormat="false" customHeight="false" hidden="false" ht="12.1" outlineLevel="0" r="493">
      <c r="A493" s="14" t="n">
        <v>45363</v>
      </c>
      <c r="B493" s="6" t="n">
        <v>2300</v>
      </c>
      <c r="C493" s="17" t="s">
        <v>183</v>
      </c>
      <c r="D493" s="17"/>
      <c r="E493" s="17"/>
      <c r="F493" s="6" t="s">
        <f>=A493-A492</f>
      </c>
      <c r="G493" s="6" t="s">
        <f>=B493+G492</f>
      </c>
      <c r="H493" s="6" t="s">
        <f>=F493*G492</f>
      </c>
    </row>
    <row collapsed="false" customFormat="false" customHeight="false" hidden="false" ht="12.1" outlineLevel="0" r="494">
      <c r="A494" s="14" t="n">
        <v>45363.824305556</v>
      </c>
      <c r="B494" s="6" t="n">
        <v>6519.6</v>
      </c>
      <c r="C494" s="17" t="s">
        <v>375</v>
      </c>
      <c r="D494" s="17"/>
      <c r="E494" s="17"/>
      <c r="F494" s="6" t="s">
        <f>=A494-A493</f>
      </c>
      <c r="G494" s="6" t="s">
        <f>=B494+G493</f>
      </c>
      <c r="H494" s="6" t="s">
        <f>=F494*G493</f>
      </c>
    </row>
    <row collapsed="false" customFormat="false" customHeight="false" hidden="false" ht="12.1" outlineLevel="0" r="495">
      <c r="A495" s="14" t="n">
        <v>45370</v>
      </c>
      <c r="B495" s="6" t="n">
        <v>60000</v>
      </c>
      <c r="C495" s="17" t="s">
        <v>183</v>
      </c>
      <c r="D495" s="17"/>
      <c r="E495" s="17"/>
      <c r="F495" s="6" t="s">
        <f>=A495-A494</f>
      </c>
      <c r="G495" s="6" t="s">
        <f>=B495+G494</f>
      </c>
      <c r="H495" s="6" t="s">
        <f>=F495*G494</f>
      </c>
    </row>
    <row collapsed="false" customFormat="false" customHeight="false" hidden="false" ht="12.1" outlineLevel="0" r="496">
      <c r="A496" s="14" t="n">
        <v>45370</v>
      </c>
      <c r="B496" s="6" t="n">
        <v>19000</v>
      </c>
      <c r="C496" s="17" t="s">
        <v>183</v>
      </c>
      <c r="D496" s="17"/>
      <c r="E496" s="17"/>
      <c r="F496" s="6" t="s">
        <f>=A496-A495</f>
      </c>
      <c r="G496" s="6" t="s">
        <f>=B496+G495</f>
      </c>
      <c r="H496" s="6" t="s">
        <f>=F496*G495</f>
      </c>
    </row>
    <row collapsed="false" customFormat="false" customHeight="false" hidden="false" ht="12.1" outlineLevel="0" r="497">
      <c r="A497" s="14" t="n">
        <v>45371.964097222</v>
      </c>
      <c r="B497" s="6" t="n">
        <v>60000</v>
      </c>
      <c r="C497" s="17" t="s">
        <v>343</v>
      </c>
      <c r="D497" s="17"/>
      <c r="E497" s="17"/>
      <c r="F497" s="6" t="s">
        <f>=A497-A496</f>
      </c>
      <c r="G497" s="6" t="s">
        <f>=B497+G496</f>
      </c>
      <c r="H497" s="6" t="s">
        <f>=F497*G496</f>
      </c>
    </row>
    <row collapsed="false" customFormat="false" customHeight="false" hidden="false" ht="12.1" outlineLevel="0" r="498">
      <c r="A498" s="14" t="n">
        <v>45372.959675926</v>
      </c>
      <c r="B498" s="6" t="n">
        <v>79000</v>
      </c>
      <c r="C498" s="17" t="s">
        <v>343</v>
      </c>
      <c r="D498" s="17"/>
      <c r="E498" s="17"/>
      <c r="F498" s="6" t="s">
        <f>=A498-A497</f>
      </c>
      <c r="G498" s="6" t="s">
        <f>=B498+G497</f>
      </c>
      <c r="H498" s="6" t="s">
        <f>=F498*G497</f>
      </c>
    </row>
    <row collapsed="false" customFormat="false" customHeight="false" hidden="false" ht="12.1" outlineLevel="0" r="499">
      <c r="A499" s="14" t="n">
        <v>45373</v>
      </c>
      <c r="B499" s="6" t="n">
        <v>4000</v>
      </c>
      <c r="C499" s="17" t="s">
        <v>183</v>
      </c>
      <c r="D499" s="17"/>
      <c r="E499" s="17"/>
      <c r="F499" s="6" t="s">
        <f>=A499-A498</f>
      </c>
      <c r="G499" s="6" t="s">
        <f>=B499+G498</f>
      </c>
      <c r="H499" s="6" t="s">
        <f>=F499*G498</f>
      </c>
    </row>
    <row collapsed="false" customFormat="false" customHeight="false" hidden="false" ht="12.1" outlineLevel="0" r="500">
      <c r="A500" s="14" t="n">
        <v>45373</v>
      </c>
      <c r="B500" s="6" t="n">
        <v>50000</v>
      </c>
      <c r="C500" s="17" t="s">
        <v>183</v>
      </c>
      <c r="D500" s="17"/>
      <c r="E500" s="17"/>
      <c r="F500" s="6" t="s">
        <f>=A500-A499</f>
      </c>
      <c r="G500" s="6" t="s">
        <f>=B500+G499</f>
      </c>
      <c r="H500" s="6" t="s">
        <f>=F500*G499</f>
      </c>
    </row>
    <row collapsed="false" customFormat="false" customHeight="false" hidden="false" ht="12.1" outlineLevel="0" r="501">
      <c r="A501" s="14" t="n">
        <v>45373</v>
      </c>
      <c r="B501" s="6" t="n">
        <v>41000</v>
      </c>
      <c r="C501" s="17" t="s">
        <v>183</v>
      </c>
      <c r="D501" s="17"/>
      <c r="E501" s="17"/>
      <c r="F501" s="6" t="s">
        <f>=A501-A500</f>
      </c>
      <c r="G501" s="6" t="s">
        <f>=B501+G500</f>
      </c>
      <c r="H501" s="6" t="s">
        <f>=F501*G500</f>
      </c>
    </row>
    <row collapsed="false" customFormat="false" customHeight="false" hidden="false" ht="12.1" outlineLevel="0" r="502">
      <c r="A502" s="14" t="n">
        <v>45373</v>
      </c>
      <c r="B502" s="6" t="n">
        <v>26000</v>
      </c>
      <c r="C502" s="17" t="s">
        <v>183</v>
      </c>
      <c r="D502" s="17"/>
      <c r="E502" s="17"/>
      <c r="F502" s="6" t="s">
        <f>=A502-A501</f>
      </c>
      <c r="G502" s="6" t="s">
        <f>=B502+G501</f>
      </c>
      <c r="H502" s="6" t="s">
        <f>=F502*G501</f>
      </c>
    </row>
    <row collapsed="false" customFormat="false" customHeight="false" hidden="false" ht="12.1" outlineLevel="0" r="503">
      <c r="A503" s="14" t="n">
        <v>45373.986805556</v>
      </c>
      <c r="B503" s="6" t="n">
        <v>-1000</v>
      </c>
      <c r="C503" s="17" t="s">
        <v>365</v>
      </c>
      <c r="D503" s="17"/>
      <c r="E503" s="17"/>
      <c r="F503" s="6" t="s">
        <f>=A503-A502</f>
      </c>
      <c r="G503" s="6" t="s">
        <f>=B503+G502</f>
      </c>
      <c r="H503" s="6" t="s">
        <f>=F503*G502</f>
      </c>
    </row>
    <row collapsed="false" customFormat="false" customHeight="false" hidden="false" ht="12.1" outlineLevel="0" r="504">
      <c r="A504" s="14" t="n">
        <v>45380</v>
      </c>
      <c r="B504" s="6" t="n">
        <v>90000</v>
      </c>
      <c r="C504" s="17" t="s">
        <v>183</v>
      </c>
      <c r="D504" s="17"/>
      <c r="E504" s="17"/>
      <c r="F504" s="6" t="s">
        <f>=A504-A503</f>
      </c>
      <c r="G504" s="6" t="s">
        <f>=B504+G503</f>
      </c>
      <c r="H504" s="6" t="s">
        <f>=F504*G503</f>
      </c>
    </row>
    <row collapsed="false" customFormat="false" customHeight="false" hidden="false" ht="12.1" outlineLevel="0" r="505">
      <c r="A505" s="14" t="n">
        <v>45390</v>
      </c>
      <c r="B505" s="6" t="n">
        <v>70000</v>
      </c>
      <c r="C505" s="17" t="s">
        <v>183</v>
      </c>
      <c r="D505" s="17"/>
      <c r="E505" s="17"/>
      <c r="F505" s="6" t="s">
        <f>=A505-A504</f>
      </c>
      <c r="G505" s="6" t="s">
        <f>=B505+G504</f>
      </c>
      <c r="H505" s="6" t="s">
        <f>=F505*G504</f>
      </c>
    </row>
    <row collapsed="false" customFormat="false" customHeight="false" hidden="false" ht="12.1" outlineLevel="0" r="506">
      <c r="A506" s="14" t="n">
        <v>45390.900972222</v>
      </c>
      <c r="B506" s="6" t="n">
        <v>32000</v>
      </c>
      <c r="C506" s="17" t="s">
        <v>343</v>
      </c>
      <c r="D506" s="17"/>
      <c r="E506" s="17"/>
      <c r="F506" s="6" t="s">
        <f>=A506-A505</f>
      </c>
      <c r="G506" s="6" t="s">
        <f>=B506+G505</f>
      </c>
      <c r="H506" s="6" t="s">
        <f>=F506*G505</f>
      </c>
    </row>
    <row collapsed="false" customFormat="false" customHeight="false" hidden="false" ht="12.1" outlineLevel="0" r="507">
      <c r="A507" s="14" t="n">
        <v>45393</v>
      </c>
      <c r="B507" s="6" t="n">
        <v>113000</v>
      </c>
      <c r="C507" s="17" t="s">
        <v>183</v>
      </c>
      <c r="D507" s="17"/>
      <c r="E507" s="17"/>
      <c r="F507" s="6" t="s">
        <f>=A507-A506</f>
      </c>
      <c r="G507" s="6" t="s">
        <f>=B507+G506</f>
      </c>
      <c r="H507" s="6" t="s">
        <f>=F507*G506</f>
      </c>
    </row>
    <row collapsed="false" customFormat="false" customHeight="false" hidden="false" ht="12.1" outlineLevel="0" r="508">
      <c r="A508" s="14" t="n">
        <v>45394.825694444</v>
      </c>
      <c r="B508" s="6" t="n">
        <v>14338</v>
      </c>
      <c r="C508" s="17" t="s">
        <v>376</v>
      </c>
      <c r="D508" s="17"/>
      <c r="E508" s="17"/>
      <c r="F508" s="6" t="s">
        <f>=A508-A507</f>
      </c>
      <c r="G508" s="6" t="s">
        <f>=B508+G507</f>
      </c>
      <c r="H508" s="6" t="s">
        <f>=F508*G507</f>
      </c>
    </row>
    <row collapsed="false" customFormat="false" customHeight="false" hidden="false" ht="12.1" outlineLevel="0" r="509">
      <c r="A509" s="14" t="n">
        <v>45400.8</v>
      </c>
      <c r="B509" s="6" t="n">
        <v>11913.3</v>
      </c>
      <c r="C509" s="17" t="s">
        <v>377</v>
      </c>
      <c r="D509" s="17"/>
      <c r="E509" s="17"/>
      <c r="F509" s="6" t="s">
        <f>=A509-A508</f>
      </c>
      <c r="G509" s="6" t="s">
        <f>=B509+G508</f>
      </c>
      <c r="H509" s="6" t="s">
        <f>=F509*G508</f>
      </c>
    </row>
    <row collapsed="false" customFormat="false" customHeight="false" hidden="false" ht="12.1" outlineLevel="0" r="510">
      <c r="A510" s="14" t="n">
        <v>45400.811111111</v>
      </c>
      <c r="B510" s="6" t="n">
        <v>2212.5</v>
      </c>
      <c r="C510" s="17" t="s">
        <v>378</v>
      </c>
      <c r="D510" s="17"/>
      <c r="E510" s="17"/>
      <c r="F510" s="6" t="s">
        <f>=A510-A509</f>
      </c>
      <c r="G510" s="6" t="s">
        <f>=B510+G509</f>
      </c>
      <c r="H510" s="6" t="s">
        <f>=F510*G509</f>
      </c>
    </row>
    <row collapsed="false" customFormat="false" customHeight="false" hidden="false" ht="12.1" outlineLevel="0" r="511">
      <c r="A511" s="14" t="n">
        <v>45408</v>
      </c>
      <c r="B511" s="6" t="n">
        <v>40000</v>
      </c>
      <c r="C511" s="17" t="s">
        <v>183</v>
      </c>
      <c r="D511" s="17"/>
      <c r="E511" s="17"/>
      <c r="F511" s="6" t="s">
        <f>=A511-A510</f>
      </c>
      <c r="G511" s="6" t="s">
        <f>=B511+G510</f>
      </c>
      <c r="H511" s="6" t="s">
        <f>=F511*G510</f>
      </c>
    </row>
    <row collapsed="false" customFormat="false" customHeight="false" hidden="false" ht="12.1" outlineLevel="0" r="512">
      <c r="A512" s="14" t="n">
        <v>45414.756875</v>
      </c>
      <c r="B512" s="6" t="n">
        <v>36379.85</v>
      </c>
      <c r="C512" s="17" t="s">
        <v>343</v>
      </c>
      <c r="D512" s="17"/>
      <c r="E512" s="17"/>
      <c r="F512" s="6" t="s">
        <f>=A512-A511</f>
      </c>
      <c r="G512" s="6" t="s">
        <f>=B512+G511</f>
      </c>
      <c r="H512" s="6" t="s">
        <f>=F512*G511</f>
      </c>
    </row>
    <row collapsed="false" customFormat="false" customHeight="false" hidden="false" ht="12.1" outlineLevel="0" r="513">
      <c r="A513" s="14" t="n">
        <v>45419</v>
      </c>
      <c r="B513" s="6" t="n">
        <v>-99650</v>
      </c>
      <c r="C513" s="17" t="s">
        <v>379</v>
      </c>
      <c r="D513" s="17"/>
      <c r="E513" s="17"/>
      <c r="F513" s="6" t="s">
        <f>=A513-A512</f>
      </c>
      <c r="G513" s="6" t="s">
        <f>=B513+G512</f>
      </c>
      <c r="H513" s="6" t="s">
        <f>=F513*G512</f>
      </c>
    </row>
    <row collapsed="false" customFormat="false" customHeight="false" hidden="false" ht="12.1" outlineLevel="0" r="514">
      <c r="A514" s="14" t="n">
        <v>45419</v>
      </c>
      <c r="B514" s="6" t="n">
        <v>21000</v>
      </c>
      <c r="C514" s="17" t="s">
        <v>183</v>
      </c>
      <c r="D514" s="17"/>
      <c r="E514" s="17"/>
      <c r="F514" s="6" t="s">
        <f>=A514-A513</f>
      </c>
      <c r="G514" s="6" t="s">
        <f>=B514+G513</f>
      </c>
      <c r="H514" s="6" t="s">
        <f>=F514*G513</f>
      </c>
    </row>
    <row collapsed="false" customFormat="false" customHeight="false" hidden="false" ht="12.1" outlineLevel="0" r="515">
      <c r="A515" s="14" t="n">
        <v>45422</v>
      </c>
      <c r="B515" s="6" t="n">
        <v>115000</v>
      </c>
      <c r="C515" s="17" t="s">
        <v>183</v>
      </c>
      <c r="D515" s="17"/>
      <c r="E515" s="17"/>
      <c r="F515" s="6" t="s">
        <f>=A515-A514</f>
      </c>
      <c r="G515" s="6" t="s">
        <f>=B515+G514</f>
      </c>
      <c r="H515" s="6" t="s">
        <f>=F515*G514</f>
      </c>
    </row>
    <row collapsed="false" customFormat="false" customHeight="false" hidden="false" ht="12.1" outlineLevel="0" r="516">
      <c r="A516" s="14" t="n">
        <v>45425.704386574</v>
      </c>
      <c r="B516" s="6" t="n">
        <v>155000</v>
      </c>
      <c r="C516" s="17" t="s">
        <v>343</v>
      </c>
      <c r="D516" s="17"/>
      <c r="E516" s="17"/>
      <c r="F516" s="6" t="s">
        <f>=A516-A515</f>
      </c>
      <c r="G516" s="6" t="s">
        <f>=B516+G515</f>
      </c>
      <c r="H516" s="6" t="s">
        <f>=F516*G515</f>
      </c>
    </row>
    <row collapsed="false" customFormat="false" customHeight="false" hidden="false" ht="12.1" outlineLevel="0" r="517">
      <c r="A517" s="14" t="n">
        <v>45432.947210648</v>
      </c>
      <c r="B517" s="6" t="n">
        <v>23298.32</v>
      </c>
      <c r="C517" s="17" t="s">
        <v>343</v>
      </c>
      <c r="D517" s="17"/>
      <c r="E517" s="17"/>
      <c r="F517" s="6" t="s">
        <f>=A517-A516</f>
      </c>
      <c r="G517" s="6" t="s">
        <f>=B517+G516</f>
      </c>
      <c r="H517" s="6" t="s">
        <f>=F517*G516</f>
      </c>
    </row>
    <row collapsed="false" customFormat="false" customHeight="false" hidden="false" ht="12.1" outlineLevel="0" r="518">
      <c r="A518" s="14" t="n">
        <v>45433</v>
      </c>
      <c r="B518" s="6" t="n">
        <v>52290</v>
      </c>
      <c r="C518" s="17" t="s">
        <v>380</v>
      </c>
      <c r="D518" s="17"/>
      <c r="E518" s="17"/>
      <c r="F518" s="6" t="s">
        <f>=A518-A517</f>
      </c>
      <c r="G518" s="6" t="s">
        <f>=B518+G517</f>
      </c>
      <c r="H518" s="6" t="s">
        <f>=F518*G517</f>
      </c>
    </row>
    <row collapsed="false" customFormat="false" customHeight="false" hidden="false" ht="12.1" outlineLevel="0" r="519">
      <c r="A519" s="14" t="n">
        <v>45433</v>
      </c>
      <c r="B519" s="6" t="n">
        <v>30000</v>
      </c>
      <c r="C519" s="17" t="s">
        <v>183</v>
      </c>
      <c r="D519" s="17"/>
      <c r="E519" s="17"/>
      <c r="F519" s="6" t="s">
        <f>=A519-A518</f>
      </c>
      <c r="G519" s="6" t="s">
        <f>=B519+G518</f>
      </c>
      <c r="H519" s="6" t="s">
        <f>=F519*G518</f>
      </c>
    </row>
    <row collapsed="false" customFormat="false" customHeight="false" hidden="false" ht="12.1" outlineLevel="0" r="520">
      <c r="A520" s="14" t="n">
        <v>45433</v>
      </c>
      <c r="B520" s="6" t="n">
        <v>24157</v>
      </c>
      <c r="C520" s="17" t="s">
        <v>183</v>
      </c>
      <c r="D520" s="17"/>
      <c r="E520" s="17"/>
      <c r="F520" s="6" t="s">
        <f>=A520-A519</f>
      </c>
      <c r="G520" s="6" t="s">
        <f>=B520+G519</f>
      </c>
      <c r="H520" s="6" t="s">
        <f>=F520*G519</f>
      </c>
    </row>
    <row collapsed="false" customFormat="false" customHeight="false" hidden="false" ht="12.1" outlineLevel="0" r="521">
      <c r="A521" s="14" t="n">
        <v>45436</v>
      </c>
      <c r="B521" s="6" t="n">
        <v>35000</v>
      </c>
      <c r="C521" s="17" t="s">
        <v>183</v>
      </c>
      <c r="D521" s="17"/>
      <c r="E521" s="17"/>
      <c r="F521" s="6" t="s">
        <f>=A521-A520</f>
      </c>
      <c r="G521" s="6" t="s">
        <f>=B521+G520</f>
      </c>
      <c r="H521" s="6" t="s">
        <f>=F521*G520</f>
      </c>
    </row>
    <row collapsed="false" customFormat="false" customHeight="false" hidden="false" ht="12.1" outlineLevel="0" r="522">
      <c r="A522" s="14" t="n">
        <v>45436</v>
      </c>
      <c r="B522" s="6" t="n">
        <v>35000</v>
      </c>
      <c r="C522" s="17" t="s">
        <v>183</v>
      </c>
      <c r="D522" s="17"/>
      <c r="E522" s="17"/>
      <c r="F522" s="6" t="s">
        <f>=A522-A521</f>
      </c>
      <c r="G522" s="6" t="s">
        <f>=B522+G521</f>
      </c>
      <c r="H522" s="6" t="s">
        <f>=F522*G521</f>
      </c>
    </row>
    <row collapsed="false" customFormat="false" customHeight="false" hidden="false" ht="12.1" outlineLevel="0" r="523">
      <c r="A523" s="14" t="n">
        <v>45439</v>
      </c>
      <c r="B523" s="6" t="n">
        <v>-29203.6</v>
      </c>
      <c r="C523" s="17" t="s">
        <v>381</v>
      </c>
      <c r="D523" s="17"/>
      <c r="E523" s="17"/>
      <c r="F523" s="6" t="s">
        <f>=A523-A522</f>
      </c>
      <c r="G523" s="6" t="s">
        <f>=B523+G522</f>
      </c>
      <c r="H523" s="6" t="s">
        <f>=F523*G522</f>
      </c>
    </row>
    <row collapsed="false" customFormat="false" customHeight="false" hidden="false" ht="12.1" outlineLevel="0" r="524">
      <c r="A524" s="14" t="n">
        <v>45439</v>
      </c>
      <c r="B524" s="6" t="n">
        <v>240000</v>
      </c>
      <c r="C524" s="17" t="s">
        <v>183</v>
      </c>
      <c r="D524" s="17"/>
      <c r="E524" s="17"/>
      <c r="F524" s="6" t="s">
        <f>=A524-A523</f>
      </c>
      <c r="G524" s="6" t="s">
        <f>=B524+G523</f>
      </c>
      <c r="H524" s="6" t="s">
        <f>=F524*G523</f>
      </c>
    </row>
    <row collapsed="false" customFormat="false" customHeight="false" hidden="false" ht="12.1" outlineLevel="0" r="525">
      <c r="A525" s="14" t="n">
        <v>45440</v>
      </c>
      <c r="B525" s="6" t="n">
        <v>140000</v>
      </c>
      <c r="C525" s="17" t="s">
        <v>183</v>
      </c>
      <c r="D525" s="17"/>
      <c r="E525" s="17"/>
      <c r="F525" s="6" t="s">
        <f>=A525-A524</f>
      </c>
      <c r="G525" s="6" t="s">
        <f>=B525+G524</f>
      </c>
      <c r="H525" s="6" t="s">
        <f>=F525*G524</f>
      </c>
    </row>
    <row collapsed="false" customFormat="false" customHeight="false" hidden="false" ht="12.1" outlineLevel="0" r="526">
      <c r="A526" s="14" t="n">
        <v>45443</v>
      </c>
      <c r="B526" s="6" t="n">
        <v>-2688.6</v>
      </c>
      <c r="C526" s="17" t="s">
        <v>382</v>
      </c>
      <c r="D526" s="17"/>
      <c r="E526" s="17"/>
      <c r="F526" s="6" t="s">
        <f>=A526-A525</f>
      </c>
      <c r="G526" s="6" t="s">
        <f>=B526+G525</f>
      </c>
      <c r="H526" s="6" t="s">
        <f>=F526*G525</f>
      </c>
    </row>
    <row collapsed="false" customFormat="false" customHeight="false" hidden="false" ht="12.1" outlineLevel="0" r="527">
      <c r="A527" s="14" t="n">
        <v>45446</v>
      </c>
      <c r="B527" s="6" t="n">
        <v>100000</v>
      </c>
      <c r="C527" s="17" t="s">
        <v>183</v>
      </c>
      <c r="D527" s="17"/>
      <c r="E527" s="17"/>
      <c r="F527" s="6" t="s">
        <f>=A527-A526</f>
      </c>
      <c r="G527" s="6" t="s">
        <f>=B527+G526</f>
      </c>
      <c r="H527" s="6" t="s">
        <f>=F527*G526</f>
      </c>
    </row>
    <row collapsed="false" customFormat="false" customHeight="false" hidden="false" ht="12.1" outlineLevel="0" r="528">
      <c r="A528" s="14" t="n">
        <v>45448</v>
      </c>
      <c r="B528" s="6" t="n">
        <v>260000</v>
      </c>
      <c r="C528" s="17" t="s">
        <v>183</v>
      </c>
      <c r="D528" s="17"/>
      <c r="E528" s="17"/>
      <c r="F528" s="6" t="s">
        <f>=A528-A527</f>
      </c>
      <c r="G528" s="6" t="s">
        <f>=B528+G527</f>
      </c>
      <c r="H528" s="6" t="s">
        <f>=F528*G527</f>
      </c>
    </row>
    <row collapsed="false" customFormat="false" customHeight="false" hidden="false" ht="12.1" outlineLevel="0" r="529">
      <c r="A529" s="14" t="n">
        <v>45453</v>
      </c>
      <c r="B529" s="6" t="n">
        <v>-32728.84</v>
      </c>
      <c r="C529" s="17" t="s">
        <v>383</v>
      </c>
      <c r="D529" s="17"/>
      <c r="E529" s="17"/>
      <c r="F529" s="6" t="s">
        <f>=A529-A528</f>
      </c>
      <c r="G529" s="6" t="s">
        <f>=B529+G528</f>
      </c>
      <c r="H529" s="6" t="s">
        <f>=F529*G528</f>
      </c>
    </row>
    <row collapsed="false" customFormat="false" customHeight="false" hidden="false" ht="12.1" outlineLevel="0" r="530">
      <c r="A530" s="14" t="n">
        <v>45454</v>
      </c>
      <c r="B530" s="6" t="n">
        <v>35000</v>
      </c>
      <c r="C530" s="17" t="s">
        <v>183</v>
      </c>
      <c r="D530" s="17"/>
      <c r="E530" s="17"/>
      <c r="F530" s="6" t="s">
        <f>=A530-A529</f>
      </c>
      <c r="G530" s="6" t="s">
        <f>=B530+G529</f>
      </c>
      <c r="H530" s="6" t="s">
        <f>=F530*G529</f>
      </c>
    </row>
    <row collapsed="false" customFormat="false" customHeight="false" hidden="false" ht="12.1" outlineLevel="0" r="531">
      <c r="A531" s="14" t="n">
        <v>45454</v>
      </c>
      <c r="B531" s="6" t="n">
        <v>26106.4</v>
      </c>
      <c r="C531" s="17" t="s">
        <v>183</v>
      </c>
      <c r="D531" s="17"/>
      <c r="E531" s="17"/>
      <c r="F531" s="6" t="s">
        <f>=A531-A530</f>
      </c>
      <c r="G531" s="6" t="s">
        <f>=B531+G530</f>
      </c>
      <c r="H531" s="6" t="s">
        <f>=F531*G530</f>
      </c>
    </row>
    <row collapsed="false" customFormat="false" customHeight="false" hidden="false" ht="12.1" outlineLevel="0" r="532">
      <c r="A532" s="14" t="n">
        <v>45454</v>
      </c>
      <c r="B532" s="6" t="n">
        <v>3097.2</v>
      </c>
      <c r="C532" s="17" t="s">
        <v>183</v>
      </c>
      <c r="D532" s="17"/>
      <c r="E532" s="17"/>
      <c r="F532" s="6" t="s">
        <f>=A532-A531</f>
      </c>
      <c r="G532" s="6" t="s">
        <f>=B532+G531</f>
      </c>
      <c r="H532" s="6" t="s">
        <f>=F532*G531</f>
      </c>
    </row>
    <row collapsed="false" customFormat="false" customHeight="false" hidden="false" ht="12.1" outlineLevel="0" r="533">
      <c r="A533" s="14" t="n">
        <v>45454</v>
      </c>
      <c r="B533" s="6" t="n">
        <v>203000</v>
      </c>
      <c r="C533" s="17" t="s">
        <v>183</v>
      </c>
      <c r="D533" s="17"/>
      <c r="E533" s="17"/>
      <c r="F533" s="6" t="s">
        <f>=A533-A532</f>
      </c>
      <c r="G533" s="6" t="s">
        <f>=B533+G532</f>
      </c>
      <c r="H533" s="6" t="s">
        <f>=F533*G532</f>
      </c>
    </row>
    <row collapsed="false" customFormat="false" customHeight="false" hidden="false" ht="12.1" outlineLevel="0" r="534">
      <c r="A534" s="14" t="n">
        <v>45457</v>
      </c>
      <c r="B534" s="6" t="n">
        <v>-34717</v>
      </c>
      <c r="C534" s="17" t="s">
        <v>384</v>
      </c>
      <c r="D534" s="17"/>
      <c r="E534" s="17"/>
      <c r="F534" s="6" t="s">
        <f>=A534-A533</f>
      </c>
      <c r="G534" s="6" t="s">
        <f>=B534+G533</f>
      </c>
      <c r="H534" s="6" t="s">
        <f>=F534*G533</f>
      </c>
    </row>
    <row collapsed="false" customFormat="false" customHeight="false" hidden="false" ht="12.1" outlineLevel="0" r="535">
      <c r="A535" s="14" t="n">
        <v>45461</v>
      </c>
      <c r="B535" s="6" t="n">
        <v>-4332</v>
      </c>
      <c r="C535" s="17" t="s">
        <v>385</v>
      </c>
      <c r="D535" s="17"/>
      <c r="E535" s="17"/>
      <c r="F535" s="6" t="s">
        <f>=A535-A534</f>
      </c>
      <c r="G535" s="6" t="s">
        <f>=B535+G534</f>
      </c>
      <c r="H535" s="6" t="s">
        <f>=F535*G534</f>
      </c>
    </row>
    <row collapsed="false" customFormat="false" customHeight="false" hidden="false" ht="12.1" outlineLevel="0" r="536">
      <c r="A536" s="14" t="n">
        <v>45461</v>
      </c>
      <c r="B536" s="6" t="n">
        <v>-21659.3</v>
      </c>
      <c r="C536" s="17" t="s">
        <v>386</v>
      </c>
      <c r="D536" s="17"/>
      <c r="E536" s="17"/>
      <c r="F536" s="6" t="s">
        <f>=A536-A535</f>
      </c>
      <c r="G536" s="6" t="s">
        <f>=B536+G535</f>
      </c>
      <c r="H536" s="6" t="s">
        <f>=F536*G535</f>
      </c>
    </row>
    <row collapsed="false" customFormat="false" customHeight="false" hidden="false" ht="12.1" outlineLevel="0" r="537">
      <c r="A537" s="14" t="n">
        <v>45461</v>
      </c>
      <c r="B537" s="6" t="n">
        <v>11800</v>
      </c>
      <c r="C537" s="17" t="s">
        <v>183</v>
      </c>
      <c r="D537" s="17"/>
      <c r="E537" s="17"/>
      <c r="F537" s="6" t="s">
        <f>=A537-A536</f>
      </c>
      <c r="G537" s="6" t="s">
        <f>=B537+G536</f>
      </c>
      <c r="H537" s="6" t="s">
        <f>=F537*G536</f>
      </c>
    </row>
    <row collapsed="false" customFormat="false" customHeight="false" hidden="false" ht="12.1" outlineLevel="0" r="538">
      <c r="A538" s="14" t="n">
        <v>45462</v>
      </c>
      <c r="B538" s="6" t="n">
        <v>250000</v>
      </c>
      <c r="C538" s="17" t="s">
        <v>183</v>
      </c>
      <c r="D538" s="17"/>
      <c r="E538" s="17"/>
      <c r="F538" s="6" t="s">
        <f>=A538-A537</f>
      </c>
      <c r="G538" s="6" t="s">
        <f>=B538+G537</f>
      </c>
      <c r="H538" s="6" t="s">
        <f>=F538*G537</f>
      </c>
    </row>
    <row collapsed="false" customFormat="false" customHeight="false" hidden="false" ht="12.1" outlineLevel="0" r="539">
      <c r="A539" s="14" t="n">
        <v>45462</v>
      </c>
      <c r="B539" s="6" t="n">
        <v>300000</v>
      </c>
      <c r="C539" s="17" t="s">
        <v>183</v>
      </c>
      <c r="D539" s="17"/>
      <c r="E539" s="17"/>
      <c r="F539" s="6" t="s">
        <f>=A539-A538</f>
      </c>
      <c r="G539" s="6" t="s">
        <f>=B539+G538</f>
      </c>
      <c r="H539" s="6" t="s">
        <f>=F539*G538</f>
      </c>
    </row>
    <row collapsed="false" customFormat="false" customHeight="false" hidden="false" ht="12.1" outlineLevel="0" r="540">
      <c r="A540" s="14" t="n">
        <v>45464</v>
      </c>
      <c r="B540" s="6" t="n">
        <v>240000</v>
      </c>
      <c r="C540" s="17" t="s">
        <v>183</v>
      </c>
      <c r="D540" s="17"/>
      <c r="E540" s="17"/>
      <c r="F540" s="6" t="s">
        <f>=A540-A539</f>
      </c>
      <c r="G540" s="6" t="s">
        <f>=B540+G539</f>
      </c>
      <c r="H540" s="6" t="s">
        <f>=F540*G539</f>
      </c>
    </row>
    <row collapsed="false" customFormat="false" customHeight="false" hidden="false" ht="12.1" outlineLevel="0" r="541">
      <c r="A541" s="14" t="n">
        <v>45470</v>
      </c>
      <c r="B541" s="6" t="n">
        <v>37061.84</v>
      </c>
      <c r="C541" s="17" t="s">
        <v>183</v>
      </c>
      <c r="D541" s="17"/>
      <c r="E541" s="17"/>
      <c r="F541" s="6" t="s">
        <f>=A541-A540</f>
      </c>
      <c r="G541" s="6" t="s">
        <f>=B541+G540</f>
      </c>
      <c r="H541" s="6" t="s">
        <f>=F541*G540</f>
      </c>
    </row>
    <row collapsed="false" customFormat="false" customHeight="false" hidden="false" ht="12.1" outlineLevel="0" r="542">
      <c r="A542" s="14" t="n">
        <v>45471</v>
      </c>
      <c r="B542" s="6" t="n">
        <v>21742.3</v>
      </c>
      <c r="C542" s="17" t="s">
        <v>183</v>
      </c>
      <c r="D542" s="17"/>
      <c r="E542" s="17"/>
      <c r="F542" s="6" t="s">
        <f>=A542-A541</f>
      </c>
      <c r="G542" s="6" t="s">
        <f>=B542+G541</f>
      </c>
      <c r="H542" s="6" t="s">
        <f>=F542*G541</f>
      </c>
    </row>
    <row collapsed="false" customFormat="false" customHeight="false" hidden="false" ht="12.1" outlineLevel="0" r="543">
      <c r="A543" s="14" t="n">
        <v>45472</v>
      </c>
      <c r="B543" s="6" t="n">
        <v>16604</v>
      </c>
      <c r="C543" s="17" t="s">
        <v>183</v>
      </c>
      <c r="D543" s="17"/>
      <c r="E543" s="17"/>
      <c r="F543" s="6" t="s">
        <f>=A543-A542</f>
      </c>
      <c r="G543" s="6" t="s">
        <f>=B543+G542</f>
      </c>
      <c r="H543" s="6" t="s">
        <f>=F543*G542</f>
      </c>
    </row>
    <row collapsed="false" customFormat="false" customHeight="false" hidden="false" ht="12.1" outlineLevel="0" r="544">
      <c r="A544" s="14" t="n">
        <v>45472</v>
      </c>
      <c r="B544" s="6" t="n">
        <v>18113</v>
      </c>
      <c r="C544" s="17" t="s">
        <v>183</v>
      </c>
      <c r="D544" s="17"/>
      <c r="E544" s="17"/>
      <c r="F544" s="6" t="s">
        <f>=A544-A543</f>
      </c>
      <c r="G544" s="6" t="s">
        <f>=B544+G543</f>
      </c>
      <c r="H544" s="6" t="s">
        <f>=F544*G543</f>
      </c>
    </row>
    <row collapsed="false" customFormat="false" customHeight="false" hidden="false" ht="12.1" outlineLevel="0" r="545">
      <c r="A545" s="14" t="n">
        <v>45481</v>
      </c>
      <c r="B545" s="6" t="n">
        <v>-1675.36</v>
      </c>
      <c r="C545" s="17" t="s">
        <v>387</v>
      </c>
      <c r="D545" s="17"/>
      <c r="E545" s="17"/>
      <c r="F545" s="6" t="s">
        <f>=A545-A544</f>
      </c>
      <c r="G545" s="6" t="s">
        <f>=B545+G544</f>
      </c>
      <c r="H545" s="6" t="s">
        <f>=F545*G544</f>
      </c>
    </row>
    <row collapsed="false" customFormat="false" customHeight="false" hidden="false" ht="12.1" outlineLevel="0" r="546">
      <c r="A546" s="14" t="n">
        <v>45481</v>
      </c>
      <c r="B546" s="6" t="n">
        <v>-2373.6</v>
      </c>
      <c r="C546" s="17" t="s">
        <v>388</v>
      </c>
      <c r="D546" s="17"/>
      <c r="E546" s="17"/>
      <c r="F546" s="6" t="s">
        <f>=A546-A545</f>
      </c>
      <c r="G546" s="6" t="s">
        <f>=B546+G545</f>
      </c>
      <c r="H546" s="6" t="s">
        <f>=F546*G545</f>
      </c>
    </row>
    <row collapsed="false" customFormat="false" customHeight="false" hidden="false" ht="12.1" outlineLevel="0" r="547">
      <c r="A547" s="14" t="n">
        <v>45482</v>
      </c>
      <c r="B547" s="6" t="n">
        <v>-34292.22</v>
      </c>
      <c r="C547" s="17" t="s">
        <v>389</v>
      </c>
      <c r="D547" s="17"/>
      <c r="E547" s="17"/>
      <c r="F547" s="6" t="s">
        <f>=A547-A546</f>
      </c>
      <c r="G547" s="6" t="s">
        <f>=B547+G546</f>
      </c>
      <c r="H547" s="6" t="s">
        <f>=F547*G546</f>
      </c>
    </row>
    <row collapsed="false" customFormat="false" customHeight="false" hidden="false" ht="12.1" outlineLevel="0" r="548">
      <c r="A548" s="14" t="n">
        <v>45482</v>
      </c>
      <c r="B548" s="6" t="n">
        <v>-1636.6</v>
      </c>
      <c r="C548" s="17" t="s">
        <v>390</v>
      </c>
      <c r="D548" s="17"/>
      <c r="E548" s="17"/>
      <c r="F548" s="6" t="s">
        <f>=A548-A547</f>
      </c>
      <c r="G548" s="6" t="s">
        <f>=B548+G547</f>
      </c>
      <c r="H548" s="6" t="s">
        <f>=F548*G547</f>
      </c>
    </row>
    <row collapsed="false" customFormat="false" customHeight="false" hidden="false" ht="12.1" outlineLevel="0" r="549">
      <c r="A549" s="14" t="n">
        <v>45482</v>
      </c>
      <c r="B549" s="6" t="n">
        <v>-10095</v>
      </c>
      <c r="C549" s="17" t="s">
        <v>391</v>
      </c>
      <c r="D549" s="17"/>
      <c r="E549" s="17"/>
      <c r="F549" s="6" t="s">
        <f>=A549-A548</f>
      </c>
      <c r="G549" s="6" t="s">
        <f>=B549+G548</f>
      </c>
      <c r="H549" s="6" t="s">
        <f>=F549*G548</f>
      </c>
    </row>
    <row collapsed="false" customFormat="false" customHeight="false" hidden="false" ht="12.1" outlineLevel="0" r="550">
      <c r="A550" s="14" t="n">
        <v>45482</v>
      </c>
      <c r="B550" s="6" t="n">
        <v>-10445.09</v>
      </c>
      <c r="C550" s="17" t="s">
        <v>392</v>
      </c>
      <c r="D550" s="17"/>
      <c r="E550" s="17"/>
      <c r="F550" s="6" t="s">
        <f>=A550-A549</f>
      </c>
      <c r="G550" s="6" t="s">
        <f>=B550+G549</f>
      </c>
      <c r="H550" s="6" t="s">
        <f>=F550*G549</f>
      </c>
    </row>
    <row collapsed="false" customFormat="false" customHeight="false" hidden="false" ht="12.1" outlineLevel="0" r="551">
      <c r="A551" s="14" t="n">
        <v>45484</v>
      </c>
      <c r="B551" s="6" t="n">
        <v>-67502</v>
      </c>
      <c r="C551" s="17" t="s">
        <v>393</v>
      </c>
      <c r="D551" s="17"/>
      <c r="E551" s="17"/>
      <c r="F551" s="6" t="s">
        <f>=A551-A550</f>
      </c>
      <c r="G551" s="6" t="s">
        <f>=B551+G550</f>
      </c>
      <c r="H551" s="6" t="s">
        <f>=F551*G550</f>
      </c>
    </row>
    <row collapsed="false" customFormat="false" customHeight="false" hidden="false" ht="12.1" outlineLevel="0" r="552">
      <c r="A552" s="14" t="n">
        <v>45484</v>
      </c>
      <c r="B552" s="6" t="n">
        <v>-81409</v>
      </c>
      <c r="C552" s="17" t="s">
        <v>394</v>
      </c>
      <c r="D552" s="17"/>
      <c r="E552" s="17"/>
      <c r="F552" s="6" t="s">
        <f>=A552-A551</f>
      </c>
      <c r="G552" s="6" t="s">
        <f>=B552+G551</f>
      </c>
      <c r="H552" s="6" t="s">
        <f>=F552*G551</f>
      </c>
    </row>
    <row collapsed="false" customFormat="false" customHeight="false" hidden="false" ht="12.1" outlineLevel="0" r="553">
      <c r="A553" s="14" t="n">
        <v>45484</v>
      </c>
      <c r="B553" s="6" t="n">
        <v>-196</v>
      </c>
      <c r="C553" s="17" t="s">
        <v>395</v>
      </c>
      <c r="D553" s="17"/>
      <c r="E553" s="17"/>
      <c r="F553" s="6" t="s">
        <f>=A553-A552</f>
      </c>
      <c r="G553" s="6" t="s">
        <f>=B553+G552</f>
      </c>
      <c r="H553" s="6" t="s">
        <f>=F553*G552</f>
      </c>
    </row>
    <row collapsed="false" customFormat="false" customHeight="false" hidden="false" ht="12.1" outlineLevel="0" r="554">
      <c r="A554" s="14" t="n">
        <v>45484</v>
      </c>
      <c r="B554" s="6" t="n">
        <v>-3837</v>
      </c>
      <c r="C554" s="17" t="s">
        <v>396</v>
      </c>
      <c r="D554" s="17"/>
      <c r="E554" s="17"/>
      <c r="F554" s="6" t="s">
        <f>=A554-A553</f>
      </c>
      <c r="G554" s="6" t="s">
        <f>=B554+G553</f>
      </c>
      <c r="H554" s="6" t="s">
        <f>=F554*G553</f>
      </c>
    </row>
    <row collapsed="false" customFormat="false" customHeight="false" hidden="false" ht="12.1" outlineLevel="0" r="555">
      <c r="A555" s="14" t="n">
        <v>45485</v>
      </c>
      <c r="B555" s="6" t="n">
        <v>-217.69</v>
      </c>
      <c r="C555" s="17" t="s">
        <v>397</v>
      </c>
      <c r="D555" s="17"/>
      <c r="E555" s="17"/>
      <c r="F555" s="6" t="s">
        <f>=A555-A554</f>
      </c>
      <c r="G555" s="6" t="s">
        <f>=B555+G554</f>
      </c>
      <c r="H555" s="6" t="s">
        <f>=F555*G554</f>
      </c>
    </row>
    <row collapsed="false" customFormat="false" customHeight="false" hidden="false" ht="12.1" outlineLevel="0" r="556">
      <c r="A556" s="14" t="n">
        <v>45485</v>
      </c>
      <c r="B556" s="6" t="n">
        <v>90000</v>
      </c>
      <c r="C556" s="17" t="s">
        <v>183</v>
      </c>
      <c r="D556" s="17"/>
      <c r="E556" s="17"/>
      <c r="F556" s="6" t="s">
        <f>=A556-A555</f>
      </c>
      <c r="G556" s="6" t="s">
        <f>=B556+G555</f>
      </c>
      <c r="H556" s="6" t="s">
        <f>=F556*G555</f>
      </c>
    </row>
    <row collapsed="false" customFormat="false" customHeight="false" hidden="false" ht="12.1" outlineLevel="0" r="557">
      <c r="A557" s="14" t="n">
        <v>45485</v>
      </c>
      <c r="B557" s="6" t="n">
        <v>100000</v>
      </c>
      <c r="C557" s="17" t="s">
        <v>183</v>
      </c>
      <c r="D557" s="17"/>
      <c r="E557" s="17"/>
      <c r="F557" s="6" t="s">
        <f>=A557-A556</f>
      </c>
      <c r="G557" s="6" t="s">
        <f>=B557+G556</f>
      </c>
      <c r="H557" s="6" t="s">
        <f>=F557*G556</f>
      </c>
    </row>
    <row collapsed="false" customFormat="false" customHeight="false" hidden="false" ht="12.1" outlineLevel="0" r="558">
      <c r="A558" s="14" t="n">
        <v>45488</v>
      </c>
      <c r="B558" s="6" t="n">
        <v>450000</v>
      </c>
      <c r="C558" s="17" t="s">
        <v>183</v>
      </c>
      <c r="D558" s="17"/>
      <c r="E558" s="17"/>
      <c r="F558" s="6" t="s">
        <f>=A558-A557</f>
      </c>
      <c r="G558" s="6" t="s">
        <f>=B558+G557</f>
      </c>
      <c r="H558" s="6" t="s">
        <f>=F558*G557</f>
      </c>
    </row>
    <row collapsed="false" customFormat="false" customHeight="false" hidden="false" ht="12.1" outlineLevel="0" r="559">
      <c r="A559" s="14" t="n">
        <v>45488</v>
      </c>
      <c r="B559" s="6" t="n">
        <v>180000</v>
      </c>
      <c r="C559" s="17" t="s">
        <v>183</v>
      </c>
      <c r="D559" s="17"/>
      <c r="E559" s="17"/>
      <c r="F559" s="6" t="s">
        <f>=A559-A558</f>
      </c>
      <c r="G559" s="6" t="s">
        <f>=B559+G558</f>
      </c>
      <c r="H559" s="6" t="s">
        <f>=F559*G558</f>
      </c>
    </row>
    <row collapsed="false" customFormat="false" customHeight="false" hidden="false" ht="12.1" outlineLevel="0" r="560">
      <c r="A560" s="14" t="n">
        <v>45489</v>
      </c>
      <c r="B560" s="6" t="n">
        <v>-66685</v>
      </c>
      <c r="C560" s="17" t="s">
        <v>398</v>
      </c>
      <c r="D560" s="17"/>
      <c r="E560" s="17"/>
      <c r="F560" s="6" t="s">
        <f>=A560-A559</f>
      </c>
      <c r="G560" s="6" t="s">
        <f>=B560+G559</f>
      </c>
      <c r="H560" s="6" t="s">
        <f>=F560*G559</f>
      </c>
    </row>
    <row collapsed="false" customFormat="false" customHeight="false" hidden="false" ht="12.1" outlineLevel="0" r="561">
      <c r="A561" s="14" t="n">
        <v>45490</v>
      </c>
      <c r="B561" s="6" t="n">
        <v>-4976.52</v>
      </c>
      <c r="C561" s="17" t="s">
        <v>399</v>
      </c>
      <c r="D561" s="17"/>
      <c r="E561" s="17"/>
      <c r="F561" s="6" t="s">
        <f>=A561-A560</f>
      </c>
      <c r="G561" s="6" t="s">
        <f>=B561+G560</f>
      </c>
      <c r="H561" s="6" t="s">
        <f>=F561*G560</f>
      </c>
    </row>
    <row collapsed="false" customFormat="false" customHeight="false" hidden="false" ht="12.1" outlineLevel="0" r="562">
      <c r="A562" s="14" t="n">
        <v>45491</v>
      </c>
      <c r="B562" s="6" t="n">
        <v>-238491.4</v>
      </c>
      <c r="C562" s="17" t="s">
        <v>400</v>
      </c>
      <c r="D562" s="17"/>
      <c r="E562" s="17"/>
      <c r="F562" s="6" t="s">
        <f>=A562-A561</f>
      </c>
      <c r="G562" s="6" t="s">
        <f>=B562+G561</f>
      </c>
      <c r="H562" s="6" t="s">
        <f>=F562*G561</f>
      </c>
    </row>
    <row collapsed="false" customFormat="false" customHeight="false" hidden="false" ht="12.1" outlineLevel="0" r="563">
      <c r="A563" s="14" t="n">
        <v>45491</v>
      </c>
      <c r="B563" s="6" t="n">
        <v>-435177</v>
      </c>
      <c r="C563" s="17" t="s">
        <v>401</v>
      </c>
      <c r="D563" s="17"/>
      <c r="E563" s="17"/>
      <c r="F563" s="6" t="s">
        <f>=A563-A562</f>
      </c>
      <c r="G563" s="6" t="s">
        <f>=B563+G562</f>
      </c>
      <c r="H563" s="6" t="s">
        <f>=F563*G562</f>
      </c>
    </row>
    <row collapsed="false" customFormat="false" customHeight="false" hidden="false" ht="12.1" outlineLevel="0" r="564">
      <c r="A564" s="14" t="n">
        <v>45497</v>
      </c>
      <c r="B564" s="6" t="n">
        <v>39416.22</v>
      </c>
      <c r="C564" s="17" t="s">
        <v>402</v>
      </c>
      <c r="D564" s="17"/>
      <c r="E564" s="17"/>
      <c r="F564" s="6" t="s">
        <f>=A564-A563</f>
      </c>
      <c r="G564" s="6" t="s">
        <f>=B564+G563</f>
      </c>
      <c r="H564" s="6" t="s">
        <f>=F564*G563</f>
      </c>
    </row>
    <row collapsed="false" customFormat="false" customHeight="false" hidden="false" ht="12.1" outlineLevel="0" r="565">
      <c r="A565" s="14" t="n">
        <v>45506</v>
      </c>
      <c r="B565" s="6" t="n">
        <v>197400.8</v>
      </c>
      <c r="C565" s="17" t="s">
        <v>403</v>
      </c>
      <c r="D565" s="17"/>
      <c r="E565" s="17"/>
      <c r="F565" s="6" t="s">
        <f>=A565-A564</f>
      </c>
      <c r="G565" s="6" t="s">
        <f>=B565+G564</f>
      </c>
      <c r="H565" s="6" t="s">
        <f>=F565*G564</f>
      </c>
    </row>
    <row collapsed="false" customFormat="false" customHeight="false" hidden="false" ht="12.1" outlineLevel="0" r="566">
      <c r="A566" s="14" t="n">
        <v>45511</v>
      </c>
      <c r="B566" s="6" t="n">
        <v>-5016.84</v>
      </c>
      <c r="C566" s="17" t="s">
        <v>404</v>
      </c>
      <c r="D566" s="17"/>
      <c r="E566" s="17"/>
      <c r="F566" s="6" t="s">
        <f>=A566-A565</f>
      </c>
      <c r="G566" s="6" t="s">
        <f>=B566+G565</f>
      </c>
      <c r="H566" s="6" t="s">
        <f>=F566*G565</f>
      </c>
    </row>
    <row collapsed="false" customFormat="false" customHeight="false" hidden="false" ht="12.1" outlineLevel="0" r="567">
      <c r="A567" s="14" t="n">
        <v>45527</v>
      </c>
      <c r="B567" s="6" t="n">
        <v>300000</v>
      </c>
      <c r="C567" s="17" t="s">
        <v>183</v>
      </c>
      <c r="D567" s="17"/>
      <c r="E567" s="17"/>
      <c r="F567" s="6" t="s">
        <f>=A567-A566</f>
      </c>
      <c r="G567" s="6" t="s">
        <f>=B567+G566</f>
      </c>
      <c r="H567" s="6" t="s">
        <f>=F567*G566</f>
      </c>
    </row>
    <row collapsed="false" customFormat="false" customHeight="false" hidden="false" ht="12.1" outlineLevel="0" r="568">
      <c r="A568" s="14" t="n">
        <v>45539</v>
      </c>
      <c r="B568" s="6" t="n">
        <v>125000</v>
      </c>
      <c r="C568" s="17" t="s">
        <v>183</v>
      </c>
      <c r="D568" s="17"/>
      <c r="E568" s="17"/>
      <c r="F568" s="6" t="s">
        <f>=A568-A567</f>
      </c>
      <c r="G568" s="6" t="s">
        <f>=B568+G567</f>
      </c>
      <c r="H568" s="6" t="s">
        <f>=F568*G567</f>
      </c>
    </row>
    <row collapsed="false" customFormat="false" customHeight="false" hidden="false" ht="12.1" outlineLevel="0" r="569">
      <c r="A569" s="14" t="n">
        <v>45541</v>
      </c>
      <c r="B569" s="6" t="n">
        <v>-13455.09</v>
      </c>
      <c r="C569" s="17" t="s">
        <v>405</v>
      </c>
      <c r="D569" s="17"/>
      <c r="E569" s="17"/>
      <c r="F569" s="6" t="s">
        <f>=A569-A568</f>
      </c>
      <c r="G569" s="6" t="s">
        <f>=B569+G568</f>
      </c>
      <c r="H569" s="6" t="s">
        <f>=F569*G568</f>
      </c>
    </row>
    <row collapsed="false" customFormat="false" customHeight="false" hidden="false" ht="12.1" outlineLevel="0" r="570">
      <c r="A570" s="14" t="n">
        <v>45545</v>
      </c>
      <c r="B570" s="6" t="n">
        <v>-3512.8</v>
      </c>
      <c r="C570" s="17" t="s">
        <v>406</v>
      </c>
      <c r="D570" s="17"/>
      <c r="E570" s="17"/>
      <c r="F570" s="6" t="s">
        <f>=A570-A569</f>
      </c>
      <c r="G570" s="6" t="s">
        <f>=B570+G569</f>
      </c>
      <c r="H570" s="6" t="s">
        <f>=F570*G569</f>
      </c>
    </row>
    <row collapsed="false" customFormat="false" customHeight="false" hidden="false" ht="12.1" outlineLevel="0" r="571">
      <c r="A571" s="14" t="n">
        <v>45546</v>
      </c>
      <c r="B571" s="6" t="n">
        <v>41000</v>
      </c>
      <c r="C571" s="17" t="s">
        <v>183</v>
      </c>
      <c r="D571" s="17"/>
      <c r="E571" s="17"/>
      <c r="F571" s="6" t="s">
        <f>=A571-A570</f>
      </c>
      <c r="G571" s="6" t="s">
        <f>=B571+G570</f>
      </c>
      <c r="H571" s="6" t="s">
        <f>=F571*G570</f>
      </c>
    </row>
    <row collapsed="false" customFormat="false" customHeight="false" hidden="false" ht="12.1" outlineLevel="0" r="572">
      <c r="A572" s="14" t="n">
        <v>45546</v>
      </c>
      <c r="B572" s="6" t="n">
        <v>25000</v>
      </c>
      <c r="C572" s="17" t="s">
        <v>183</v>
      </c>
      <c r="D572" s="17"/>
      <c r="E572" s="17"/>
      <c r="F572" s="6" t="s">
        <f>=A572-A571</f>
      </c>
      <c r="G572" s="6" t="s">
        <f>=B572+G571</f>
      </c>
      <c r="H572" s="6" t="s">
        <f>=F572*G571</f>
      </c>
    </row>
    <row collapsed="false" customFormat="false" customHeight="false" hidden="false" ht="12.1" outlineLevel="0" r="573">
      <c r="A573" s="14" t="n">
        <v>45555</v>
      </c>
      <c r="B573" s="6" t="n">
        <v>3519.8</v>
      </c>
      <c r="C573" s="17" t="s">
        <v>183</v>
      </c>
      <c r="D573" s="17"/>
      <c r="E573" s="17"/>
      <c r="F573" s="6" t="s">
        <f>=A573-A572</f>
      </c>
      <c r="G573" s="6" t="s">
        <f>=B573+G572</f>
      </c>
      <c r="H573" s="6" t="s">
        <f>=F573*G572</f>
      </c>
    </row>
    <row collapsed="false" customFormat="false" customHeight="false" hidden="false" ht="12.1" outlineLevel="0" r="574">
      <c r="A574" s="14" t="n">
        <v>45557</v>
      </c>
      <c r="B574" s="6" t="n">
        <v>-1527</v>
      </c>
      <c r="C574" s="17" t="s">
        <v>407</v>
      </c>
      <c r="D574" s="17"/>
      <c r="E574" s="17"/>
      <c r="F574" s="6" t="s">
        <f>=A574-A573</f>
      </c>
      <c r="G574" s="6" t="s">
        <f>=B574+G573</f>
      </c>
      <c r="H574" s="6" t="s">
        <f>=F574*G573</f>
      </c>
    </row>
    <row collapsed="false" customFormat="false" customHeight="false" hidden="false" ht="12.1" outlineLevel="0" r="575">
      <c r="A575" s="14" t="n">
        <v>45568</v>
      </c>
      <c r="B575" s="6" t="n">
        <v>200000</v>
      </c>
      <c r="C575" s="17" t="s">
        <v>183</v>
      </c>
      <c r="D575" s="17"/>
      <c r="E575" s="17"/>
      <c r="F575" s="6" t="s">
        <f>=A575-A574</f>
      </c>
      <c r="G575" s="6" t="s">
        <f>=B575+G574</f>
      </c>
      <c r="H575" s="6" t="s">
        <f>=F575*G574</f>
      </c>
    </row>
    <row collapsed="false" customFormat="false" customHeight="false" hidden="false" ht="12.1" outlineLevel="0" r="576">
      <c r="A576" s="14" t="n">
        <v>45569</v>
      </c>
      <c r="B576" s="6" t="n">
        <v>300000</v>
      </c>
      <c r="C576" s="17" t="s">
        <v>183</v>
      </c>
      <c r="D576" s="17"/>
      <c r="E576" s="17"/>
      <c r="F576" s="6" t="s">
        <f>=A576-A575</f>
      </c>
      <c r="G576" s="6" t="s">
        <f>=B576+G575</f>
      </c>
      <c r="H576" s="6" t="s">
        <f>=F576*G575</f>
      </c>
    </row>
    <row collapsed="false" customFormat="false" customHeight="false" hidden="false" ht="12.1" outlineLevel="0" r="577">
      <c r="A577" s="14" t="n">
        <v>45572</v>
      </c>
      <c r="B577" s="6" t="n">
        <v>-6786</v>
      </c>
      <c r="C577" s="17" t="s">
        <v>408</v>
      </c>
      <c r="D577" s="17"/>
      <c r="E577" s="17"/>
      <c r="F577" s="6" t="s">
        <f>=A577-A576</f>
      </c>
      <c r="G577" s="6" t="s">
        <f>=B577+G576</f>
      </c>
      <c r="H577" s="6" t="s">
        <f>=F577*G576</f>
      </c>
    </row>
    <row collapsed="false" customFormat="false" customHeight="false" hidden="false" ht="12.1" outlineLevel="0" r="578">
      <c r="A578" s="14" t="n">
        <v>45573</v>
      </c>
      <c r="B578" s="6" t="n">
        <v>-61549.4</v>
      </c>
      <c r="C578" s="17" t="s">
        <v>409</v>
      </c>
      <c r="D578" s="17"/>
      <c r="E578" s="17"/>
      <c r="F578" s="6" t="s">
        <f>=A578-A577</f>
      </c>
      <c r="G578" s="6" t="s">
        <f>=B578+G577</f>
      </c>
      <c r="H578" s="6" t="s">
        <f>=F578*G577</f>
      </c>
    </row>
    <row collapsed="false" customFormat="false" customHeight="false" hidden="false" ht="12.1" outlineLevel="0" r="579">
      <c r="A579" s="14" t="n">
        <v>45573</v>
      </c>
      <c r="B579" s="6" t="n">
        <v>-41044</v>
      </c>
      <c r="C579" s="17" t="s">
        <v>410</v>
      </c>
      <c r="D579" s="17"/>
      <c r="E579" s="17"/>
      <c r="F579" s="6" t="s">
        <f>=A579-A578</f>
      </c>
      <c r="G579" s="6" t="s">
        <f>=B579+G578</f>
      </c>
      <c r="H579" s="6" t="s">
        <f>=F579*G578</f>
      </c>
    </row>
    <row collapsed="false" customFormat="false" customHeight="false" hidden="false" ht="12.1" outlineLevel="0" r="580">
      <c r="A580" s="14" t="n">
        <v>45573</v>
      </c>
      <c r="B580" s="6" t="n">
        <v>150000</v>
      </c>
      <c r="C580" s="17" t="s">
        <v>183</v>
      </c>
      <c r="D580" s="17"/>
      <c r="E580" s="17"/>
      <c r="F580" s="6" t="s">
        <f>=A580-A579</f>
      </c>
      <c r="G580" s="6" t="s">
        <f>=B580+G579</f>
      </c>
      <c r="H580" s="6" t="s">
        <f>=F580*G579</f>
      </c>
    </row>
    <row collapsed="false" customFormat="false" customHeight="false" hidden="false" ht="12.1" outlineLevel="0" r="581">
      <c r="A581" s="14" t="n">
        <v>45573</v>
      </c>
      <c r="B581" s="6" t="n">
        <v>18000</v>
      </c>
      <c r="C581" s="17" t="s">
        <v>183</v>
      </c>
      <c r="D581" s="17"/>
      <c r="E581" s="17"/>
      <c r="F581" s="6" t="s">
        <f>=A581-A580</f>
      </c>
      <c r="G581" s="6" t="s">
        <f>=B581+G580</f>
      </c>
      <c r="H581" s="6" t="s">
        <f>=F581*G580</f>
      </c>
    </row>
    <row collapsed="false" customFormat="false" customHeight="false" hidden="false" ht="12.1" outlineLevel="0" r="582">
      <c r="A582" s="14" t="n">
        <v>45574</v>
      </c>
      <c r="B582" s="6" t="n">
        <v>5037</v>
      </c>
      <c r="C582" s="17" t="s">
        <v>183</v>
      </c>
      <c r="D582" s="17"/>
      <c r="E582" s="17"/>
      <c r="F582" s="6" t="s">
        <f>=A582-A581</f>
      </c>
      <c r="G582" s="6" t="s">
        <f>=B582+G581</f>
      </c>
      <c r="H582" s="6" t="s">
        <f>=F582*G581</f>
      </c>
    </row>
    <row collapsed="false" customFormat="false" customHeight="false" hidden="false" ht="12.1" outlineLevel="0" r="583">
      <c r="A583" s="14" t="n">
        <v>45574</v>
      </c>
      <c r="B583" s="6" t="n">
        <v>70000</v>
      </c>
      <c r="C583" s="17" t="s">
        <v>183</v>
      </c>
      <c r="D583" s="17"/>
      <c r="E583" s="17"/>
      <c r="F583" s="6" t="s">
        <f>=A583-A582</f>
      </c>
      <c r="G583" s="6" t="s">
        <f>=B583+G582</f>
      </c>
      <c r="H583" s="6" t="s">
        <f>=F583*G582</f>
      </c>
    </row>
    <row collapsed="false" customFormat="false" customHeight="false" hidden="false" ht="12.1" outlineLevel="0" r="584">
      <c r="A584" s="14" t="n">
        <v>45579</v>
      </c>
      <c r="B584" s="6" t="n">
        <v>-6328.4</v>
      </c>
      <c r="C584" s="17" t="s">
        <v>411</v>
      </c>
      <c r="D584" s="17"/>
      <c r="E584" s="17"/>
      <c r="F584" s="6" t="s">
        <f>=A584-A583</f>
      </c>
      <c r="G584" s="6" t="s">
        <f>=B584+G583</f>
      </c>
      <c r="H584" s="6" t="s">
        <f>=F584*G583</f>
      </c>
    </row>
    <row collapsed="false" customFormat="false" customHeight="false" hidden="false" ht="12.1" outlineLevel="0" r="585">
      <c r="A585" s="14" t="n">
        <v>45582</v>
      </c>
      <c r="B585" s="6" t="n">
        <v>-47192.5</v>
      </c>
      <c r="C585" s="17" t="s">
        <v>412</v>
      </c>
      <c r="D585" s="17"/>
      <c r="E585" s="17"/>
      <c r="F585" s="6" t="s">
        <f>=A585-A584</f>
      </c>
      <c r="G585" s="6" t="s">
        <f>=B585+G584</f>
      </c>
      <c r="H585" s="6" t="s">
        <f>=F585*G584</f>
      </c>
    </row>
    <row collapsed="false" customFormat="false" customHeight="false" hidden="false" ht="12.1" outlineLevel="0" r="586">
      <c r="A586" s="14" t="n">
        <v>45584</v>
      </c>
      <c r="B586" s="6" t="n">
        <v>-3530.7</v>
      </c>
      <c r="C586" s="17" t="s">
        <v>413</v>
      </c>
      <c r="D586" s="17"/>
      <c r="E586" s="17"/>
      <c r="F586" s="6" t="s">
        <f>=A586-A585</f>
      </c>
      <c r="G586" s="6" t="s">
        <f>=B586+G585</f>
      </c>
      <c r="H586" s="6" t="s">
        <f>=F586*G585</f>
      </c>
    </row>
    <row collapsed="false" customFormat="false" customHeight="false" hidden="false" ht="12.1" outlineLevel="0" r="587">
      <c r="A587" s="14" t="n">
        <v>45588</v>
      </c>
      <c r="B587" s="6" t="n">
        <v>70746.4</v>
      </c>
      <c r="C587" s="17" t="s">
        <v>414</v>
      </c>
      <c r="D587" s="17"/>
      <c r="E587" s="17"/>
      <c r="F587" s="6" t="s">
        <f>=A587-A586</f>
      </c>
      <c r="G587" s="6" t="s">
        <f>=B587+G586</f>
      </c>
      <c r="H587" s="6" t="s">
        <f>=F587*G586</f>
      </c>
    </row>
    <row collapsed="false" customFormat="false" customHeight="false" hidden="false" ht="12.1" outlineLevel="0" r="588">
      <c r="A588" s="14" t="n">
        <v>45589</v>
      </c>
      <c r="B588" s="6" t="n">
        <v>41055</v>
      </c>
      <c r="C588" s="17" t="s">
        <v>183</v>
      </c>
      <c r="D588" s="17"/>
      <c r="E588" s="17"/>
      <c r="F588" s="6" t="s">
        <f>=A588-A587</f>
      </c>
      <c r="G588" s="6" t="s">
        <f>=B588+G587</f>
      </c>
      <c r="H588" s="6" t="s">
        <f>=F588*G587</f>
      </c>
    </row>
    <row collapsed="false" customFormat="false" customHeight="false" hidden="false" ht="12.1" outlineLevel="0" r="589">
      <c r="A589" s="14" t="n">
        <v>45590</v>
      </c>
      <c r="B589" s="6" t="n">
        <v>69000</v>
      </c>
      <c r="C589" s="17" t="s">
        <v>183</v>
      </c>
      <c r="D589" s="17"/>
      <c r="E589" s="17"/>
      <c r="F589" s="6" t="s">
        <f>=A589-A588</f>
      </c>
      <c r="G589" s="6" t="s">
        <f>=B589+G588</f>
      </c>
      <c r="H589" s="6" t="s">
        <f>=F589*G588</f>
      </c>
    </row>
    <row collapsed="false" customFormat="false" customHeight="false" hidden="false" ht="12.1" outlineLevel="0" r="590">
      <c r="A590" s="14" t="n">
        <v>45593</v>
      </c>
      <c r="B590" s="6" t="n">
        <v>6329.4</v>
      </c>
      <c r="C590" s="17" t="s">
        <v>183</v>
      </c>
      <c r="D590" s="17"/>
      <c r="E590" s="17"/>
      <c r="F590" s="6" t="s">
        <f>=A590-A589</f>
      </c>
      <c r="G590" s="6" t="s">
        <f>=B590+G589</f>
      </c>
      <c r="H590" s="6" t="s">
        <f>=F590*G589</f>
      </c>
    </row>
    <row collapsed="false" customFormat="false" customHeight="false" hidden="false" ht="12.1" outlineLevel="0" r="591">
      <c r="A591" s="14" t="n">
        <v>45593</v>
      </c>
      <c r="B591" s="6" t="n">
        <v>150000</v>
      </c>
      <c r="C591" s="17" t="s">
        <v>183</v>
      </c>
      <c r="D591" s="17"/>
      <c r="E591" s="17"/>
      <c r="F591" s="6" t="s">
        <f>=A591-A590</f>
      </c>
      <c r="G591" s="6" t="s">
        <f>=B591+G590</f>
      </c>
      <c r="H591" s="6" t="s">
        <f>=F591*G590</f>
      </c>
    </row>
    <row collapsed="false" customFormat="false" customHeight="false" hidden="false" ht="12.1" outlineLevel="0" r="592">
      <c r="A592" s="14" t="n">
        <v>45593</v>
      </c>
      <c r="B592" s="6" t="n">
        <v>35000</v>
      </c>
      <c r="C592" s="17" t="s">
        <v>183</v>
      </c>
      <c r="D592" s="17"/>
      <c r="E592" s="17"/>
      <c r="F592" s="6" t="s">
        <f>=A592-A591</f>
      </c>
      <c r="G592" s="6" t="s">
        <f>=B592+G591</f>
      </c>
      <c r="H592" s="6" t="s">
        <f>=F592*G591</f>
      </c>
    </row>
    <row collapsed="false" customFormat="false" customHeight="false" hidden="false" ht="12.1" outlineLevel="0" r="593">
      <c r="A593" s="14" t="n">
        <v>45594</v>
      </c>
      <c r="B593" s="6" t="n">
        <v>19312.6</v>
      </c>
      <c r="C593" s="17" t="s">
        <v>183</v>
      </c>
      <c r="D593" s="17"/>
      <c r="E593" s="17"/>
      <c r="F593" s="6" t="s">
        <f>=A593-A592</f>
      </c>
      <c r="G593" s="6" t="s">
        <f>=B593+G592</f>
      </c>
      <c r="H593" s="6" t="s">
        <f>=F593*G592</f>
      </c>
    </row>
    <row collapsed="false" customFormat="false" customHeight="false" hidden="false" ht="12.1" outlineLevel="0" r="594">
      <c r="A594" s="14" t="n">
        <v>45596</v>
      </c>
      <c r="B594" s="6" t="n">
        <v>27883.9</v>
      </c>
      <c r="C594" s="17" t="s">
        <v>183</v>
      </c>
      <c r="D594" s="17"/>
      <c r="E594" s="17"/>
      <c r="F594" s="6" t="s">
        <f>=A594-A593</f>
      </c>
      <c r="G594" s="6" t="s">
        <f>=B594+G593</f>
      </c>
      <c r="H594" s="6" t="s">
        <f>=F594*G593</f>
      </c>
    </row>
    <row collapsed="false" customFormat="false" customHeight="false" hidden="false" ht="12.1" outlineLevel="0" r="595">
      <c r="A595" s="14" t="n">
        <v>45601</v>
      </c>
      <c r="B595" s="6" t="n">
        <v>1754.9</v>
      </c>
      <c r="C595" s="17" t="s">
        <v>183</v>
      </c>
      <c r="D595" s="17"/>
      <c r="E595" s="17"/>
      <c r="F595" s="6" t="s">
        <f>=A595-A594</f>
      </c>
      <c r="G595" s="6" t="s">
        <f>=B595+G594</f>
      </c>
      <c r="H595" s="6" t="s">
        <f>=F595*G594</f>
      </c>
    </row>
    <row collapsed="false" customFormat="false" customHeight="false" hidden="false" ht="12.1" outlineLevel="0" r="596">
      <c r="A596" s="14" t="n">
        <v>45601</v>
      </c>
      <c r="B596" s="6" t="n">
        <v>1776.8</v>
      </c>
      <c r="C596" s="17" t="s">
        <v>183</v>
      </c>
      <c r="D596" s="17"/>
      <c r="E596" s="17"/>
      <c r="F596" s="6" t="s">
        <f>=A596-A595</f>
      </c>
      <c r="G596" s="6" t="s">
        <f>=B596+G595</f>
      </c>
      <c r="H596" s="6" t="s">
        <f>=F596*G595</f>
      </c>
    </row>
    <row collapsed="false" customFormat="false" customHeight="false" hidden="false" ht="12.1" outlineLevel="0" r="597">
      <c r="A597" s="14" t="n">
        <v>45603</v>
      </c>
      <c r="B597" s="6" t="n">
        <v>-6718</v>
      </c>
      <c r="C597" s="17" t="s">
        <v>415</v>
      </c>
      <c r="D597" s="17"/>
      <c r="E597" s="17"/>
      <c r="F597" s="6" t="s">
        <f>=A597-A596</f>
      </c>
      <c r="G597" s="6" t="s">
        <f>=B597+G596</f>
      </c>
      <c r="H597" s="6" t="s">
        <f>=F597*G596</f>
      </c>
    </row>
    <row collapsed="false" customFormat="false" customHeight="false" hidden="false" ht="12.1" outlineLevel="0" r="598">
      <c r="A598" s="14" t="n">
        <v>45604</v>
      </c>
      <c r="B598" s="6" t="n">
        <v>6719</v>
      </c>
      <c r="C598" s="17" t="s">
        <v>183</v>
      </c>
      <c r="D598" s="17"/>
      <c r="E598" s="17"/>
      <c r="F598" s="6" t="s">
        <f>=A598-A597</f>
      </c>
      <c r="G598" s="6" t="s">
        <f>=B598+G597</f>
      </c>
      <c r="H598" s="6" t="s">
        <f>=F598*G597</f>
      </c>
    </row>
    <row collapsed="false" customFormat="false" customHeight="false" hidden="false" ht="12.1" outlineLevel="0" r="599">
      <c r="A599" s="14" t="n">
        <v>45608</v>
      </c>
      <c r="B599" s="6" t="n">
        <v>200</v>
      </c>
      <c r="C599" s="17" t="s">
        <v>183</v>
      </c>
      <c r="D599" s="17"/>
      <c r="E599" s="17"/>
      <c r="F599" s="6" t="s">
        <f>=A599-A598</f>
      </c>
      <c r="G599" s="6" t="s">
        <f>=B599+G598</f>
      </c>
      <c r="H599" s="6" t="s">
        <f>=F599*G598</f>
      </c>
    </row>
    <row collapsed="false" customFormat="false" customHeight="false" hidden="false" ht="12.1" outlineLevel="0" r="600">
      <c r="A600" s="14" t="n">
        <v>45609</v>
      </c>
      <c r="B600" s="6" t="n">
        <v>80000</v>
      </c>
      <c r="C600" s="17" t="s">
        <v>183</v>
      </c>
      <c r="D600" s="17"/>
      <c r="E600" s="17"/>
      <c r="F600" s="6" t="s">
        <f>=A600-A599</f>
      </c>
      <c r="G600" s="6" t="s">
        <f>=B600+G599</f>
      </c>
      <c r="H600" s="6" t="s">
        <f>=F600*G599</f>
      </c>
    </row>
    <row collapsed="false" customFormat="false" customHeight="false" hidden="false" ht="12.1" outlineLevel="0" r="601">
      <c r="A601" s="14" t="n">
        <v>45625</v>
      </c>
      <c r="B601" s="6" t="n">
        <v>21000</v>
      </c>
      <c r="C601" s="17" t="s">
        <v>183</v>
      </c>
      <c r="D601" s="17"/>
      <c r="E601" s="17"/>
      <c r="F601" s="6" t="s">
        <f>=A601-A600</f>
      </c>
      <c r="G601" s="6" t="s">
        <f>=B601+G600</f>
      </c>
      <c r="H601" s="6" t="s">
        <f>=F601*G600</f>
      </c>
    </row>
    <row collapsed="false" customFormat="false" customHeight="false" hidden="false" ht="12.1" outlineLevel="0" r="602">
      <c r="A602" s="14" t="n">
        <v>45632</v>
      </c>
      <c r="B602" s="6" t="n">
        <v>-6528.6</v>
      </c>
      <c r="C602" s="17" t="s">
        <v>416</v>
      </c>
      <c r="D602" s="17"/>
      <c r="E602" s="17"/>
      <c r="F602" s="6" t="s">
        <f>=A602-A601</f>
      </c>
      <c r="G602" s="6" t="s">
        <f>=B602+G601</f>
      </c>
      <c r="H602" s="6" t="s">
        <f>=F602*G601</f>
      </c>
    </row>
    <row collapsed="false" customFormat="false" customHeight="false" hidden="false" ht="12.1" outlineLevel="0" r="603">
      <c r="A603" s="14" t="n">
        <v>45635</v>
      </c>
      <c r="B603" s="6" t="n">
        <v>2021.8</v>
      </c>
      <c r="C603" s="17" t="s">
        <v>183</v>
      </c>
      <c r="D603" s="17"/>
      <c r="E603" s="17"/>
      <c r="F603" s="6" t="s">
        <f>=A603-A602</f>
      </c>
      <c r="G603" s="6" t="s">
        <f>=B603+G602</f>
      </c>
      <c r="H603" s="6" t="s">
        <f>=F603*G602</f>
      </c>
    </row>
    <row collapsed="false" customFormat="false" customHeight="false" hidden="false" ht="12.1" outlineLevel="0" r="604">
      <c r="A604" s="14" t="n">
        <v>45635</v>
      </c>
      <c r="B604" s="6" t="n">
        <v>4507</v>
      </c>
      <c r="C604" s="17" t="s">
        <v>183</v>
      </c>
      <c r="D604" s="17"/>
      <c r="E604" s="17"/>
      <c r="F604" s="6" t="s">
        <f>=A604-A603</f>
      </c>
      <c r="G604" s="6" t="s">
        <f>=B604+G603</f>
      </c>
      <c r="H604" s="6" t="s">
        <f>=F604*G603</f>
      </c>
    </row>
    <row collapsed="false" customFormat="false" customHeight="false" hidden="false" ht="12.1" outlineLevel="0" r="605">
      <c r="A605" s="14" t="n">
        <v>45642</v>
      </c>
      <c r="B605" s="6" t="n">
        <v>38000</v>
      </c>
      <c r="C605" s="17" t="s">
        <v>183</v>
      </c>
      <c r="D605" s="17"/>
      <c r="E605" s="17"/>
      <c r="F605" s="6" t="s">
        <f>=A605-A604</f>
      </c>
      <c r="G605" s="6" t="s">
        <f>=B605+G604</f>
      </c>
      <c r="H605" s="6" t="s">
        <f>=F605*G604</f>
      </c>
    </row>
    <row collapsed="false" customFormat="false" customHeight="false" hidden="false" ht="12.1" outlineLevel="0" r="606">
      <c r="A606" s="14" t="n">
        <v>45643</v>
      </c>
      <c r="B606" s="6" t="n">
        <v>-5548.8</v>
      </c>
      <c r="C606" s="17" t="s">
        <v>417</v>
      </c>
      <c r="D606" s="17"/>
      <c r="E606" s="17"/>
      <c r="F606" s="6" t="s">
        <f>=A606-A605</f>
      </c>
      <c r="G606" s="6" t="s">
        <f>=B606+G605</f>
      </c>
      <c r="H606" s="6" t="s">
        <f>=F606*G605</f>
      </c>
    </row>
    <row collapsed="false" customFormat="false" customHeight="false" hidden="false" ht="12.1" outlineLevel="0" r="607">
      <c r="A607" s="14" t="n">
        <v>45643</v>
      </c>
      <c r="B607" s="6" t="n">
        <v>-134154</v>
      </c>
      <c r="C607" s="17" t="s">
        <v>418</v>
      </c>
      <c r="D607" s="17"/>
      <c r="E607" s="17"/>
      <c r="F607" s="6" t="s">
        <f>=A607-A606</f>
      </c>
      <c r="G607" s="6" t="s">
        <f>=B607+G606</f>
      </c>
      <c r="H607" s="6" t="s">
        <f>=F607*G606</f>
      </c>
    </row>
    <row collapsed="false" customFormat="false" customHeight="false" hidden="false" ht="12.1" outlineLevel="0" r="608">
      <c r="A608" s="14" t="n">
        <v>45644.670914352</v>
      </c>
      <c r="B608" s="6" t="n">
        <v>158263.28</v>
      </c>
      <c r="C608" s="17" t="s">
        <v>343</v>
      </c>
      <c r="D608" s="17"/>
      <c r="E608" s="17"/>
      <c r="F608" s="6" t="s">
        <f>=A608-A607</f>
      </c>
      <c r="G608" s="6" t="s">
        <f>=B608+G607</f>
      </c>
      <c r="H608" s="6" t="s">
        <f>=F608*G607</f>
      </c>
    </row>
    <row collapsed="false" customFormat="false" customHeight="false" hidden="false" ht="12.1" outlineLevel="0" r="609">
      <c r="A609" s="14" t="n">
        <v>45648</v>
      </c>
      <c r="B609" s="6" t="n">
        <v>-1644</v>
      </c>
      <c r="C609" s="17" t="s">
        <v>419</v>
      </c>
      <c r="D609" s="17"/>
      <c r="E609" s="17"/>
      <c r="F609" s="6" t="s">
        <f>=A609-A608</f>
      </c>
      <c r="G609" s="6" t="s">
        <f>=B609+G608</f>
      </c>
      <c r="H609" s="6" t="s">
        <f>=F609*G608</f>
      </c>
    </row>
    <row collapsed="false" customFormat="false" customHeight="false" hidden="false" ht="12.1" outlineLevel="0" r="610">
      <c r="A610" s="14" t="n">
        <v>45650</v>
      </c>
      <c r="B610" s="6" t="n">
        <v>58596</v>
      </c>
      <c r="C610" s="17" t="s">
        <v>420</v>
      </c>
      <c r="D610" s="17"/>
      <c r="E610" s="17"/>
      <c r="F610" s="6" t="s">
        <f>=A610-A609</f>
      </c>
      <c r="G610" s="6" t="s">
        <f>=B610+G609</f>
      </c>
      <c r="H610" s="6" t="s">
        <f>=F610*G609</f>
      </c>
    </row>
    <row collapsed="false" customFormat="false" customHeight="false" hidden="false" ht="12.1" outlineLevel="0" r="611">
      <c r="A611" s="14" t="n">
        <v>45651</v>
      </c>
      <c r="B611" s="6" t="n">
        <v>83205</v>
      </c>
      <c r="C611" s="17" t="s">
        <v>183</v>
      </c>
      <c r="D611" s="17"/>
      <c r="E611" s="17"/>
      <c r="F611" s="6" t="s">
        <f>=A611-A610</f>
      </c>
      <c r="G611" s="6" t="s">
        <f>=B611+G610</f>
      </c>
      <c r="H611" s="6" t="s">
        <f>=F611*G610</f>
      </c>
    </row>
    <row collapsed="false" customFormat="false" customHeight="false" hidden="false" ht="12.1" outlineLevel="0" r="612">
      <c r="A612" s="14" t="n">
        <v>45653</v>
      </c>
      <c r="B612" s="6" t="n">
        <v>1644</v>
      </c>
      <c r="C612" s="17" t="s">
        <v>183</v>
      </c>
      <c r="D612" s="17"/>
      <c r="E612" s="17"/>
      <c r="F612" s="6" t="s">
        <f>=A612-A611</f>
      </c>
      <c r="G612" s="6" t="s">
        <f>=B612+G611</f>
      </c>
      <c r="H612" s="6" t="s">
        <f>=F612*G611</f>
      </c>
    </row>
    <row collapsed="false" customFormat="false" customHeight="false" hidden="false" ht="12.1" outlineLevel="0" r="613">
      <c r="A613" s="14" t="n">
        <v>45665</v>
      </c>
      <c r="B613" s="6" t="n">
        <v>-32996.59</v>
      </c>
      <c r="C613" s="17" t="s">
        <v>421</v>
      </c>
      <c r="D613" s="17"/>
      <c r="E613" s="17"/>
      <c r="F613" s="6" t="s">
        <f>=A613-A612</f>
      </c>
      <c r="G613" s="6" t="s">
        <f>=B613+G612</f>
      </c>
      <c r="H613" s="6" t="s">
        <f>=F613*G612</f>
      </c>
    </row>
    <row collapsed="false" customFormat="false" customHeight="false" hidden="false" ht="12.1" outlineLevel="0" r="614">
      <c r="A614" s="14" t="n">
        <v>45665</v>
      </c>
      <c r="B614" s="6" t="n">
        <v>-27489.63</v>
      </c>
      <c r="C614" s="17" t="s">
        <v>422</v>
      </c>
      <c r="D614" s="17"/>
      <c r="E614" s="17"/>
      <c r="F614" s="6" t="s">
        <f>=A614-A613</f>
      </c>
      <c r="G614" s="6" t="s">
        <f>=B614+G613</f>
      </c>
      <c r="H614" s="6" t="s">
        <f>=F614*G613</f>
      </c>
    </row>
    <row collapsed="false" customFormat="false" customHeight="false" hidden="false" ht="12.1" outlineLevel="0" r="615">
      <c r="A615" s="14" t="n">
        <v>45667</v>
      </c>
      <c r="B615" s="6" t="n">
        <v>-12692</v>
      </c>
      <c r="C615" s="17" t="s">
        <v>423</v>
      </c>
      <c r="D615" s="17"/>
      <c r="E615" s="17"/>
      <c r="F615" s="6" t="s">
        <f>=A615-A614</f>
      </c>
      <c r="G615" s="6" t="s">
        <f>=B615+G614</f>
      </c>
      <c r="H615" s="6" t="s">
        <f>=F615*G614</f>
      </c>
    </row>
    <row collapsed="false" customFormat="false" customHeight="false" hidden="false" ht="12.1" outlineLevel="0" r="616">
      <c r="A616" s="14" t="n">
        <v>45670</v>
      </c>
      <c r="B616" s="6" t="n">
        <v>119000</v>
      </c>
      <c r="C616" s="17" t="s">
        <v>183</v>
      </c>
      <c r="D616" s="17"/>
      <c r="E616" s="17"/>
      <c r="F616" s="6" t="s">
        <f>=A616-A615</f>
      </c>
      <c r="G616" s="6" t="s">
        <f>=B616+G615</f>
      </c>
      <c r="H616" s="6" t="s">
        <f>=F616*G615</f>
      </c>
    </row>
    <row collapsed="false" customFormat="false" customHeight="false" hidden="false" ht="12.1" outlineLevel="0" r="617">
      <c r="A617" s="14" t="n">
        <v>45672</v>
      </c>
      <c r="B617" s="6" t="n">
        <v>-24846.52</v>
      </c>
      <c r="C617" s="17" t="s">
        <v>424</v>
      </c>
      <c r="D617" s="17"/>
      <c r="E617" s="17"/>
      <c r="F617" s="6" t="s">
        <f>=A617-A616</f>
      </c>
      <c r="G617" s="6" t="s">
        <f>=B617+G616</f>
      </c>
      <c r="H617" s="6" t="s">
        <f>=F617*G616</f>
      </c>
    </row>
    <row collapsed="false" customFormat="false" customHeight="false" hidden="false" ht="12.1" outlineLevel="0" r="618">
      <c r="A618" s="14" t="n">
        <v>45672</v>
      </c>
      <c r="B618" s="6" t="n">
        <v>169000</v>
      </c>
      <c r="C618" s="17" t="s">
        <v>183</v>
      </c>
      <c r="D618" s="17"/>
      <c r="E618" s="17"/>
      <c r="F618" s="6" t="s">
        <f>=A618-A617</f>
      </c>
      <c r="G618" s="6" t="s">
        <f>=B618+G617</f>
      </c>
      <c r="H618" s="6" t="s">
        <f>=F618*G617</f>
      </c>
    </row>
    <row collapsed="false" customFormat="false" customHeight="false" hidden="false" ht="12.1" outlineLevel="0" r="619">
      <c r="A619" s="14" t="n">
        <v>45672</v>
      </c>
      <c r="B619" s="6" t="n">
        <v>-637.67</v>
      </c>
      <c r="C619" s="17" t="s">
        <v>365</v>
      </c>
      <c r="D619" s="17"/>
      <c r="E619" s="17"/>
      <c r="F619" s="6" t="s">
        <f>=A619-A618</f>
      </c>
      <c r="G619" s="6" t="s">
        <f>=B619+G618</f>
      </c>
      <c r="H619" s="6" t="s">
        <f>=F619*G618</f>
      </c>
    </row>
    <row collapsed="false" customFormat="false" customHeight="false" hidden="false" ht="12.1" outlineLevel="0" r="620">
      <c r="A620" s="14" t="n">
        <v>45673</v>
      </c>
      <c r="B620" s="6" t="n">
        <v>22771.74</v>
      </c>
      <c r="C620" s="17" t="s">
        <v>183</v>
      </c>
      <c r="D620" s="17"/>
      <c r="E620" s="17"/>
      <c r="F620" s="6" t="s">
        <f>=A620-A619</f>
      </c>
      <c r="G620" s="6" t="s">
        <f>=B620+G619</f>
      </c>
      <c r="H620" s="6" t="s">
        <f>=F620*G619</f>
      </c>
    </row>
    <row collapsed="false" customFormat="false" customHeight="false" hidden="false" ht="12.1" outlineLevel="0" r="621">
      <c r="A621" s="14" t="n">
        <v>45673</v>
      </c>
      <c r="B621" s="6" t="n">
        <v>7623.58</v>
      </c>
      <c r="C621" s="17" t="s">
        <v>425</v>
      </c>
      <c r="D621" s="17"/>
      <c r="E621" s="17"/>
      <c r="F621" s="6" t="s">
        <f>=A621-A620</f>
      </c>
      <c r="G621" s="6" t="s">
        <f>=B621+G620</f>
      </c>
      <c r="H621" s="6" t="s">
        <f>=F621*G620</f>
      </c>
    </row>
    <row collapsed="false" customFormat="false" customHeight="false" hidden="false" ht="12.1" outlineLevel="0" r="622">
      <c r="A622" s="14" t="n">
        <v>45680</v>
      </c>
      <c r="B622" s="6" t="n">
        <v>20607</v>
      </c>
      <c r="C622" s="17" t="s">
        <v>183</v>
      </c>
      <c r="D622" s="17"/>
      <c r="E622" s="17"/>
      <c r="F622" s="6" t="s">
        <f>=A622-A621</f>
      </c>
      <c r="G622" s="6" t="s">
        <f>=B622+G621</f>
      </c>
      <c r="H622" s="6" t="s">
        <f>=F622*G621</f>
      </c>
    </row>
    <row collapsed="false" customFormat="false" customHeight="false" hidden="false" ht="12.1" outlineLevel="0" r="623">
      <c r="A623" s="14" t="n">
        <v>45680</v>
      </c>
      <c r="B623" s="6" t="n">
        <v>6883.45</v>
      </c>
      <c r="C623" s="17" t="s">
        <v>426</v>
      </c>
      <c r="D623" s="17"/>
      <c r="E623" s="17"/>
      <c r="F623" s="6" t="s">
        <f>=A623-A622</f>
      </c>
      <c r="G623" s="6" t="s">
        <f>=B623+G622</f>
      </c>
      <c r="H623" s="6" t="s">
        <f>=F623*G622</f>
      </c>
    </row>
    <row collapsed="false" customFormat="false" customHeight="false" hidden="false" ht="12.1" outlineLevel="0" r="624">
      <c r="A624" s="14" t="n">
        <v>45680.746631944</v>
      </c>
      <c r="B624" s="6" t="n">
        <v>37927.59</v>
      </c>
      <c r="C624" s="17" t="s">
        <v>427</v>
      </c>
      <c r="D624" s="17"/>
      <c r="E624" s="17"/>
      <c r="F624" s="6" t="s">
        <f>=A624-A623</f>
      </c>
      <c r="G624" s="6" t="s">
        <f>=B624+G623</f>
      </c>
      <c r="H624" s="6" t="s">
        <f>=F624*G623</f>
      </c>
    </row>
    <row collapsed="false" customFormat="false" customHeight="false" hidden="false" ht="12.1" outlineLevel="0" r="625">
      <c r="A625" s="14" t="n">
        <v>45688</v>
      </c>
      <c r="B625" s="6" t="n">
        <v>140000</v>
      </c>
      <c r="C625" s="17" t="s">
        <v>183</v>
      </c>
      <c r="D625" s="17"/>
      <c r="E625" s="17"/>
      <c r="F625" s="6" t="s">
        <f>=A625-A624</f>
      </c>
      <c r="G625" s="6" t="s">
        <f>=B625+G624</f>
      </c>
      <c r="H625" s="6" t="s">
        <f>=F625*G624</f>
      </c>
    </row>
    <row collapsed="false" customFormat="false" customHeight="false" hidden="false" ht="12.1" outlineLevel="0" r="626">
      <c r="A626" s="14" t="n">
        <v>45688</v>
      </c>
      <c r="B626" s="6" t="n">
        <v>12711</v>
      </c>
      <c r="C626" s="17" t="s">
        <v>183</v>
      </c>
      <c r="D626" s="17"/>
      <c r="E626" s="17"/>
      <c r="F626" s="6" t="s">
        <f>=A626-A625</f>
      </c>
      <c r="G626" s="6" t="s">
        <f>=B626+G625</f>
      </c>
      <c r="H626" s="6" t="s">
        <f>=F626*G625</f>
      </c>
    </row>
    <row collapsed="false" customFormat="false" customHeight="false" hidden="false" ht="12.1" outlineLevel="0" r="627">
      <c r="A627" s="14" t="n">
        <v>45694</v>
      </c>
      <c r="B627" s="6" t="n">
        <v>-7158.88</v>
      </c>
      <c r="C627" s="17" t="s">
        <v>428</v>
      </c>
      <c r="D627" s="17"/>
      <c r="E627" s="17"/>
      <c r="F627" s="6" t="s">
        <f>=A627-A626</f>
      </c>
      <c r="G627" s="6" t="s">
        <f>=B627+G626</f>
      </c>
      <c r="H627" s="6" t="s">
        <f>=F627*G626</f>
      </c>
    </row>
    <row collapsed="false" customFormat="false" customHeight="false" hidden="false" ht="12.1" outlineLevel="0" r="628">
      <c r="A628" s="14" t="n">
        <v>45695</v>
      </c>
      <c r="B628" s="6" t="n">
        <v>2196.77</v>
      </c>
      <c r="C628" s="17" t="s">
        <v>425</v>
      </c>
      <c r="D628" s="17"/>
      <c r="E628" s="17"/>
      <c r="F628" s="6" t="s">
        <f>=A628-A627</f>
      </c>
      <c r="G628" s="6" t="s">
        <f>=B628+G627</f>
      </c>
      <c r="H628" s="6" t="s">
        <f>=F628*G627</f>
      </c>
    </row>
    <row collapsed="false" customFormat="false" customHeight="false" hidden="false" ht="12.1" outlineLevel="0" r="629">
      <c r="A629" s="14" t="n">
        <v>45698</v>
      </c>
      <c r="B629" s="6" t="n">
        <v>4964</v>
      </c>
      <c r="C629" s="17" t="s">
        <v>183</v>
      </c>
      <c r="D629" s="17"/>
      <c r="E629" s="17"/>
      <c r="F629" s="6" t="s">
        <f>=A629-A628</f>
      </c>
      <c r="G629" s="6" t="s">
        <f>=B629+G628</f>
      </c>
      <c r="H629" s="6" t="s">
        <f>=F629*G628</f>
      </c>
    </row>
    <row collapsed="false" customFormat="false" customHeight="false" hidden="false" ht="12.1" outlineLevel="0" r="630">
      <c r="A630" s="14" t="n">
        <v>45699</v>
      </c>
      <c r="B630" s="6" t="n">
        <v>169000</v>
      </c>
      <c r="C630" s="17" t="s">
        <v>183</v>
      </c>
      <c r="D630" s="17"/>
      <c r="E630" s="17"/>
      <c r="F630" s="6" t="s">
        <f>=A630-A629</f>
      </c>
      <c r="G630" s="6" t="s">
        <f>=B630+G629</f>
      </c>
      <c r="H630" s="6" t="s">
        <f>=F630*G629</f>
      </c>
    </row>
    <row collapsed="false" customFormat="false" customHeight="false" hidden="false" ht="12.1" outlineLevel="0" r="631">
      <c r="A631" s="14" t="n">
        <v>45700</v>
      </c>
      <c r="B631" s="6" t="n">
        <v>200000</v>
      </c>
      <c r="C631" s="17" t="s">
        <v>183</v>
      </c>
      <c r="D631" s="17"/>
      <c r="E631" s="17"/>
      <c r="F631" s="6" t="s">
        <f>=A631-A630</f>
      </c>
      <c r="G631" s="6" t="s">
        <f>=B631+G630</f>
      </c>
      <c r="H631" s="6" t="s">
        <f>=F631*G630</f>
      </c>
    </row>
    <row collapsed="false" customFormat="false" customHeight="false" hidden="false" ht="12.1" outlineLevel="0" r="632">
      <c r="A632" s="14" t="n">
        <v>45702</v>
      </c>
      <c r="B632" s="6" t="n">
        <v>200000</v>
      </c>
      <c r="C632" s="17" t="s">
        <v>183</v>
      </c>
      <c r="D632" s="17"/>
      <c r="E632" s="17"/>
      <c r="F632" s="6" t="s">
        <f>=A632-A631</f>
      </c>
      <c r="G632" s="6" t="s">
        <f>=B632+G631</f>
      </c>
      <c r="H632" s="6" t="s">
        <f>=F632*G631</f>
      </c>
    </row>
    <row collapsed="false" customFormat="false" customHeight="false" hidden="false" ht="12.1" outlineLevel="0" r="633">
      <c r="A633" s="14" t="n">
        <v>45714</v>
      </c>
      <c r="B633" s="6" t="n">
        <v>25000</v>
      </c>
      <c r="C633" s="17" t="s">
        <v>183</v>
      </c>
      <c r="D633" s="17"/>
      <c r="E633" s="17"/>
      <c r="F633" s="6" t="s">
        <f>=A633-A632</f>
      </c>
      <c r="G633" s="6" t="s">
        <f>=B633+G632</f>
      </c>
      <c r="H633" s="6" t="s">
        <f>=F633*G632</f>
      </c>
    </row>
    <row collapsed="false" customFormat="false" customHeight="false" hidden="false" ht="12.1" outlineLevel="0" r="634">
      <c r="A634" s="14" t="n">
        <v>45714</v>
      </c>
      <c r="B634" s="6" t="n">
        <v>30000</v>
      </c>
      <c r="C634" s="17" t="s">
        <v>183</v>
      </c>
      <c r="D634" s="17"/>
      <c r="E634" s="17"/>
      <c r="F634" s="6" t="s">
        <f>=A634-A633</f>
      </c>
      <c r="G634" s="6" t="s">
        <f>=B634+G633</f>
      </c>
      <c r="H634" s="6" t="s">
        <f>=F634*G633</f>
      </c>
    </row>
    <row collapsed="false" customFormat="false" customHeight="false" hidden="false" ht="12.1" outlineLevel="0" r="635">
      <c r="A635" s="14" t="n">
        <v>45716</v>
      </c>
      <c r="B635" s="6" t="n">
        <v>11000</v>
      </c>
      <c r="C635" s="17" t="s">
        <v>183</v>
      </c>
      <c r="D635" s="17"/>
      <c r="E635" s="17"/>
      <c r="F635" s="6" t="s">
        <f>=A635-A634</f>
      </c>
      <c r="G635" s="6" t="s">
        <f>=B635+G634</f>
      </c>
      <c r="H635" s="6" t="s">
        <f>=F635*G634</f>
      </c>
    </row>
    <row collapsed="false" customFormat="false" customHeight="false" hidden="false" ht="12.1" outlineLevel="0" r="636">
      <c r="A636" s="14" t="n">
        <v>45716</v>
      </c>
      <c r="B636" s="6" t="n">
        <v>2000</v>
      </c>
      <c r="C636" s="17" t="s">
        <v>183</v>
      </c>
      <c r="D636" s="17"/>
      <c r="E636" s="17"/>
      <c r="F636" s="6" t="s">
        <f>=A636-A635</f>
      </c>
      <c r="G636" s="6" t="s">
        <f>=B636+G635</f>
      </c>
      <c r="H636" s="6" t="s">
        <f>=F636*G635</f>
      </c>
    </row>
    <row collapsed="false" customFormat="false" customHeight="false" hidden="false" ht="12.1" outlineLevel="0" r="637">
      <c r="A637" s="14" t="n">
        <v>45722</v>
      </c>
      <c r="B637" s="6" t="n">
        <v>58000</v>
      </c>
      <c r="C637" s="17" t="s">
        <v>183</v>
      </c>
      <c r="D637" s="17"/>
      <c r="E637" s="17"/>
      <c r="F637" s="6" t="s">
        <f>=A637-A636</f>
      </c>
      <c r="G637" s="6" t="s">
        <f>=B637+G636</f>
      </c>
      <c r="H637" s="6" t="s">
        <f>=F637*G636</f>
      </c>
    </row>
    <row collapsed="false" customFormat="false" customHeight="false" hidden="false" ht="12.1" outlineLevel="0" r="638">
      <c r="A638" s="14" t="n">
        <v>45722</v>
      </c>
      <c r="B638" s="6" t="n">
        <v>70000</v>
      </c>
      <c r="C638" s="17" t="s">
        <v>183</v>
      </c>
      <c r="D638" s="17"/>
      <c r="E638" s="17"/>
      <c r="F638" s="6" t="s">
        <f>=A638-A637</f>
      </c>
      <c r="G638" s="6" t="s">
        <f>=B638+G637</f>
      </c>
      <c r="H638" s="6" t="s">
        <f>=F638*G637</f>
      </c>
    </row>
    <row collapsed="false" customFormat="false" customHeight="false" hidden="false" ht="12.1" outlineLevel="0" r="639">
      <c r="A639" s="14" t="n">
        <v>45723</v>
      </c>
      <c r="B639" s="6" t="n">
        <v>-6442.2</v>
      </c>
      <c r="C639" s="17" t="s">
        <v>429</v>
      </c>
      <c r="D639" s="17"/>
      <c r="E639" s="17"/>
      <c r="F639" s="6" t="s">
        <f>=A639-A638</f>
      </c>
      <c r="G639" s="6" t="s">
        <f>=B639+G638</f>
      </c>
      <c r="H639" s="6" t="s">
        <f>=F639*G638</f>
      </c>
    </row>
    <row collapsed="false" customFormat="false" customHeight="false" hidden="false" ht="12.1" outlineLevel="0" r="640">
      <c r="A640" s="14" t="n">
        <v>45726</v>
      </c>
      <c r="B640" s="6" t="n">
        <v>1976.05</v>
      </c>
      <c r="C640" s="17" t="s">
        <v>425</v>
      </c>
      <c r="D640" s="17"/>
      <c r="E640" s="17"/>
      <c r="F640" s="6" t="s">
        <f>=A640-A639</f>
      </c>
      <c r="G640" s="6" t="s">
        <f>=B640+G639</f>
      </c>
      <c r="H640" s="6" t="s">
        <f>=F640*G639</f>
      </c>
    </row>
    <row collapsed="false" customFormat="false" customHeight="false" hidden="false" ht="12.1" outlineLevel="0" r="641">
      <c r="A641" s="14" t="n">
        <v>45729</v>
      </c>
      <c r="B641" s="6" t="n">
        <v>4467</v>
      </c>
      <c r="C641" s="17" t="s">
        <v>183</v>
      </c>
      <c r="D641" s="17"/>
      <c r="E641" s="17"/>
      <c r="F641" s="6" t="s">
        <f>=A641-A640</f>
      </c>
      <c r="G641" s="6" t="s">
        <f>=B641+G640</f>
      </c>
      <c r="H641" s="6" t="s">
        <f>=F641*G640</f>
      </c>
    </row>
    <row collapsed="false" customFormat="false" customHeight="false" hidden="false" ht="12.1" outlineLevel="0" r="642">
      <c r="A642" s="14" t="n">
        <v>45749</v>
      </c>
      <c r="B642" s="6" t="n">
        <v>130000</v>
      </c>
      <c r="C642" s="17" t="s">
        <v>183</v>
      </c>
      <c r="D642" s="17"/>
      <c r="E642" s="17"/>
      <c r="F642" s="6" t="s">
        <f>=A642-A641</f>
      </c>
      <c r="G642" s="6" t="s">
        <f>=B642+G641</f>
      </c>
      <c r="H642" s="6" t="s">
        <f>=F642*G641</f>
      </c>
    </row>
    <row collapsed="false" customFormat="false" customHeight="false" hidden="false" ht="12.1" outlineLevel="0" r="643">
      <c r="A643" s="14" t="n">
        <v>45751</v>
      </c>
      <c r="B643" s="6" t="n">
        <v>-7241.92</v>
      </c>
      <c r="C643" s="17" t="s">
        <v>430</v>
      </c>
      <c r="D643" s="17"/>
      <c r="E643" s="17"/>
      <c r="F643" s="6" t="s">
        <f>=A643-A642</f>
      </c>
      <c r="G643" s="6" t="s">
        <f>=B643+G642</f>
      </c>
      <c r="H643" s="6" t="s">
        <f>=F643*G642</f>
      </c>
    </row>
    <row collapsed="false" customFormat="false" customHeight="false" hidden="false" ht="12.1" outlineLevel="0" r="644">
      <c r="A644" s="14" t="n">
        <v>45755</v>
      </c>
      <c r="B644" s="6" t="n">
        <v>2221.93</v>
      </c>
      <c r="C644" s="17" t="s">
        <v>425</v>
      </c>
      <c r="D644" s="17"/>
      <c r="E644" s="17"/>
      <c r="F644" s="6" t="s">
        <f>=A644-A643</f>
      </c>
      <c r="G644" s="6" t="s">
        <f>=B644+G643</f>
      </c>
      <c r="H644" s="6" t="s">
        <f>=F644*G643</f>
      </c>
    </row>
    <row collapsed="false" customFormat="false" customHeight="false" hidden="false" ht="12.1" outlineLevel="0" r="645">
      <c r="A645" s="14" t="n">
        <v>45790</v>
      </c>
      <c r="B645" s="6" t="n">
        <v>-6986.88</v>
      </c>
      <c r="C645" s="17" t="s">
        <v>431</v>
      </c>
      <c r="D645" s="17"/>
      <c r="E645" s="17"/>
      <c r="F645" s="6" t="s">
        <f>=A645-A644</f>
      </c>
      <c r="G645" s="6" t="s">
        <f>=B645+G644</f>
      </c>
      <c r="H645" s="6" t="s">
        <f>=F645*G644</f>
      </c>
    </row>
    <row collapsed="false" customFormat="false" customHeight="false" hidden="false" ht="12.1" outlineLevel="0" r="646">
      <c r="A646" s="14" t="n">
        <v>45794</v>
      </c>
      <c r="B646" s="6" t="n">
        <v>4845</v>
      </c>
      <c r="C646" s="17" t="s">
        <v>432</v>
      </c>
      <c r="D646" s="17"/>
      <c r="E646" s="17"/>
      <c r="F646" s="6" t="s">
        <f>=A646-A645</f>
      </c>
      <c r="G646" s="6" t="s">
        <f>=B646+G645</f>
      </c>
      <c r="H646" s="6" t="s">
        <f>=F646*G645</f>
      </c>
    </row>
    <row collapsed="false" customFormat="false" customHeight="false" hidden="false" ht="12.1" outlineLevel="0" r="647">
      <c r="A647" s="14" t="n">
        <v>45799</v>
      </c>
      <c r="B647" s="6" t="n">
        <v>50000</v>
      </c>
      <c r="C647" s="17" t="s">
        <v>433</v>
      </c>
      <c r="D647" s="17"/>
      <c r="E647" s="17"/>
      <c r="F647" s="6" t="s">
        <f>=A647-A646</f>
      </c>
      <c r="G647" s="6" t="s">
        <f>=B647+G646</f>
      </c>
      <c r="H647" s="6" t="s">
        <f>=F647*G646</f>
      </c>
    </row>
    <row collapsed="false" customFormat="false" customHeight="false" hidden="false" ht="12.1" outlineLevel="0" r="648">
      <c r="A648" s="14" t="n">
        <v>45800</v>
      </c>
      <c r="B648" s="6" t="n">
        <v>175000</v>
      </c>
      <c r="C648" s="17" t="s">
        <v>433</v>
      </c>
      <c r="D648" s="17"/>
      <c r="E648" s="17"/>
      <c r="F648" s="6" t="s">
        <f>=A648-A647</f>
      </c>
      <c r="G648" s="6" t="s">
        <f>=B648+G647</f>
      </c>
      <c r="H648" s="6" t="s">
        <f>=F648*G647</f>
      </c>
    </row>
    <row collapsed="false" customFormat="false" customHeight="false" hidden="false" ht="12.1" outlineLevel="0" r="649">
      <c r="A649" s="14" t="n">
        <v>45803</v>
      </c>
      <c r="B649" s="6" t="n">
        <v>308000</v>
      </c>
      <c r="C649" s="17" t="s">
        <v>433</v>
      </c>
      <c r="D649" s="17"/>
      <c r="E649" s="17"/>
      <c r="F649" s="6" t="s">
        <f>=A649-A648</f>
      </c>
      <c r="G649" s="6" t="s">
        <f>=B649+G648</f>
      </c>
      <c r="H649" s="6" t="s">
        <f>=F649*G648</f>
      </c>
    </row>
    <row collapsed="false" customFormat="false" customHeight="false" hidden="false" ht="12.1" outlineLevel="0" r="650">
      <c r="A650" s="14" t="n">
        <v>45810</v>
      </c>
      <c r="B650" s="6" t="n">
        <v>-175302.14</v>
      </c>
      <c r="C650" s="17" t="s">
        <v>434</v>
      </c>
      <c r="D650" s="17"/>
      <c r="E650" s="17"/>
      <c r="F650" s="6" t="s">
        <f>=A650-A649</f>
      </c>
      <c r="G650" s="6" t="s">
        <f>=B650+G649</f>
      </c>
      <c r="H650" s="6" t="s">
        <f>=F650*G649</f>
      </c>
    </row>
    <row collapsed="false" customFormat="false" customHeight="false" hidden="false" ht="12.1" outlineLevel="0" r="651">
      <c r="A651" s="14" t="n">
        <v>45811</v>
      </c>
      <c r="B651" s="6" t="n">
        <v>-206153</v>
      </c>
      <c r="C651" s="17" t="s">
        <v>435</v>
      </c>
      <c r="D651" s="17"/>
      <c r="E651" s="17"/>
      <c r="F651" s="6" t="s">
        <f>=A651-A650</f>
      </c>
      <c r="G651" s="6" t="s">
        <f>=B651+G650</f>
      </c>
      <c r="H651" s="6" t="s">
        <f>=F651*G650</f>
      </c>
    </row>
    <row collapsed="false" customFormat="false" customHeight="false" hidden="false" ht="12.1" outlineLevel="0" r="652">
      <c r="A652" s="14" t="n">
        <v>45817</v>
      </c>
      <c r="B652" s="6" t="n">
        <v>-1211</v>
      </c>
      <c r="C652" s="17" t="s">
        <v>436</v>
      </c>
      <c r="D652" s="17"/>
      <c r="E652" s="17"/>
      <c r="F652" s="6" t="s">
        <f>=A652-A651</f>
      </c>
      <c r="G652" s="6" t="s">
        <f>=B652+G651</f>
      </c>
      <c r="H652" s="6" t="s">
        <f>=F652*G651</f>
      </c>
    </row>
    <row collapsed="false" customFormat="false" customHeight="false" hidden="false" ht="12.1" outlineLevel="0" r="653">
      <c r="A653" s="14" t="n">
        <v>45818</v>
      </c>
      <c r="B653" s="6" t="n">
        <v>250000</v>
      </c>
      <c r="C653" s="17" t="s">
        <v>433</v>
      </c>
      <c r="D653" s="17"/>
      <c r="E653" s="17"/>
      <c r="F653" s="6" t="s">
        <f>=A653-A652</f>
      </c>
      <c r="G653" s="6" t="s">
        <f>=B653+G652</f>
      </c>
      <c r="H653" s="6" t="s">
        <f>=F653*G652</f>
      </c>
    </row>
    <row collapsed="false" customFormat="false" customHeight="false" hidden="false" ht="12.1" outlineLevel="0" r="654">
      <c r="A654" s="14" t="n">
        <v>45826.576759259</v>
      </c>
      <c r="B654" s="6" t="n">
        <v>67084</v>
      </c>
      <c r="C654" s="17" t="s">
        <v>437</v>
      </c>
      <c r="D654" s="17"/>
      <c r="E654" s="17"/>
      <c r="F654" s="6" t="s">
        <f>=A654-A653</f>
      </c>
      <c r="G654" s="6" t="s">
        <f>=B654+G653</f>
      </c>
      <c r="H654" s="6" t="s">
        <f>=F654*G653</f>
      </c>
    </row>
    <row collapsed="false" customFormat="false" customHeight="false" hidden="false" ht="12.1" outlineLevel="0" r="655">
      <c r="A655" s="14" t="n">
        <v>45827.65369213</v>
      </c>
      <c r="B655" s="6" t="n">
        <v>99842.76</v>
      </c>
      <c r="C655" s="17" t="s">
        <v>438</v>
      </c>
      <c r="D655" s="17"/>
      <c r="E655" s="17"/>
      <c r="F655" s="6" t="s">
        <f>=A655-A654</f>
      </c>
      <c r="G655" s="6" t="s">
        <f>=B655+G654</f>
      </c>
      <c r="H655" s="6" t="s">
        <f>=F655*G654</f>
      </c>
    </row>
    <row collapsed="false" customFormat="false" customHeight="false" hidden="false" ht="12.1" outlineLevel="0" r="656">
      <c r="A656" s="14" t="n">
        <v>45829</v>
      </c>
      <c r="B656" s="6" t="n">
        <v>149044</v>
      </c>
      <c r="C656" s="17" t="s">
        <v>433</v>
      </c>
      <c r="D656" s="17"/>
      <c r="E656" s="17"/>
      <c r="F656" s="6" t="s">
        <f>=A656-A655</f>
      </c>
      <c r="G656" s="6" t="s">
        <f>=B656+G655</f>
      </c>
      <c r="H656" s="6" t="s">
        <f>=F656*G655</f>
      </c>
    </row>
    <row collapsed="false" customFormat="false" customHeight="false" hidden="false" ht="12.1" outlineLevel="0" r="657">
      <c r="A657" s="14" t="n">
        <v>45832</v>
      </c>
      <c r="B657" s="6" t="n">
        <v>140296</v>
      </c>
      <c r="C657" s="17" t="s">
        <v>433</v>
      </c>
      <c r="D657" s="17"/>
      <c r="E657" s="17"/>
      <c r="F657" s="6" t="s">
        <f>=A657-A656</f>
      </c>
      <c r="G657" s="6" t="s">
        <f>=B657+G656</f>
      </c>
      <c r="H657" s="6" t="s">
        <f>=F657*G656</f>
      </c>
    </row>
    <row collapsed="false" customFormat="false" customHeight="false" hidden="false" ht="12.1" outlineLevel="0" r="658">
      <c r="A658" s="14" t="n">
        <v>45832</v>
      </c>
      <c r="B658" s="6" t="n">
        <v>1211</v>
      </c>
      <c r="C658" s="17" t="s">
        <v>433</v>
      </c>
      <c r="D658" s="17"/>
      <c r="E658" s="17"/>
      <c r="F658" s="6" t="s">
        <f>=A658-A657</f>
      </c>
      <c r="G658" s="6" t="s">
        <f>=B658+G657</f>
      </c>
      <c r="H658" s="6" t="s">
        <f>=F658*G657</f>
      </c>
    </row>
    <row collapsed="false" customFormat="false" customHeight="false" hidden="false" ht="12.1" outlineLevel="0" r="659">
      <c r="A659" s="14" t="n">
        <v>45832</v>
      </c>
      <c r="B659" s="6" t="n">
        <v>7533</v>
      </c>
      <c r="C659" s="17" t="s">
        <v>433</v>
      </c>
      <c r="D659" s="17"/>
      <c r="E659" s="17"/>
      <c r="F659" s="6" t="s">
        <f>=A659-A658</f>
      </c>
      <c r="G659" s="6" t="s">
        <f>=B659+G658</f>
      </c>
      <c r="H659" s="6" t="s">
        <f>=F659*G658</f>
      </c>
    </row>
    <row collapsed="false" customFormat="false" customHeight="false" hidden="false" ht="12.1" outlineLevel="0" r="660">
      <c r="A660" s="14" t="n">
        <v>45833</v>
      </c>
      <c r="B660" s="6" t="n">
        <v>62823.25</v>
      </c>
      <c r="C660" s="17" t="s">
        <v>433</v>
      </c>
      <c r="D660" s="17"/>
      <c r="E660" s="17"/>
      <c r="F660" s="6" t="s">
        <f>=A660-A659</f>
      </c>
      <c r="G660" s="6" t="s">
        <f>=B660+G659</f>
      </c>
      <c r="H660" s="6" t="s">
        <f>=F660*G659</f>
      </c>
    </row>
    <row collapsed="false" customFormat="false" customHeight="false" hidden="false" ht="12.1" outlineLevel="0" r="661">
      <c r="A661" s="14" t="n">
        <v>45833</v>
      </c>
      <c r="B661" s="6" t="n">
        <v>26517.13</v>
      </c>
      <c r="C661" s="17" t="s">
        <v>433</v>
      </c>
      <c r="D661" s="17"/>
      <c r="E661" s="17"/>
      <c r="F661" s="6" t="s">
        <f>=A661-A660</f>
      </c>
      <c r="G661" s="6" t="s">
        <f>=B661+G660</f>
      </c>
      <c r="H661" s="6" t="s">
        <f>=F661*G660</f>
      </c>
    </row>
    <row collapsed="false" customFormat="false" customHeight="false" hidden="false" ht="12.1" outlineLevel="0" r="662">
      <c r="A662" s="14" t="n">
        <v>45838</v>
      </c>
      <c r="B662" s="6" t="n">
        <v>-6986.88</v>
      </c>
      <c r="C662" s="17" t="s">
        <v>431</v>
      </c>
      <c r="D662" s="17"/>
      <c r="E662" s="17"/>
      <c r="F662" s="6" t="s">
        <f>=A662-A661</f>
      </c>
      <c r="G662" s="6" t="s">
        <f>=B662+G661</f>
      </c>
      <c r="H662" s="6" t="s">
        <f>=F662*G661</f>
      </c>
    </row>
    <row collapsed="false" customFormat="false" customHeight="false" hidden="false" ht="12.1" outlineLevel="0" r="663">
      <c r="A663" s="14" t="n">
        <v>45839</v>
      </c>
      <c r="B663" s="6" t="n">
        <v>7235</v>
      </c>
      <c r="C663" s="17" t="s">
        <v>433</v>
      </c>
      <c r="D663" s="17"/>
      <c r="E663" s="17"/>
      <c r="F663" s="6" t="s">
        <f>=A663-A662</f>
      </c>
      <c r="G663" s="6" t="s">
        <f>=B663+G662</f>
      </c>
      <c r="H663" s="6" t="s">
        <f>=F663*G662</f>
      </c>
    </row>
    <row collapsed="false" customFormat="false" customHeight="false" hidden="false" ht="12.1" outlineLevel="0" r="664">
      <c r="A664" s="14" t="n">
        <v>45840</v>
      </c>
      <c r="B664" s="6" t="n">
        <v>105000</v>
      </c>
      <c r="C664" s="17" t="s">
        <v>433</v>
      </c>
      <c r="D664" s="17"/>
      <c r="E664" s="17"/>
      <c r="F664" s="6" t="s">
        <f>=A664-A663</f>
      </c>
      <c r="G664" s="6" t="s">
        <f>=B664+G663</f>
      </c>
      <c r="H664" s="6" t="s">
        <f>=F664*G663</f>
      </c>
    </row>
    <row collapsed="false" customFormat="false" customHeight="false" hidden="false" ht="12.1" outlineLevel="0" r="665">
      <c r="A665" s="14" t="n">
        <v>45840</v>
      </c>
      <c r="B665" s="6" t="n">
        <v>350000</v>
      </c>
      <c r="C665" s="17" t="s">
        <v>433</v>
      </c>
      <c r="D665" s="17"/>
      <c r="E665" s="17"/>
      <c r="F665" s="6" t="s">
        <f>=A665-A664</f>
      </c>
      <c r="G665" s="6" t="s">
        <f>=B665+G664</f>
      </c>
      <c r="H665" s="6" t="s">
        <f>=F665*G664</f>
      </c>
    </row>
    <row collapsed="false" customFormat="false" customHeight="false" hidden="false" ht="12.1" outlineLevel="0" r="666">
      <c r="A666" s="14" t="n">
        <v>45842</v>
      </c>
      <c r="B666" s="6" t="n">
        <v>180000</v>
      </c>
      <c r="C666" s="17" t="s">
        <v>432</v>
      </c>
      <c r="D666" s="17"/>
      <c r="E666" s="17"/>
      <c r="F666" s="6" t="s">
        <f>=A666-A665</f>
      </c>
      <c r="G666" s="6" t="s">
        <f>=B666+G665</f>
      </c>
      <c r="H666" s="6" t="s">
        <f>=F666*G665</f>
      </c>
    </row>
    <row collapsed="false" customFormat="false" customHeight="false" hidden="false" ht="12.1" outlineLevel="0" r="667">
      <c r="A667" s="14" t="n">
        <v>45842</v>
      </c>
      <c r="B667" s="6" t="n">
        <v>150000</v>
      </c>
      <c r="C667" s="17" t="s">
        <v>432</v>
      </c>
      <c r="D667" s="17"/>
      <c r="E667" s="17"/>
      <c r="F667" s="6" t="s">
        <f>=A667-A666</f>
      </c>
      <c r="G667" s="6" t="s">
        <f>=B667+G666</f>
      </c>
      <c r="H667" s="6" t="s">
        <f>=F667*G666</f>
      </c>
    </row>
    <row collapsed="false" customFormat="false" customHeight="false" hidden="false" ht="12.1" outlineLevel="0" r="668">
      <c r="A668" s="14" t="n">
        <v>45845</v>
      </c>
      <c r="B668" s="6" t="n">
        <v>-143419</v>
      </c>
      <c r="C668" s="17" t="s">
        <v>439</v>
      </c>
      <c r="D668" s="17"/>
      <c r="E668" s="17"/>
      <c r="F668" s="6" t="s">
        <f>=A668-A667</f>
      </c>
      <c r="G668" s="6" t="s">
        <f>=B668+G667</f>
      </c>
      <c r="H668" s="6" t="s">
        <f>=F668*G667</f>
      </c>
    </row>
    <row collapsed="false" customFormat="false" customHeight="false" hidden="false" ht="12.1" outlineLevel="0" r="669">
      <c r="A669" s="14" t="n">
        <v>45846</v>
      </c>
      <c r="B669" s="6" t="n">
        <v>-3314.4</v>
      </c>
      <c r="C669" s="17" t="s">
        <v>440</v>
      </c>
      <c r="D669" s="17"/>
      <c r="E669" s="17"/>
      <c r="F669" s="6" t="s">
        <f>=A669-A668</f>
      </c>
      <c r="G669" s="6" t="s">
        <f>=B669+G668</f>
      </c>
      <c r="H669" s="6" t="s">
        <f>=F669*G668</f>
      </c>
    </row>
    <row collapsed="false" customFormat="false" customHeight="false" hidden="false" ht="12.1" outlineLevel="0" r="670">
      <c r="A670" s="14" t="n">
        <v>45846</v>
      </c>
      <c r="B670" s="6" t="n">
        <v>270000</v>
      </c>
      <c r="C670" s="17" t="s">
        <v>433</v>
      </c>
      <c r="D670" s="17"/>
      <c r="E670" s="17"/>
      <c r="F670" s="6" t="s">
        <f>=A670-A669</f>
      </c>
      <c r="G670" s="6" t="s">
        <f>=B670+G669</f>
      </c>
      <c r="H670" s="6" t="s">
        <f>=F670*G669</f>
      </c>
    </row>
    <row collapsed="false" customFormat="false" customHeight="false" hidden="false" ht="12.1" outlineLevel="0" r="671">
      <c r="A671" s="14" t="n">
        <v>45847</v>
      </c>
      <c r="B671" s="6" t="n">
        <v>-114443</v>
      </c>
      <c r="C671" s="17" t="s">
        <v>441</v>
      </c>
      <c r="D671" s="17"/>
      <c r="E671" s="17"/>
      <c r="F671" s="6" t="s">
        <f>=A671-A670</f>
      </c>
      <c r="G671" s="6" t="s">
        <f>=B671+G670</f>
      </c>
      <c r="H671" s="6" t="s">
        <f>=F671*G670</f>
      </c>
    </row>
    <row collapsed="false" customFormat="false" customHeight="false" hidden="false" ht="12.1" outlineLevel="0" r="672">
      <c r="A672" s="14" t="n">
        <v>45847</v>
      </c>
      <c r="B672" s="6" t="n">
        <v>250000</v>
      </c>
      <c r="C672" s="17" t="s">
        <v>433</v>
      </c>
      <c r="D672" s="17"/>
      <c r="E672" s="17"/>
      <c r="F672" s="6" t="s">
        <f>=A672-A671</f>
      </c>
      <c r="G672" s="6" t="s">
        <f>=B672+G671</f>
      </c>
      <c r="H672" s="6" t="s">
        <f>=F672*G671</f>
      </c>
    </row>
    <row collapsed="false" customFormat="false" customHeight="false" hidden="false" ht="12.1" outlineLevel="0" r="673">
      <c r="A673" s="14" t="n">
        <v>45848</v>
      </c>
      <c r="B673" s="6" t="n">
        <v>-52246</v>
      </c>
      <c r="C673" s="17" t="s">
        <v>442</v>
      </c>
      <c r="D673" s="17"/>
      <c r="E673" s="17"/>
      <c r="F673" s="6" t="s">
        <f>=A673-A672</f>
      </c>
      <c r="G673" s="6" t="s">
        <f>=B673+G672</f>
      </c>
      <c r="H673" s="6" t="s">
        <f>=F673*G672</f>
      </c>
    </row>
    <row collapsed="false" customFormat="false" customHeight="false" hidden="false" ht="12.1" outlineLevel="0" r="674">
      <c r="A674" s="14" t="n">
        <v>45848</v>
      </c>
      <c r="B674" s="6" t="n">
        <v>390000</v>
      </c>
      <c r="C674" s="17" t="s">
        <v>433</v>
      </c>
      <c r="D674" s="17"/>
      <c r="E674" s="17"/>
      <c r="F674" s="6" t="s">
        <f>=A674-A673</f>
      </c>
      <c r="G674" s="6" t="s">
        <f>=B674+G673</f>
      </c>
      <c r="H674" s="6" t="s">
        <f>=F674*G673</f>
      </c>
    </row>
    <row collapsed="false" customFormat="false" customHeight="false" hidden="false" ht="12.1" outlineLevel="0" r="675">
      <c r="A675" s="14" t="n">
        <v>45849</v>
      </c>
      <c r="B675" s="6" t="n">
        <v>-93091.14</v>
      </c>
      <c r="C675" s="17" t="s">
        <v>443</v>
      </c>
      <c r="D675" s="17"/>
      <c r="E675" s="17"/>
      <c r="F675" s="6" t="s">
        <f>=A675-A674</f>
      </c>
      <c r="G675" s="6" t="s">
        <f>=B675+G674</f>
      </c>
      <c r="H675" s="6" t="s">
        <f>=F675*G674</f>
      </c>
    </row>
    <row collapsed="false" customFormat="false" customHeight="false" hidden="false" ht="12.1" outlineLevel="0" r="676">
      <c r="A676" s="14" t="n">
        <v>45849</v>
      </c>
      <c r="B676" s="6" t="n">
        <v>400000</v>
      </c>
      <c r="C676" s="17" t="s">
        <v>433</v>
      </c>
      <c r="D676" s="17"/>
      <c r="E676" s="17"/>
      <c r="F676" s="6" t="s">
        <f>=A676-A675</f>
      </c>
      <c r="G676" s="6" t="s">
        <f>=B676+G675</f>
      </c>
      <c r="H676" s="6" t="s">
        <f>=F676*G675</f>
      </c>
    </row>
    <row collapsed="false" customFormat="false" customHeight="false" hidden="false" ht="12.1" outlineLevel="0" r="677">
      <c r="A677" s="14" t="n">
        <v>45849</v>
      </c>
      <c r="B677" s="6" t="n">
        <v>300000</v>
      </c>
      <c r="C677" s="17" t="s">
        <v>433</v>
      </c>
      <c r="D677" s="17"/>
      <c r="E677" s="17"/>
      <c r="F677" s="6" t="s">
        <f>=A677-A676</f>
      </c>
      <c r="G677" s="6" t="s">
        <f>=B677+G676</f>
      </c>
      <c r="H677" s="6" t="s">
        <f>=F677*G676</f>
      </c>
    </row>
    <row collapsed="false" customFormat="false" customHeight="false" hidden="false" ht="12.1" outlineLevel="0" r="678">
      <c r="A678" s="14" t="n">
        <v>45852</v>
      </c>
      <c r="B678" s="6" t="n">
        <v>-128.31</v>
      </c>
      <c r="C678" s="17" t="s">
        <v>444</v>
      </c>
      <c r="D678" s="17"/>
      <c r="E678" s="17"/>
      <c r="F678" s="6" t="s">
        <f>=A678-A677</f>
      </c>
      <c r="G678" s="6" t="s">
        <f>=B678+G677</f>
      </c>
      <c r="H678" s="6" t="s">
        <f>=F678*G677</f>
      </c>
    </row>
    <row collapsed="false" customFormat="false" customHeight="false" hidden="false" ht="12.1" outlineLevel="0" r="679">
      <c r="A679" s="14" t="n">
        <v>45853</v>
      </c>
      <c r="B679" s="6" t="n">
        <v>12000</v>
      </c>
      <c r="C679" s="17" t="s">
        <v>445</v>
      </c>
      <c r="D679" s="17"/>
      <c r="E679" s="17"/>
      <c r="F679" s="6" t="s">
        <f>=A679-A678</f>
      </c>
      <c r="G679" s="6" t="s">
        <f>=B679+G678</f>
      </c>
      <c r="H679" s="6" t="s">
        <f>=F679*G678</f>
      </c>
    </row>
    <row collapsed="false" customFormat="false" customHeight="false" hidden="false" ht="12.1" outlineLevel="0" r="680">
      <c r="A680" s="14" t="n">
        <v>45853</v>
      </c>
      <c r="B680" s="6" t="n">
        <v>50500</v>
      </c>
      <c r="C680" s="17" t="s">
        <v>432</v>
      </c>
      <c r="D680" s="17"/>
      <c r="E680" s="17"/>
      <c r="F680" s="6" t="s">
        <f>=A680-A679</f>
      </c>
      <c r="G680" s="6" t="s">
        <f>=B680+G679</f>
      </c>
      <c r="H680" s="6" t="s">
        <f>=F680*G679</f>
      </c>
    </row>
    <row collapsed="false" customFormat="false" customHeight="false" hidden="false" ht="12.1" outlineLevel="0" r="681">
      <c r="A681" s="14" t="n">
        <v>45853</v>
      </c>
      <c r="B681" s="6" t="n">
        <v>100000</v>
      </c>
      <c r="C681" s="17" t="s">
        <v>432</v>
      </c>
      <c r="D681" s="17"/>
      <c r="E681" s="17"/>
      <c r="F681" s="6" t="s">
        <f>=A681-A680</f>
      </c>
      <c r="G681" s="6" t="s">
        <f>=B681+G680</f>
      </c>
      <c r="H681" s="6" t="s">
        <f>=F681*G680</f>
      </c>
    </row>
    <row collapsed="false" customFormat="false" customHeight="false" hidden="false" ht="12.1" outlineLevel="0" r="682">
      <c r="A682" s="14" t="n">
        <v>45853</v>
      </c>
      <c r="B682" s="6" t="n">
        <v>16000</v>
      </c>
      <c r="C682" s="17" t="s">
        <v>432</v>
      </c>
      <c r="D682" s="17"/>
      <c r="E682" s="17"/>
      <c r="F682" s="6" t="s">
        <f>=A682-A681</f>
      </c>
      <c r="G682" s="6" t="s">
        <f>=B682+G681</f>
      </c>
      <c r="H682" s="6" t="s">
        <f>=F682*G681</f>
      </c>
    </row>
    <row collapsed="false" customFormat="false" customHeight="false" hidden="false" ht="12.1" outlineLevel="0" r="683">
      <c r="A683" s="14" t="n">
        <v>45854</v>
      </c>
      <c r="B683" s="6" t="n">
        <v>115000</v>
      </c>
      <c r="C683" s="17" t="s">
        <v>432</v>
      </c>
      <c r="D683" s="17"/>
      <c r="E683" s="17"/>
      <c r="F683" s="6" t="s">
        <f>=A683-A682</f>
      </c>
      <c r="G683" s="6" t="s">
        <f>=B683+G682</f>
      </c>
      <c r="H683" s="6" t="s">
        <f>=F683*G682</f>
      </c>
    </row>
    <row collapsed="false" customFormat="false" customHeight="false" hidden="false" ht="12.1" outlineLevel="0" r="684">
      <c r="A684" s="14" t="n">
        <v>45855</v>
      </c>
      <c r="B684" s="6" t="n">
        <v>-438523</v>
      </c>
      <c r="C684" s="17" t="s">
        <v>446</v>
      </c>
      <c r="D684" s="17"/>
      <c r="E684" s="17"/>
      <c r="F684" s="6" t="s">
        <f>=A684-A683</f>
      </c>
      <c r="G684" s="6" t="s">
        <f>=B684+G683</f>
      </c>
      <c r="H684" s="6" t="s">
        <f>=F684*G683</f>
      </c>
    </row>
    <row collapsed="false" customFormat="false" customHeight="false" hidden="false" ht="12.1" outlineLevel="0" r="685">
      <c r="A685" s="14" t="n">
        <v>45855</v>
      </c>
      <c r="B685" s="6" t="n">
        <v>-367377.5</v>
      </c>
      <c r="C685" s="17" t="s">
        <v>447</v>
      </c>
      <c r="D685" s="17"/>
      <c r="E685" s="17"/>
      <c r="F685" s="6" t="s">
        <f>=A685-A684</f>
      </c>
      <c r="G685" s="6" t="s">
        <f>=B685+G684</f>
      </c>
      <c r="H685" s="6" t="s">
        <f>=F685*G684</f>
      </c>
    </row>
    <row collapsed="false" customFormat="false" customHeight="false" hidden="false" ht="12.1" outlineLevel="0" r="686">
      <c r="A686" s="14" t="n">
        <v>45856</v>
      </c>
      <c r="B686" s="6" t="n">
        <v>-90932</v>
      </c>
      <c r="C686" s="17" t="s">
        <v>448</v>
      </c>
      <c r="D686" s="17"/>
      <c r="E686" s="17"/>
      <c r="F686" s="6" t="s">
        <f>=A686-A685</f>
      </c>
      <c r="G686" s="6" t="s">
        <f>=B686+G685</f>
      </c>
      <c r="H686" s="6" t="s">
        <f>=F686*G685</f>
      </c>
    </row>
    <row collapsed="false" customFormat="false" customHeight="false" hidden="false" ht="12.1" outlineLevel="0" r="687">
      <c r="A687" s="14" t="n">
        <v>45856</v>
      </c>
      <c r="B687" s="6" t="n">
        <v>-115786.8</v>
      </c>
      <c r="C687" s="17" t="s">
        <v>449</v>
      </c>
      <c r="D687" s="17"/>
      <c r="E687" s="17"/>
      <c r="F687" s="6" t="s">
        <f>=A687-A686</f>
      </c>
      <c r="G687" s="6" t="s">
        <f>=B687+G686</f>
      </c>
      <c r="H687" s="6" t="s">
        <f>=F687*G686</f>
      </c>
    </row>
    <row collapsed="false" customFormat="false" customHeight="false" hidden="false" ht="12.1" outlineLevel="0" r="688">
      <c r="A688" s="14" t="n">
        <v>45856</v>
      </c>
      <c r="B688" s="6" t="n">
        <v>99000</v>
      </c>
      <c r="C688" s="17" t="s">
        <v>432</v>
      </c>
      <c r="D688" s="17"/>
      <c r="E688" s="17"/>
      <c r="F688" s="6" t="s">
        <f>=A688-A687</f>
      </c>
      <c r="G688" s="6" t="s">
        <f>=B688+G687</f>
      </c>
      <c r="H688" s="6" t="s">
        <f>=F688*G687</f>
      </c>
    </row>
    <row collapsed="false" customFormat="false" customHeight="false" hidden="false" ht="12.1" outlineLevel="0" r="689">
      <c r="A689" s="14" t="n">
        <v>45858</v>
      </c>
      <c r="B689" s="6" t="n">
        <v>-5109</v>
      </c>
      <c r="C689" s="17" t="s">
        <v>450</v>
      </c>
      <c r="D689" s="17"/>
      <c r="E689" s="17"/>
      <c r="F689" s="6" t="s">
        <f>=A689-A688</f>
      </c>
      <c r="G689" s="6" t="s">
        <f>=B689+G688</f>
      </c>
      <c r="H689" s="6" t="s">
        <f>=F689*G688</f>
      </c>
    </row>
    <row collapsed="false" customFormat="false" customHeight="false" hidden="false" ht="12.1" outlineLevel="0" r="690">
      <c r="A690" s="14" t="n">
        <v>45859</v>
      </c>
      <c r="B690" s="6" t="n">
        <v>105000</v>
      </c>
      <c r="C690" s="17" t="s">
        <v>432</v>
      </c>
      <c r="D690" s="17"/>
      <c r="E690" s="17"/>
      <c r="F690" s="6" t="s">
        <f>=A690-A689</f>
      </c>
      <c r="G690" s="6" t="s">
        <f>=B690+G689</f>
      </c>
      <c r="H690" s="6" t="s">
        <f>=F690*G689</f>
      </c>
    </row>
    <row collapsed="false" customFormat="false" customHeight="false" hidden="false" ht="12.1" outlineLevel="0" r="691">
      <c r="A691" s="14" t="n">
        <v>45868</v>
      </c>
      <c r="B691" s="6" t="n">
        <v>-2752.68</v>
      </c>
      <c r="C691" s="17" t="s">
        <v>451</v>
      </c>
      <c r="D691" s="17"/>
      <c r="E691" s="17"/>
      <c r="F691" s="6" t="s">
        <f>=A691-A690</f>
      </c>
      <c r="G691" s="6" t="s">
        <f>=B691+G690</f>
      </c>
      <c r="H691" s="6" t="s">
        <f>=F691*G690</f>
      </c>
    </row>
    <row collapsed="false" customFormat="false" customHeight="false" hidden="false" ht="12.1" outlineLevel="0" r="692">
      <c r="A692" s="14" t="n">
        <v>45868</v>
      </c>
      <c r="B692" s="6" t="n">
        <v>3163.68</v>
      </c>
      <c r="C692" s="17" t="s">
        <v>452</v>
      </c>
      <c r="D692" s="17"/>
      <c r="E692" s="17"/>
      <c r="F692" s="6" t="s">
        <f>=A692-A691</f>
      </c>
      <c r="G692" s="6" t="s">
        <f>=B692+G691</f>
      </c>
      <c r="H692" s="6" t="s">
        <f>=F692*G691</f>
      </c>
    </row>
    <row collapsed="false" customFormat="false" customHeight="false" hidden="false" ht="12.1" outlineLevel="0" r="693">
      <c r="A693" s="14" t="n">
        <v>45870</v>
      </c>
      <c r="B693" s="6" t="n">
        <v>-7244.5</v>
      </c>
      <c r="C693" s="17" t="s">
        <v>453</v>
      </c>
      <c r="D693" s="17"/>
      <c r="E693" s="17"/>
      <c r="F693" s="6" t="s">
        <f>=A693-A692</f>
      </c>
      <c r="G693" s="6" t="s">
        <f>=B693+G692</f>
      </c>
      <c r="H693" s="6" t="s">
        <f>=F693*G692</f>
      </c>
    </row>
    <row collapsed="false" customFormat="false" customHeight="false" hidden="false" ht="12.1" outlineLevel="0" r="694">
      <c r="A694" s="14" t="n">
        <v>45870</v>
      </c>
      <c r="B694" s="6" t="n">
        <v>11000</v>
      </c>
      <c r="C694" s="17" t="s">
        <v>432</v>
      </c>
      <c r="D694" s="17"/>
      <c r="E694" s="17"/>
      <c r="F694" s="6" t="s">
        <f>=A694-A693</f>
      </c>
      <c r="G694" s="6" t="s">
        <f>=B694+G693</f>
      </c>
      <c r="H694" s="6" t="s">
        <f>=F694*G693</f>
      </c>
    </row>
    <row collapsed="false" customFormat="false" customHeight="false" hidden="false" ht="12.1" outlineLevel="0" r="695">
      <c r="A695" s="14" t="n">
        <v>45874</v>
      </c>
      <c r="B695" s="6" t="n">
        <v>2800</v>
      </c>
      <c r="C695" s="17" t="s">
        <v>432</v>
      </c>
      <c r="D695" s="17"/>
      <c r="E695" s="17"/>
      <c r="F695" s="6" t="s">
        <f>=A695-A694</f>
      </c>
      <c r="G695" s="6" t="s">
        <f>=B695+G694</f>
      </c>
      <c r="H695" s="6" t="s">
        <f>=F695*G694</f>
      </c>
    </row>
    <row collapsed="false" customFormat="false" customHeight="false" hidden="false" ht="12.1" outlineLevel="0" r="696">
      <c r="A696" s="14" t="n">
        <v>45874</v>
      </c>
      <c r="B696" s="6" t="n">
        <v>9000</v>
      </c>
      <c r="C696" s="17" t="s">
        <v>432</v>
      </c>
      <c r="D696" s="17"/>
      <c r="E696" s="17"/>
      <c r="F696" s="6" t="s">
        <f>=A696-A695</f>
      </c>
      <c r="G696" s="6" t="s">
        <f>=B696+G695</f>
      </c>
      <c r="H696" s="6" t="s">
        <f>=F696*G695</f>
      </c>
    </row>
    <row collapsed="false" customFormat="false" customHeight="false" hidden="false" ht="12.1" outlineLevel="0" r="697">
      <c r="A697" s="14" t="n">
        <v>45875</v>
      </c>
      <c r="B697" s="6" t="n">
        <v>35000</v>
      </c>
      <c r="C697" s="17" t="s">
        <v>432</v>
      </c>
      <c r="D697" s="17"/>
      <c r="E697" s="17"/>
      <c r="F697" s="6" t="s">
        <f>=A697-A696</f>
      </c>
      <c r="G697" s="6" t="s">
        <f>=B697+G696</f>
      </c>
      <c r="H697" s="6" t="s">
        <f>=F697*G696</f>
      </c>
    </row>
    <row collapsed="false" customFormat="false" customHeight="false" hidden="false" ht="12.1" outlineLevel="0" r="698">
      <c r="A698" s="14" t="n">
        <v>45882</v>
      </c>
      <c r="B698" s="6" t="n">
        <v>-119.64</v>
      </c>
      <c r="C698" s="17" t="s">
        <v>454</v>
      </c>
      <c r="D698" s="17"/>
      <c r="E698" s="17"/>
      <c r="F698" s="6" t="s">
        <f>=A698-A697</f>
      </c>
      <c r="G698" s="6" t="s">
        <f>=B698+G697</f>
      </c>
      <c r="H698" s="6" t="s">
        <f>=F698*G697</f>
      </c>
    </row>
    <row collapsed="false" customFormat="false" customHeight="false" hidden="false" ht="12.1" outlineLevel="0" r="699">
      <c r="A699" s="14" t="n">
        <v>45882</v>
      </c>
      <c r="B699" s="6" t="n">
        <v>-1518</v>
      </c>
      <c r="C699" s="17" t="s">
        <v>455</v>
      </c>
      <c r="D699" s="17"/>
      <c r="E699" s="17"/>
      <c r="F699" s="6" t="s">
        <f>=A699-A698</f>
      </c>
      <c r="G699" s="6" t="s">
        <f>=B699+G698</f>
      </c>
      <c r="H699" s="6" t="s">
        <f>=F699*G698</f>
      </c>
    </row>
    <row collapsed="false" customFormat="false" customHeight="false" hidden="false" ht="12.1" outlineLevel="0" r="700">
      <c r="A700" s="14" t="n">
        <v>45883</v>
      </c>
      <c r="B700" s="6" t="n">
        <v>1745</v>
      </c>
      <c r="C700" s="17" t="s">
        <v>456</v>
      </c>
      <c r="D700" s="17"/>
      <c r="E700" s="17"/>
      <c r="F700" s="6" t="s">
        <f>=A700-A699</f>
      </c>
      <c r="G700" s="6" t="s">
        <f>=B700+G699</f>
      </c>
      <c r="H700" s="6" t="s">
        <f>=F700*G699</f>
      </c>
    </row>
    <row collapsed="false" customFormat="false" customHeight="false" hidden="false" ht="12.1" outlineLevel="0" r="701">
      <c r="A701" s="14" t="n">
        <v>45883</v>
      </c>
      <c r="B701" s="6" t="n">
        <v>137.64</v>
      </c>
      <c r="C701" s="17" t="s">
        <v>457</v>
      </c>
      <c r="D701" s="17"/>
      <c r="E701" s="17"/>
      <c r="F701" s="6" t="s">
        <f>=A701-A700</f>
      </c>
      <c r="G701" s="6" t="s">
        <f>=B701+G700</f>
      </c>
      <c r="H701" s="6" t="s">
        <f>=F701*G700</f>
      </c>
    </row>
    <row collapsed="false" customFormat="false" customHeight="false" hidden="false" ht="12.1" outlineLevel="0" r="702">
      <c r="A702" s="14" t="n">
        <v>45893</v>
      </c>
      <c r="B702" s="6" t="n">
        <v>-16.48</v>
      </c>
      <c r="C702" s="17" t="s">
        <v>458</v>
      </c>
      <c r="D702" s="17"/>
      <c r="E702" s="17"/>
      <c r="F702" s="6" t="s">
        <f>=A702-A701</f>
      </c>
      <c r="G702" s="6" t="s">
        <f>=B702+G701</f>
      </c>
      <c r="H702" s="6" t="s">
        <f>=F702*G701</f>
      </c>
    </row>
    <row collapsed="false" customFormat="false" customHeight="false" hidden="false" ht="12.1" outlineLevel="0" r="703">
      <c r="A703" s="14" t="n">
        <v>45896</v>
      </c>
      <c r="B703" s="6" t="n">
        <v>77000</v>
      </c>
      <c r="C703" s="17" t="s">
        <v>433</v>
      </c>
      <c r="D703" s="17"/>
      <c r="E703" s="17"/>
      <c r="F703" s="6" t="s">
        <f>=A703-A702</f>
      </c>
      <c r="G703" s="6" t="s">
        <f>=B703+G702</f>
      </c>
      <c r="H703" s="6" t="s">
        <f>=F703*G702</f>
      </c>
    </row>
    <row collapsed="false" customFormat="false" customHeight="false" hidden="false" ht="12.1" outlineLevel="0" r="704">
      <c r="A704" s="14" t="n">
        <v>45900</v>
      </c>
      <c r="B704" s="6" t="n">
        <v>-7244.5</v>
      </c>
      <c r="C704" s="17" t="s">
        <v>453</v>
      </c>
      <c r="D704" s="17"/>
      <c r="E704" s="17"/>
      <c r="F704" s="6" t="s">
        <f>=A704-A703</f>
      </c>
      <c r="G704" s="6" t="s">
        <f>=B704+G703</f>
      </c>
      <c r="H704" s="6" t="s">
        <f>=F704*G703</f>
      </c>
    </row>
    <row collapsed="false" customFormat="false" customHeight="false" hidden="false" ht="12.1" outlineLevel="0" r="705">
      <c r="A705" s="14" t="n">
        <v>45901</v>
      </c>
      <c r="B705" s="6" t="n">
        <v>206.94</v>
      </c>
      <c r="C705" s="17" t="s">
        <v>459</v>
      </c>
      <c r="D705" s="17"/>
      <c r="E705" s="17"/>
      <c r="F705" s="6" t="s">
        <f>=A705-A704</f>
      </c>
      <c r="G705" s="6" t="s">
        <f>=B705+G704</f>
      </c>
      <c r="H705" s="6" t="s">
        <f>=F705*G704</f>
      </c>
    </row>
    <row collapsed="false" customFormat="false" customHeight="false" hidden="false" ht="12.1" outlineLevel="0" r="706">
      <c r="A706" s="14" t="n">
        <v>45908</v>
      </c>
      <c r="B706" s="6" t="n">
        <v>25000</v>
      </c>
      <c r="C706" s="17" t="s">
        <v>433</v>
      </c>
      <c r="D706" s="17"/>
      <c r="E706" s="17"/>
      <c r="F706" s="6" t="s">
        <f>=A706-A705</f>
      </c>
      <c r="G706" s="6" t="s">
        <f>=B706+G705</f>
      </c>
      <c r="H706" s="6" t="s">
        <f>=F706*G705</f>
      </c>
    </row>
    <row collapsed="false" customFormat="false" customHeight="false" hidden="false" ht="12.1" outlineLevel="0" r="707">
      <c r="A707" s="14" t="n">
        <v>45911</v>
      </c>
      <c r="B707" s="6" t="n">
        <v>76000</v>
      </c>
      <c r="C707" s="17" t="s">
        <v>433</v>
      </c>
      <c r="D707" s="17"/>
      <c r="E707" s="17"/>
      <c r="F707" s="6" t="s">
        <f>=A707-A706</f>
      </c>
      <c r="G707" s="6" t="s">
        <f>=B707+G706</f>
      </c>
      <c r="H707" s="6" t="s">
        <f>=F707*G706</f>
      </c>
    </row>
    <row collapsed="false" customFormat="false" customHeight="false" hidden="false" ht="12.1" outlineLevel="0" r="708">
      <c r="A708" s="14" t="n">
        <v>45916</v>
      </c>
      <c r="B708" s="6" t="n">
        <v>1000</v>
      </c>
      <c r="C708" s="17" t="s">
        <v>433</v>
      </c>
      <c r="D708" s="17"/>
      <c r="E708" s="17"/>
      <c r="F708" s="6" t="s">
        <f>=A708-A707</f>
      </c>
      <c r="G708" s="6" t="s">
        <f>=B708+G707</f>
      </c>
      <c r="H708" s="6" t="s">
        <f>=F708*G707</f>
      </c>
    </row>
    <row collapsed="false" customFormat="false" customHeight="false" hidden="false" ht="12.1" outlineLevel="0" r="709">
      <c r="A709" s="14" t="n">
        <v>45918</v>
      </c>
      <c r="B709" s="6" t="n">
        <v>50</v>
      </c>
      <c r="C709" s="17" t="s">
        <v>433</v>
      </c>
      <c r="D709" s="17"/>
      <c r="E709" s="17"/>
      <c r="F709" s="6" t="s">
        <f>=A709-A708</f>
      </c>
      <c r="G709" s="6" t="s">
        <f>=B709+G708</f>
      </c>
      <c r="H709" s="6" t="s">
        <f>=F709*G708</f>
      </c>
    </row>
    <row collapsed="false" customFormat="false" customHeight="false" hidden="false" ht="12.1" outlineLevel="0" r="710">
      <c r="A710" s="14" t="n">
        <v>45918</v>
      </c>
      <c r="B710" s="6" t="n">
        <v>90000</v>
      </c>
      <c r="C710" s="17" t="s">
        <v>433</v>
      </c>
      <c r="D710" s="17"/>
      <c r="E710" s="17"/>
      <c r="F710" s="6" t="s">
        <f>=A710-A709</f>
      </c>
      <c r="G710" s="6" t="s">
        <f>=B710+G709</f>
      </c>
      <c r="H710" s="6" t="s">
        <f>=F710*G709</f>
      </c>
    </row>
    <row collapsed="false" customFormat="false" customHeight="false" hidden="false" ht="12.1" outlineLevel="0" r="711">
      <c r="A711" s="14" t="n">
        <v>45923</v>
      </c>
      <c r="B711" s="6" t="n">
        <v>-16.48</v>
      </c>
      <c r="C711" s="17" t="s">
        <v>458</v>
      </c>
      <c r="D711" s="17"/>
      <c r="E711" s="17"/>
      <c r="F711" s="6" t="s">
        <f>=A711-A710</f>
      </c>
      <c r="G711" s="6" t="s">
        <f>=B711+G710</f>
      </c>
      <c r="H711" s="6" t="s">
        <f>=F711*G710</f>
      </c>
    </row>
    <row collapsed="false" customFormat="false" customHeight="false" hidden="false" ht="12.1" outlineLevel="0" r="712">
      <c r="A712" s="14" t="n">
        <v>45925</v>
      </c>
      <c r="B712" s="6" t="n">
        <v>216.75</v>
      </c>
      <c r="C712" s="17" t="s">
        <v>460</v>
      </c>
      <c r="D712" s="17"/>
      <c r="E712" s="17"/>
      <c r="F712" s="6" t="s">
        <f>=A712-A711</f>
      </c>
      <c r="G712" s="6" t="s">
        <f>=B712+G711</f>
      </c>
      <c r="H712" s="6" t="s">
        <f>=F712*G711</f>
      </c>
    </row>
    <row collapsed="false" customFormat="false" customHeight="false" hidden="false" ht="12.1" outlineLevel="0" r="713">
      <c r="A713" s="14" t="n">
        <v>45926</v>
      </c>
      <c r="B713" s="6" t="n">
        <v>61000</v>
      </c>
      <c r="C713" s="17" t="s">
        <v>433</v>
      </c>
      <c r="D713" s="17"/>
      <c r="E713" s="17"/>
      <c r="F713" s="6" t="s">
        <f>=A713-A712</f>
      </c>
      <c r="G713" s="6" t="s">
        <f>=B713+G712</f>
      </c>
      <c r="H713" s="6" t="s">
        <f>=F713*G712</f>
      </c>
    </row>
    <row collapsed="false" customFormat="false" customHeight="false" hidden="false" ht="12.1" outlineLevel="0" r="714">
      <c r="A714" s="14" t="n">
        <v>45926</v>
      </c>
      <c r="B714" s="6" t="n">
        <v>65928</v>
      </c>
      <c r="C714" s="17" t="s">
        <v>461</v>
      </c>
      <c r="D714" s="17"/>
      <c r="E714" s="17"/>
      <c r="F714" s="6" t="s">
        <f>=A714-A713</f>
      </c>
      <c r="G714" s="6" t="s">
        <f>=B714+G713</f>
      </c>
      <c r="H714" s="6" t="s">
        <f>=F714*G713</f>
      </c>
    </row>
    <row collapsed="false" customFormat="false" customHeight="false" hidden="false" ht="12.1" outlineLevel="0" r="715">
      <c r="A715" s="14" t="n">
        <v>45930</v>
      </c>
      <c r="B715" s="6" t="n">
        <v>-6996.02</v>
      </c>
      <c r="C715" s="17" t="s">
        <v>462</v>
      </c>
      <c r="D715" s="17"/>
      <c r="E715" s="17"/>
      <c r="F715" s="6" t="s">
        <f>=A715-A714</f>
      </c>
      <c r="G715" s="6" t="s">
        <f>=B715+G714</f>
      </c>
      <c r="H715" s="6" t="s">
        <f>=F715*G714</f>
      </c>
    </row>
    <row collapsed="false" customFormat="false" customHeight="false" hidden="false" ht="12.1" outlineLevel="0" r="716">
      <c r="A716" s="14" t="n">
        <v>45931</v>
      </c>
      <c r="B716" s="6" t="n">
        <v>-5938</v>
      </c>
      <c r="C716" s="17" t="s">
        <v>463</v>
      </c>
      <c r="D716" s="17"/>
      <c r="E716" s="17"/>
      <c r="F716" s="6" t="s">
        <f>=A716-A715</f>
      </c>
      <c r="G716" s="6" t="s">
        <f>=B716+G715</f>
      </c>
      <c r="H716" s="6" t="s">
        <f>=F716*G715</f>
      </c>
    </row>
    <row collapsed="false" customFormat="false" customHeight="false" hidden="false" ht="12.1" outlineLevel="0" r="717">
      <c r="A717" s="14" t="n">
        <v>45936</v>
      </c>
      <c r="B717" s="6" t="n">
        <v>-4335</v>
      </c>
      <c r="C717" s="17" t="s">
        <v>464</v>
      </c>
      <c r="D717" s="17"/>
      <c r="E717" s="17"/>
      <c r="F717" s="6" t="s">
        <f>=A717-A716</f>
      </c>
      <c r="G717" s="6" t="s">
        <f>=B717+G716</f>
      </c>
      <c r="H717" s="6" t="s">
        <f>=F717*G716</f>
      </c>
    </row>
    <row collapsed="false" customFormat="false" customHeight="false" hidden="false" ht="12.1" outlineLevel="0" r="718">
      <c r="A718" s="14" t="n">
        <v>45943</v>
      </c>
      <c r="B718" s="6" t="n">
        <v>-2107</v>
      </c>
      <c r="C718" s="17" t="s">
        <v>465</v>
      </c>
      <c r="D718" s="17"/>
      <c r="E718" s="17"/>
      <c r="F718" s="6" t="s">
        <f>=A718-A717</f>
      </c>
      <c r="G718" s="6" t="s">
        <f>=B718+G717</f>
      </c>
      <c r="H718" s="6" t="s">
        <f>=F718*G717</f>
      </c>
    </row>
    <row collapsed="false" customFormat="false" customHeight="false" hidden="false" ht="12.1" outlineLevel="0" r="719">
      <c r="A719" s="14" t="n">
        <v>45944</v>
      </c>
      <c r="B719" s="6" t="n">
        <v>-58989.75</v>
      </c>
      <c r="C719" s="17" t="s">
        <v>466</v>
      </c>
      <c r="D719" s="17"/>
      <c r="E719" s="17"/>
      <c r="F719" s="6" t="s">
        <f>=A719-A718</f>
      </c>
      <c r="G719" s="6" t="s">
        <f>=B719+G718</f>
      </c>
      <c r="H719" s="6" t="s">
        <f>=F719*G718</f>
      </c>
    </row>
    <row collapsed="false" customFormat="false" customHeight="false" hidden="false" ht="12.1" outlineLevel="0" r="720">
      <c r="A720" s="14" t="n">
        <v>45953</v>
      </c>
      <c r="B720" s="6" t="n">
        <v>-184.18</v>
      </c>
      <c r="C720" s="17" t="s">
        <v>467</v>
      </c>
      <c r="D720" s="17"/>
      <c r="E720" s="17"/>
      <c r="F720" s="6" t="s">
        <f>=A720-A719</f>
      </c>
      <c r="G720" s="6" t="s">
        <f>=B720+G719</f>
      </c>
      <c r="H720" s="6" t="s">
        <f>=F720*G719</f>
      </c>
    </row>
    <row collapsed="false" customFormat="false" customHeight="false" hidden="false" ht="12.1" outlineLevel="0" r="721">
      <c r="A721" s="12" t="n">
        <v>45960.999988426</v>
      </c>
      <c r="B721" s="5" t="n">
        <v>-19286916.33</v>
      </c>
      <c r="C721" s="15" t="s">
        <v>468</v>
      </c>
      <c r="D721" s="17"/>
      <c r="E721" s="17"/>
      <c r="F721" s="6" t="s">
        <f>=A721-A720</f>
      </c>
      <c r="G721" s="6" t="s">
        <f>=B721+G720</f>
      </c>
      <c r="H721" s="6" t="s">
        <f>=F721*G720</f>
      </c>
    </row>
    <row collapsed="false" customFormat="false" customHeight="false" hidden="false" ht="12.1" outlineLevel="0" r="722">
      <c r="A722" s="14"/>
      <c r="B722" s="9" t="s">
        <f>=XIRR(B2:B721,A2:A721)</f>
      </c>
      <c r="C722" s="17" t="s">
        <v>469</v>
      </c>
      <c r="D722" s="17"/>
      <c r="E722" s="17"/>
      <c r="F722" s="7"/>
      <c r="G722" s="2" t="s">
        <v>470</v>
      </c>
      <c r="H722" s="6" t="s">
        <f>=SUM(I2:H721)/365</f>
      </c>
    </row>
    <row collapsed="false" customFormat="false" customHeight="false" hidden="false" ht="12.1" outlineLevel="0" r="723">
      <c r="A723" s="14"/>
      <c r="B723" s="5" t="s">
        <f>=-SUM(B2:B721)</f>
      </c>
      <c r="C723" s="17" t="s">
        <v>471</v>
      </c>
      <c r="D723" s="17"/>
      <c r="E723" s="17"/>
      <c r="F723" s="7"/>
      <c r="G723" s="15" t="s">
        <v>472</v>
      </c>
      <c r="H723" s="9" t="s">
        <f>=B723/H722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L17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24</v>
      </c>
      <c r="I1" s="0"/>
      <c r="J1" s="0"/>
      <c r="K1" s="4" t="s">
        <v>27</v>
      </c>
      <c r="L1" s="0"/>
      <c r="M1" s="0"/>
      <c r="N1" s="4" t="s">
        <v>30</v>
      </c>
      <c r="O1" s="0"/>
      <c r="P1" s="0"/>
      <c r="Q1" s="4" t="s">
        <v>33</v>
      </c>
      <c r="R1" s="0"/>
      <c r="S1" s="0"/>
      <c r="T1" s="4" t="s">
        <v>36</v>
      </c>
      <c r="U1" s="0"/>
      <c r="V1" s="0"/>
      <c r="W1" s="4" t="s">
        <v>39</v>
      </c>
      <c r="X1" s="0"/>
      <c r="Y1" s="0"/>
      <c r="Z1" s="4" t="s">
        <v>42</v>
      </c>
      <c r="AA1" s="0"/>
      <c r="AB1" s="0"/>
      <c r="AC1" s="4" t="s">
        <v>45</v>
      </c>
      <c r="AD1" s="0"/>
      <c r="AE1" s="0"/>
      <c r="AF1" s="4" t="s">
        <v>48</v>
      </c>
      <c r="AG1" s="0"/>
      <c r="AH1" s="0"/>
      <c r="AI1" s="4" t="s">
        <v>51</v>
      </c>
      <c r="AJ1" s="0"/>
      <c r="AK1" s="0"/>
      <c r="AL1" s="4" t="s">
        <v>53</v>
      </c>
      <c r="AM1" s="0"/>
      <c r="AN1" s="0"/>
      <c r="AO1" s="4" t="s">
        <v>56</v>
      </c>
      <c r="AP1" s="0"/>
      <c r="AQ1" s="0"/>
      <c r="AR1" s="4" t="s">
        <v>59</v>
      </c>
      <c r="AS1" s="0"/>
      <c r="AT1" s="0"/>
      <c r="AU1" s="4" t="s">
        <v>62</v>
      </c>
      <c r="AV1" s="0"/>
      <c r="AW1" s="0"/>
      <c r="AX1" s="4" t="s">
        <v>65</v>
      </c>
      <c r="AY1" s="0"/>
      <c r="AZ1" s="0"/>
      <c r="BA1" s="4" t="s">
        <v>67</v>
      </c>
      <c r="BB1" s="0"/>
      <c r="BC1" s="0"/>
      <c r="BD1" s="4" t="s">
        <v>69</v>
      </c>
      <c r="BE1" s="0"/>
      <c r="BF1" s="0"/>
      <c r="BG1" s="4" t="s">
        <v>71</v>
      </c>
      <c r="BH1" s="0"/>
      <c r="BI1" s="0"/>
      <c r="BJ1" s="4" t="s">
        <v>74</v>
      </c>
      <c r="BK1" s="0"/>
      <c r="BL1" s="0"/>
      <c r="BM1" s="4" t="s">
        <v>78</v>
      </c>
      <c r="BN1" s="0"/>
      <c r="BO1" s="0"/>
      <c r="BP1" s="4" t="s">
        <v>82</v>
      </c>
      <c r="BQ1" s="0"/>
      <c r="BR1" s="0"/>
      <c r="BS1" s="4" t="s">
        <v>85</v>
      </c>
      <c r="BT1" s="0"/>
      <c r="BU1" s="0"/>
      <c r="BV1" s="4" t="s">
        <v>88</v>
      </c>
      <c r="BW1" s="0"/>
      <c r="BX1" s="0"/>
      <c r="BY1" s="4" t="s">
        <v>91</v>
      </c>
      <c r="BZ1" s="0"/>
      <c r="CA1" s="0"/>
      <c r="CB1" s="4" t="s">
        <v>93</v>
      </c>
      <c r="CC1" s="0"/>
      <c r="CD1" s="0"/>
      <c r="CE1" s="4" t="s">
        <v>96</v>
      </c>
      <c r="CF1" s="0"/>
      <c r="CG1" s="0"/>
      <c r="CH1" s="4" t="s">
        <v>99</v>
      </c>
      <c r="CI1" s="0"/>
      <c r="CJ1" s="0"/>
      <c r="CK1" s="4" t="s">
        <v>102</v>
      </c>
      <c r="CL1" s="0"/>
    </row>
    <row collapsed="false" customFormat="false" customHeight="false" hidden="false" ht="12.1" outlineLevel="0" r="2">
      <c r="A2" s="11" t="n">
        <v>43441</v>
      </c>
      <c r="B2" s="6" t="n">
        <v>31035.92</v>
      </c>
      <c r="C2" s="0" t="s">
        <v>473</v>
      </c>
      <c r="D2" s="11" t="n">
        <v>43896</v>
      </c>
      <c r="E2" s="6" t="n">
        <v>146074.91</v>
      </c>
      <c r="F2" s="0" t="s">
        <v>473</v>
      </c>
      <c r="G2" s="11" t="n">
        <v>44060</v>
      </c>
      <c r="H2" s="6" t="n">
        <v>58004.78</v>
      </c>
      <c r="I2" s="0" t="s">
        <v>473</v>
      </c>
      <c r="J2" s="11" t="n">
        <v>43441</v>
      </c>
      <c r="K2" s="6" t="n">
        <v>15595.99</v>
      </c>
      <c r="L2" s="0" t="s">
        <v>473</v>
      </c>
      <c r="M2" s="11" t="n">
        <v>43833</v>
      </c>
      <c r="N2" s="6" t="n">
        <v>32261.54</v>
      </c>
      <c r="O2" s="0" t="s">
        <v>473</v>
      </c>
      <c r="P2" s="11" t="n">
        <v>43906</v>
      </c>
      <c r="Q2" s="6" t="n">
        <v>35618.26</v>
      </c>
      <c r="R2" s="0" t="s">
        <v>473</v>
      </c>
      <c r="S2" s="11" t="n">
        <v>43441</v>
      </c>
      <c r="T2" s="6" t="n">
        <v>30693.13</v>
      </c>
      <c r="U2" s="0" t="s">
        <v>473</v>
      </c>
      <c r="V2" s="11" t="n">
        <v>43441</v>
      </c>
      <c r="W2" s="6" t="n">
        <v>31052.73</v>
      </c>
      <c r="X2" s="0" t="s">
        <v>473</v>
      </c>
      <c r="Y2" s="11" t="n">
        <v>43441</v>
      </c>
      <c r="Z2" s="6" t="n">
        <v>12982.65</v>
      </c>
      <c r="AA2" s="0" t="s">
        <v>473</v>
      </c>
      <c r="AB2" s="11" t="n">
        <v>43902</v>
      </c>
      <c r="AC2" s="6" t="n">
        <v>6703.44</v>
      </c>
      <c r="AD2" s="0" t="s">
        <v>473</v>
      </c>
      <c r="AE2" s="11" t="n">
        <v>43833</v>
      </c>
      <c r="AF2" s="6" t="n">
        <v>61471.51</v>
      </c>
      <c r="AG2" s="0" t="s">
        <v>473</v>
      </c>
      <c r="AH2" s="11" t="n">
        <v>43836</v>
      </c>
      <c r="AI2" s="6" t="n">
        <v>29649.7</v>
      </c>
      <c r="AJ2" s="0" t="s">
        <v>473</v>
      </c>
      <c r="AK2" s="11" t="n">
        <v>43833</v>
      </c>
      <c r="AL2" s="6" t="n">
        <v>6476.72</v>
      </c>
      <c r="AM2" s="0" t="s">
        <v>473</v>
      </c>
      <c r="AN2" s="11" t="n">
        <v>43866</v>
      </c>
      <c r="AO2" s="6" t="n">
        <v>36468.7</v>
      </c>
      <c r="AP2" s="0" t="s">
        <v>473</v>
      </c>
      <c r="AQ2" s="11" t="n">
        <v>43441</v>
      </c>
      <c r="AR2" s="6" t="n">
        <v>4317.2</v>
      </c>
      <c r="AS2" s="0" t="s">
        <v>473</v>
      </c>
      <c r="AT2" s="11" t="n">
        <v>43833</v>
      </c>
      <c r="AU2" s="6" t="n">
        <v>25947.7</v>
      </c>
      <c r="AV2" s="0" t="s">
        <v>473</v>
      </c>
      <c r="AW2" s="11" t="n">
        <v>45847</v>
      </c>
      <c r="AX2" s="6" t="n">
        <v>18697.98</v>
      </c>
      <c r="AY2" s="0" t="s">
        <v>473</v>
      </c>
      <c r="AZ2" s="11" t="n">
        <v>43441</v>
      </c>
      <c r="BA2" s="6" t="n">
        <v>3829.96</v>
      </c>
      <c r="BB2" s="0" t="s">
        <v>473</v>
      </c>
      <c r="BC2" s="11" t="n">
        <v>44753</v>
      </c>
      <c r="BD2" s="6" t="n">
        <v>-102.29</v>
      </c>
      <c r="BE2" s="0" t="s">
        <v>316</v>
      </c>
      <c r="BF2" s="11" t="n">
        <v>45960</v>
      </c>
      <c r="BG2" s="8" t="s">
        <f>=-Портфель!J21</f>
      </c>
      <c r="BH2" s="0" t="s">
        <v>474</v>
      </c>
      <c r="BI2" s="11" t="n">
        <v>45449</v>
      </c>
      <c r="BJ2" s="6" t="n">
        <v>239729.78</v>
      </c>
      <c r="BK2" s="0" t="s">
        <v>473</v>
      </c>
      <c r="BL2" s="11" t="n">
        <v>45854</v>
      </c>
      <c r="BM2" s="6" t="s">
        <f>=8831.39</f>
      </c>
      <c r="BN2" s="0" t="s">
        <v>473</v>
      </c>
      <c r="BO2" s="11" t="n">
        <v>45853</v>
      </c>
      <c r="BP2" s="6" t="s">
        <f>=6224.08</f>
      </c>
      <c r="BQ2" s="0" t="s">
        <v>473</v>
      </c>
      <c r="BR2" s="11" t="n">
        <v>45853</v>
      </c>
      <c r="BS2" s="6" t="s">
        <f>=5293.91</f>
      </c>
      <c r="BT2" s="0" t="s">
        <v>473</v>
      </c>
      <c r="BU2" s="11" t="n">
        <v>45853</v>
      </c>
      <c r="BV2" s="6" t="s">
        <f>=4235.84</f>
      </c>
      <c r="BW2" s="0" t="s">
        <v>473</v>
      </c>
      <c r="BX2" s="11" t="n">
        <v>45874</v>
      </c>
      <c r="BY2" s="6" t="s">
        <f>=11272.59</f>
      </c>
      <c r="BZ2" s="0" t="s">
        <v>473</v>
      </c>
      <c r="CA2" s="11" t="n">
        <v>45853</v>
      </c>
      <c r="CB2" s="6" t="s">
        <f>=3237.56</f>
      </c>
      <c r="CC2" s="0" t="s">
        <v>473</v>
      </c>
      <c r="CD2" s="11" t="n">
        <v>45853</v>
      </c>
      <c r="CE2" s="6" t="s">
        <f>=6281.69</f>
      </c>
      <c r="CF2" s="0" t="s">
        <v>473</v>
      </c>
      <c r="CG2" s="11" t="n">
        <v>45870</v>
      </c>
      <c r="CH2" s="6" t="s">
        <f>=11232.74</f>
      </c>
      <c r="CI2" s="0" t="s">
        <v>473</v>
      </c>
      <c r="CJ2" s="11" t="n">
        <v>45870</v>
      </c>
      <c r="CK2" s="6" t="s">
        <f>=2827.24</f>
      </c>
      <c r="CL2" s="0" t="s">
        <v>473</v>
      </c>
    </row>
    <row collapsed="false" customFormat="false" customHeight="false" hidden="false" ht="12.1" outlineLevel="0" r="3">
      <c r="A3" s="11" t="n">
        <v>43446</v>
      </c>
      <c r="B3" s="6" t="n">
        <v>-5214.83</v>
      </c>
      <c r="C3" s="0" t="s">
        <v>475</v>
      </c>
      <c r="D3" s="11" t="n">
        <v>43964</v>
      </c>
      <c r="E3" s="6" t="n">
        <v>128966.13</v>
      </c>
      <c r="F3" s="0" t="s">
        <v>473</v>
      </c>
      <c r="G3" s="11" t="n">
        <v>44062</v>
      </c>
      <c r="H3" s="6" t="n">
        <v>57144.27</v>
      </c>
      <c r="I3" s="0" t="s">
        <v>473</v>
      </c>
      <c r="J3" s="11" t="n">
        <v>43446</v>
      </c>
      <c r="K3" s="6" t="n">
        <v>3814.95</v>
      </c>
      <c r="L3" s="0" t="s">
        <v>473</v>
      </c>
      <c r="M3" s="11" t="n">
        <v>43840</v>
      </c>
      <c r="N3" s="6" t="n">
        <v>-1153</v>
      </c>
      <c r="O3" s="0" t="s">
        <v>174</v>
      </c>
      <c r="P3" s="11" t="n">
        <v>44109</v>
      </c>
      <c r="Q3" s="6" t="n">
        <v>-3254</v>
      </c>
      <c r="R3" s="0" t="s">
        <v>226</v>
      </c>
      <c r="S3" s="11" t="n">
        <v>43446</v>
      </c>
      <c r="T3" s="6" t="n">
        <v>4649.39</v>
      </c>
      <c r="U3" s="0" t="s">
        <v>473</v>
      </c>
      <c r="V3" s="11" t="n">
        <v>43446</v>
      </c>
      <c r="W3" s="6" t="n">
        <v>1923.58</v>
      </c>
      <c r="X3" s="0" t="s">
        <v>473</v>
      </c>
      <c r="Y3" s="11" t="n">
        <v>43608</v>
      </c>
      <c r="Z3" s="6" t="n">
        <v>-640.48</v>
      </c>
      <c r="AA3" s="0" t="s">
        <v>131</v>
      </c>
      <c r="AB3" s="11" t="n">
        <v>44109</v>
      </c>
      <c r="AC3" s="6" t="n">
        <v>-134.69</v>
      </c>
      <c r="AD3" s="0" t="s">
        <v>225</v>
      </c>
      <c r="AE3" s="11" t="n">
        <v>43843</v>
      </c>
      <c r="AF3" s="6" t="n">
        <v>-2298.88</v>
      </c>
      <c r="AG3" s="0" t="s">
        <v>176</v>
      </c>
      <c r="AH3" s="11" t="n">
        <v>43836</v>
      </c>
      <c r="AI3" s="6" t="n">
        <v>12707.02</v>
      </c>
      <c r="AJ3" s="0" t="s">
        <v>473</v>
      </c>
      <c r="AK3" s="11" t="n">
        <v>43833</v>
      </c>
      <c r="AL3" s="6" t="n">
        <v>22668.52</v>
      </c>
      <c r="AM3" s="0" t="s">
        <v>473</v>
      </c>
      <c r="AN3" s="11" t="n">
        <v>43984</v>
      </c>
      <c r="AO3" s="6" t="n">
        <v>-235</v>
      </c>
      <c r="AP3" s="0" t="s">
        <v>195</v>
      </c>
      <c r="AQ3" s="11" t="n">
        <v>43441</v>
      </c>
      <c r="AR3" s="6" t="n">
        <v>8634.43</v>
      </c>
      <c r="AS3" s="0" t="s">
        <v>473</v>
      </c>
      <c r="AT3" s="11" t="n">
        <v>43833</v>
      </c>
      <c r="AU3" s="6" t="n">
        <v>17298.46</v>
      </c>
      <c r="AV3" s="0" t="s">
        <v>473</v>
      </c>
      <c r="AW3" s="11" t="n">
        <v>45847</v>
      </c>
      <c r="AX3" s="6" t="n">
        <v>18697.98</v>
      </c>
      <c r="AY3" s="0" t="s">
        <v>473</v>
      </c>
      <c r="AZ3" s="11" t="n">
        <v>43441</v>
      </c>
      <c r="BA3" s="6" t="n">
        <v>7661.93</v>
      </c>
      <c r="BB3" s="0" t="s">
        <v>473</v>
      </c>
      <c r="BC3" s="11" t="n">
        <v>45114</v>
      </c>
      <c r="BD3" s="6" t="n">
        <v>-173.89</v>
      </c>
      <c r="BE3" s="0" t="s">
        <v>346</v>
      </c>
      <c r="BF3" s="0"/>
      <c r="BG3" s="10" t="s">
        <f>=XIRR(BG2:BG2,BF2:BF2)</f>
      </c>
      <c r="BH3" s="0"/>
      <c r="BI3" s="11" t="n">
        <v>45449</v>
      </c>
      <c r="BJ3" s="6" t="n">
        <v>70044.5</v>
      </c>
      <c r="BK3" s="0" t="s">
        <v>473</v>
      </c>
      <c r="BL3" s="11" t="n">
        <v>45854</v>
      </c>
      <c r="BM3" s="6" t="s">
        <f>=24139.54</f>
      </c>
      <c r="BN3" s="0" t="s">
        <v>473</v>
      </c>
      <c r="BO3" s="11" t="n">
        <v>45854</v>
      </c>
      <c r="BP3" s="6" t="s">
        <f>=1802.95</f>
      </c>
      <c r="BQ3" s="0" t="s">
        <v>473</v>
      </c>
      <c r="BR3" s="11" t="n">
        <v>45853</v>
      </c>
      <c r="BS3" s="6" t="s">
        <f>=1520.62</f>
      </c>
      <c r="BT3" s="0" t="s">
        <v>473</v>
      </c>
      <c r="BU3" s="11" t="n">
        <v>45853</v>
      </c>
      <c r="BV3" s="6" t="s">
        <f>=4840.96</f>
      </c>
      <c r="BW3" s="0" t="s">
        <v>473</v>
      </c>
      <c r="BX3" s="11" t="n">
        <v>45876</v>
      </c>
      <c r="BY3" s="6" t="s">
        <f>=22494.98</f>
      </c>
      <c r="BZ3" s="0" t="s">
        <v>473</v>
      </c>
      <c r="CA3" s="11" t="n">
        <v>45853</v>
      </c>
      <c r="CB3" s="6" t="s">
        <f>=1295.7</f>
      </c>
      <c r="CC3" s="0" t="s">
        <v>473</v>
      </c>
      <c r="CD3" s="11" t="n">
        <v>45853</v>
      </c>
      <c r="CE3" s="6" t="s">
        <f>=16152.92</f>
      </c>
      <c r="CF3" s="0" t="s">
        <v>473</v>
      </c>
      <c r="CG3" s="11" t="n">
        <v>45960</v>
      </c>
      <c r="CH3" s="8" t="s">
        <f>=-Портфель!J32</f>
      </c>
      <c r="CI3" s="0" t="s">
        <v>474</v>
      </c>
      <c r="CJ3" s="11" t="n">
        <v>45882</v>
      </c>
      <c r="CK3" s="6" t="s">
        <f>=-119.64</f>
      </c>
      <c r="CL3" s="0" t="s">
        <v>454</v>
      </c>
    </row>
    <row collapsed="false" customFormat="false" customHeight="false" hidden="false" ht="12.1" outlineLevel="0" r="4">
      <c r="A4" s="11" t="n">
        <v>43446</v>
      </c>
      <c r="B4" s="6" t="n">
        <v>-5223.32</v>
      </c>
      <c r="C4" s="0" t="s">
        <v>475</v>
      </c>
      <c r="D4" s="11" t="n">
        <v>44124</v>
      </c>
      <c r="E4" s="6" t="n">
        <v>-20205.4</v>
      </c>
      <c r="F4" s="0" t="s">
        <v>236</v>
      </c>
      <c r="G4" s="11" t="n">
        <v>44063</v>
      </c>
      <c r="H4" s="6" t="n">
        <v>39384.61</v>
      </c>
      <c r="I4" s="0" t="s">
        <v>473</v>
      </c>
      <c r="J4" s="11" t="n">
        <v>43446</v>
      </c>
      <c r="K4" s="6" t="n">
        <v>3815.45</v>
      </c>
      <c r="L4" s="0" t="s">
        <v>473</v>
      </c>
      <c r="M4" s="11" t="n">
        <v>44021</v>
      </c>
      <c r="N4" s="6" t="n">
        <v>-1790</v>
      </c>
      <c r="O4" s="0" t="s">
        <v>211</v>
      </c>
      <c r="P4" s="11" t="n">
        <v>44328</v>
      </c>
      <c r="Q4" s="6" t="n">
        <v>-3254</v>
      </c>
      <c r="R4" s="0" t="s">
        <v>226</v>
      </c>
      <c r="S4" s="11" t="n">
        <v>43446</v>
      </c>
      <c r="T4" s="6" t="n">
        <v>4649.09</v>
      </c>
      <c r="U4" s="0" t="s">
        <v>473</v>
      </c>
      <c r="V4" s="11" t="n">
        <v>43446</v>
      </c>
      <c r="W4" s="6" t="n">
        <v>1925.48</v>
      </c>
      <c r="X4" s="0" t="s">
        <v>473</v>
      </c>
      <c r="Y4" s="11" t="n">
        <v>43980</v>
      </c>
      <c r="Z4" s="6" t="n">
        <v>-768.76</v>
      </c>
      <c r="AA4" s="0" t="s">
        <v>192</v>
      </c>
      <c r="AB4" s="11" t="n">
        <v>44246</v>
      </c>
      <c r="AC4" s="6" t="n">
        <v>-7460.52</v>
      </c>
      <c r="AD4" s="0" t="s">
        <v>475</v>
      </c>
      <c r="AE4" s="11" t="n">
        <v>43906</v>
      </c>
      <c r="AF4" s="6" t="n">
        <v>2917.89</v>
      </c>
      <c r="AG4" s="0" t="s">
        <v>473</v>
      </c>
      <c r="AH4" s="11" t="n">
        <v>43845</v>
      </c>
      <c r="AI4" s="6" t="n">
        <v>-1435</v>
      </c>
      <c r="AJ4" s="0" t="s">
        <v>177</v>
      </c>
      <c r="AK4" s="11" t="n">
        <v>43833</v>
      </c>
      <c r="AL4" s="6" t="n">
        <v>3238.37</v>
      </c>
      <c r="AM4" s="0" t="s">
        <v>473</v>
      </c>
      <c r="AN4" s="11" t="n">
        <v>44018</v>
      </c>
      <c r="AO4" s="6" t="n">
        <v>-1018</v>
      </c>
      <c r="AP4" s="0" t="s">
        <v>208</v>
      </c>
      <c r="AQ4" s="11" t="n">
        <v>43446</v>
      </c>
      <c r="AR4" s="6" t="n">
        <v>-4222.84</v>
      </c>
      <c r="AS4" s="0" t="s">
        <v>475</v>
      </c>
      <c r="AT4" s="11" t="n">
        <v>43839</v>
      </c>
      <c r="AU4" s="6" t="n">
        <v>-840</v>
      </c>
      <c r="AV4" s="0" t="s">
        <v>173</v>
      </c>
      <c r="AW4" s="11" t="n">
        <v>45847</v>
      </c>
      <c r="AX4" s="6" t="n">
        <v>18697.98</v>
      </c>
      <c r="AY4" s="0" t="s">
        <v>473</v>
      </c>
      <c r="AZ4" s="11" t="n">
        <v>43462</v>
      </c>
      <c r="BA4" s="6" t="n">
        <v>-575.5</v>
      </c>
      <c r="BB4" s="0" t="s">
        <v>120</v>
      </c>
      <c r="BC4" s="11" t="n">
        <v>45485</v>
      </c>
      <c r="BD4" s="6" t="n">
        <v>-217.69</v>
      </c>
      <c r="BE4" s="0" t="s">
        <v>397</v>
      </c>
      <c r="BF4" s="0"/>
      <c r="BG4" s="8" t="s">
        <f>=-SUM(BG2:BG2)</f>
      </c>
      <c r="BH4" s="0" t="s">
        <v>476</v>
      </c>
      <c r="BI4" s="11" t="n">
        <v>45449</v>
      </c>
      <c r="BJ4" s="6" t="n">
        <v>261433.72</v>
      </c>
      <c r="BK4" s="0" t="s">
        <v>473</v>
      </c>
      <c r="BL4" s="11" t="n">
        <v>45854</v>
      </c>
      <c r="BM4" s="6" t="s">
        <f>=588.75</f>
      </c>
      <c r="BN4" s="0" t="s">
        <v>473</v>
      </c>
      <c r="BO4" s="11" t="n">
        <v>45854</v>
      </c>
      <c r="BP4" s="6" t="s">
        <f>=3605.9</f>
      </c>
      <c r="BQ4" s="0" t="s">
        <v>473</v>
      </c>
      <c r="BR4" s="11" t="n">
        <v>45854</v>
      </c>
      <c r="BS4" s="6" t="s">
        <f>=765.65</f>
      </c>
      <c r="BT4" s="0" t="s">
        <v>473</v>
      </c>
      <c r="BU4" s="11" t="n">
        <v>45853</v>
      </c>
      <c r="BV4" s="6" t="s">
        <f>=604.63</f>
      </c>
      <c r="BW4" s="0" t="s">
        <v>473</v>
      </c>
      <c r="BX4" s="11" t="n">
        <v>45893</v>
      </c>
      <c r="BY4" s="6" t="s">
        <f>=-16.48</f>
      </c>
      <c r="BZ4" s="0" t="s">
        <v>458</v>
      </c>
      <c r="CA4" s="11" t="n">
        <v>45853</v>
      </c>
      <c r="CB4" s="6" t="s">
        <f>=2588.17</f>
      </c>
      <c r="CC4" s="0" t="s">
        <v>473</v>
      </c>
      <c r="CD4" s="11" t="n">
        <v>45960</v>
      </c>
      <c r="CE4" s="8" t="s">
        <f>=-Портфель!J31</f>
      </c>
      <c r="CF4" s="0" t="s">
        <v>474</v>
      </c>
      <c r="CG4" s="0"/>
      <c r="CH4" s="10" t="s">
        <f>=XIRR(CH2:CH3,CG2:CG3)</f>
      </c>
      <c r="CI4" s="0"/>
      <c r="CJ4" s="11" t="n">
        <v>45960</v>
      </c>
      <c r="CK4" s="8" t="s">
        <f>=-Портфель!J33</f>
      </c>
      <c r="CL4" s="0" t="s">
        <v>474</v>
      </c>
    </row>
    <row collapsed="false" customFormat="false" customHeight="false" hidden="false" ht="12.1" outlineLevel="0" r="5">
      <c r="A5" s="11" t="n">
        <v>43447</v>
      </c>
      <c r="B5" s="6" t="n">
        <v>5116.63</v>
      </c>
      <c r="C5" s="0" t="s">
        <v>473</v>
      </c>
      <c r="D5" s="11" t="n">
        <v>44397</v>
      </c>
      <c r="E5" s="6" t="n">
        <v>-16050.56</v>
      </c>
      <c r="F5" s="0" t="s">
        <v>284</v>
      </c>
      <c r="G5" s="11" t="n">
        <v>44074</v>
      </c>
      <c r="H5" s="6" t="n">
        <v>7564.53</v>
      </c>
      <c r="I5" s="0" t="s">
        <v>473</v>
      </c>
      <c r="J5" s="11" t="n">
        <v>43447</v>
      </c>
      <c r="K5" s="6" t="n">
        <v>-3791.55</v>
      </c>
      <c r="L5" s="0" t="s">
        <v>475</v>
      </c>
      <c r="M5" s="11" t="n">
        <v>44036</v>
      </c>
      <c r="N5" s="6" t="n">
        <v>32219.32</v>
      </c>
      <c r="O5" s="0" t="s">
        <v>473</v>
      </c>
      <c r="P5" s="11" t="n">
        <v>44519</v>
      </c>
      <c r="Q5" s="6" t="n">
        <v>15357.67</v>
      </c>
      <c r="R5" s="0" t="s">
        <v>473</v>
      </c>
      <c r="S5" s="11" t="n">
        <v>43447</v>
      </c>
      <c r="T5" s="6" t="n">
        <v>-4639.21</v>
      </c>
      <c r="U5" s="0" t="s">
        <v>475</v>
      </c>
      <c r="V5" s="11" t="n">
        <v>43629</v>
      </c>
      <c r="W5" s="6" t="n">
        <v>-2506</v>
      </c>
      <c r="X5" s="0" t="s">
        <v>134</v>
      </c>
      <c r="Y5" s="11" t="n">
        <v>44183</v>
      </c>
      <c r="Z5" s="6" t="n">
        <v>-512.16</v>
      </c>
      <c r="AA5" s="0" t="s">
        <v>240</v>
      </c>
      <c r="AB5" s="11" t="n">
        <v>45848</v>
      </c>
      <c r="AC5" s="6" t="n">
        <v>391308.79</v>
      </c>
      <c r="AD5" s="0" t="s">
        <v>473</v>
      </c>
      <c r="AE5" s="11" t="n">
        <v>43980</v>
      </c>
      <c r="AF5" s="6" t="n">
        <v>-2643.19</v>
      </c>
      <c r="AG5" s="0" t="s">
        <v>191</v>
      </c>
      <c r="AH5" s="11" t="n">
        <v>43999</v>
      </c>
      <c r="AI5" s="6" t="n">
        <v>-1311</v>
      </c>
      <c r="AJ5" s="0" t="s">
        <v>203</v>
      </c>
      <c r="AK5" s="11" t="n">
        <v>43895</v>
      </c>
      <c r="AL5" s="6" t="n">
        <v>57329.39</v>
      </c>
      <c r="AM5" s="0" t="s">
        <v>473</v>
      </c>
      <c r="AN5" s="11" t="n">
        <v>44119</v>
      </c>
      <c r="AO5" s="6" t="n">
        <v>-431</v>
      </c>
      <c r="AP5" s="0" t="s">
        <v>234</v>
      </c>
      <c r="AQ5" s="11" t="n">
        <v>43446</v>
      </c>
      <c r="AR5" s="6" t="n">
        <v>-4223.33</v>
      </c>
      <c r="AS5" s="0" t="s">
        <v>475</v>
      </c>
      <c r="AT5" s="11" t="n">
        <v>43991</v>
      </c>
      <c r="AU5" s="6" t="n">
        <v>-814</v>
      </c>
      <c r="AV5" s="0" t="s">
        <v>199</v>
      </c>
      <c r="AW5" s="11" t="n">
        <v>45847</v>
      </c>
      <c r="AX5" s="6" t="n">
        <v>18697.98</v>
      </c>
      <c r="AY5" s="0" t="s">
        <v>473</v>
      </c>
      <c r="AZ5" s="11" t="n">
        <v>43647</v>
      </c>
      <c r="BA5" s="6" t="n">
        <v>-207.5</v>
      </c>
      <c r="BB5" s="0" t="s">
        <v>140</v>
      </c>
      <c r="BC5" s="11" t="n">
        <v>45852</v>
      </c>
      <c r="BD5" s="6" t="n">
        <v>-128.31</v>
      </c>
      <c r="BE5" s="0" t="s">
        <v>444</v>
      </c>
      <c r="BF5" s="0"/>
      <c r="BG5" s="0"/>
      <c r="BH5" s="0"/>
      <c r="BI5" s="11" t="n">
        <v>45490</v>
      </c>
      <c r="BJ5" s="6" t="n">
        <v>-4976.52</v>
      </c>
      <c r="BK5" s="0" t="s">
        <v>399</v>
      </c>
      <c r="BL5" s="11" t="n">
        <v>45854</v>
      </c>
      <c r="BM5" s="6" t="s">
        <f>=7065.23</f>
      </c>
      <c r="BN5" s="0" t="s">
        <v>473</v>
      </c>
      <c r="BO5" s="11" t="n">
        <v>45856</v>
      </c>
      <c r="BP5" s="6" t="s">
        <f>=24617.14</f>
      </c>
      <c r="BQ5" s="0" t="s">
        <v>473</v>
      </c>
      <c r="BR5" s="11" t="n">
        <v>45854</v>
      </c>
      <c r="BS5" s="6" t="s">
        <f>=3828.22</f>
      </c>
      <c r="BT5" s="0" t="s">
        <v>473</v>
      </c>
      <c r="BU5" s="11" t="n">
        <v>45853</v>
      </c>
      <c r="BV5" s="6" t="s">
        <f>=1817.6</f>
      </c>
      <c r="BW5" s="0" t="s">
        <v>473</v>
      </c>
      <c r="BX5" s="11" t="n">
        <v>45923</v>
      </c>
      <c r="BY5" s="6" t="s">
        <f>=-16.48</f>
      </c>
      <c r="BZ5" s="0" t="s">
        <v>458</v>
      </c>
      <c r="CA5" s="11" t="n">
        <v>45856</v>
      </c>
      <c r="CB5" s="6" t="s">
        <f>=663.47</f>
      </c>
      <c r="CC5" s="0" t="s">
        <v>473</v>
      </c>
      <c r="CD5" s="0"/>
      <c r="CE5" s="10" t="s">
        <f>=XIRR(CE2:CE4,CD2:CD4)</f>
      </c>
      <c r="CF5" s="0"/>
      <c r="CG5" s="0"/>
      <c r="CH5" s="8" t="s">
        <f>=-SUM(CH2:CH3)</f>
      </c>
      <c r="CI5" s="0" t="s">
        <v>476</v>
      </c>
      <c r="CJ5" s="0"/>
      <c r="CK5" s="10" t="s">
        <f>=XIRR(CK2:CK4,CJ2:CJ4)</f>
      </c>
      <c r="CL5" s="0"/>
    </row>
    <row collapsed="false" customFormat="false" customHeight="false" hidden="false" ht="12.1" outlineLevel="0" r="6">
      <c r="A6" s="11" t="n">
        <v>43455</v>
      </c>
      <c r="B6" s="6" t="n">
        <v>-413</v>
      </c>
      <c r="C6" s="0" t="s">
        <v>119</v>
      </c>
      <c r="D6" s="11" t="n">
        <v>44762</v>
      </c>
      <c r="E6" s="6" t="n">
        <v>-18265.72</v>
      </c>
      <c r="F6" s="0" t="s">
        <v>319</v>
      </c>
      <c r="G6" s="11" t="n">
        <v>44074</v>
      </c>
      <c r="H6" s="6" t="n">
        <v>2696.61</v>
      </c>
      <c r="I6" s="0" t="s">
        <v>473</v>
      </c>
      <c r="J6" s="11" t="n">
        <v>43664</v>
      </c>
      <c r="K6" s="6" t="n">
        <v>-3315</v>
      </c>
      <c r="L6" s="0" t="s">
        <v>147</v>
      </c>
      <c r="M6" s="11" t="n">
        <v>44116</v>
      </c>
      <c r="N6" s="6" t="n">
        <v>-1554</v>
      </c>
      <c r="O6" s="0" t="s">
        <v>229</v>
      </c>
      <c r="P6" s="11" t="n">
        <v>44519</v>
      </c>
      <c r="Q6" s="6" t="n">
        <v>30185.08</v>
      </c>
      <c r="R6" s="0" t="s">
        <v>473</v>
      </c>
      <c r="S6" s="11" t="n">
        <v>43664</v>
      </c>
      <c r="T6" s="6" t="n">
        <v>-3179.2</v>
      </c>
      <c r="U6" s="0" t="s">
        <v>148</v>
      </c>
      <c r="V6" s="11" t="n">
        <v>43815</v>
      </c>
      <c r="W6" s="6" t="n">
        <v>4817.07</v>
      </c>
      <c r="X6" s="0" t="s">
        <v>473</v>
      </c>
      <c r="Y6" s="11" t="n">
        <v>44281</v>
      </c>
      <c r="Z6" s="6" t="n">
        <v>-14379.37</v>
      </c>
      <c r="AA6" s="0" t="s">
        <v>475</v>
      </c>
      <c r="AB6" s="11" t="n">
        <v>45849</v>
      </c>
      <c r="AC6" s="6" t="n">
        <v>-93091.14</v>
      </c>
      <c r="AD6" s="0" t="s">
        <v>443</v>
      </c>
      <c r="AE6" s="11" t="n">
        <v>44369</v>
      </c>
      <c r="AF6" s="6" t="n">
        <v>44374.6</v>
      </c>
      <c r="AG6" s="0" t="s">
        <v>473</v>
      </c>
      <c r="AH6" s="11" t="n">
        <v>44050</v>
      </c>
      <c r="AI6" s="6" t="n">
        <v>7895.74</v>
      </c>
      <c r="AJ6" s="0" t="s">
        <v>473</v>
      </c>
      <c r="AK6" s="11" t="n">
        <v>43895</v>
      </c>
      <c r="AL6" s="6" t="n">
        <v>18959.73</v>
      </c>
      <c r="AM6" s="0" t="s">
        <v>473</v>
      </c>
      <c r="AN6" s="11" t="n">
        <v>44190</v>
      </c>
      <c r="AO6" s="6" t="n">
        <v>-1605</v>
      </c>
      <c r="AP6" s="0" t="s">
        <v>243</v>
      </c>
      <c r="AQ6" s="11" t="n">
        <v>43446</v>
      </c>
      <c r="AR6" s="6" t="n">
        <v>-8453.66</v>
      </c>
      <c r="AS6" s="0" t="s">
        <v>475</v>
      </c>
      <c r="AT6" s="11" t="n">
        <v>44025</v>
      </c>
      <c r="AU6" s="6" t="n">
        <v>-838</v>
      </c>
      <c r="AV6" s="0" t="s">
        <v>215</v>
      </c>
      <c r="AW6" s="11" t="n">
        <v>45849</v>
      </c>
      <c r="AX6" s="6" t="n">
        <v>3793.05</v>
      </c>
      <c r="AY6" s="0" t="s">
        <v>473</v>
      </c>
      <c r="AZ6" s="11" t="n">
        <v>43756</v>
      </c>
      <c r="BA6" s="6" t="n">
        <v>-473.2</v>
      </c>
      <c r="BB6" s="0" t="s">
        <v>160</v>
      </c>
      <c r="BC6" s="11" t="n">
        <v>45960</v>
      </c>
      <c r="BD6" s="8" t="s">
        <f>=-Портфель!J20</f>
      </c>
      <c r="BE6" s="0" t="s">
        <v>474</v>
      </c>
      <c r="BF6" s="0"/>
      <c r="BG6" s="0"/>
      <c r="BH6" s="0"/>
      <c r="BI6" s="11" t="n">
        <v>45511</v>
      </c>
      <c r="BJ6" s="6" t="n">
        <v>-5016.84</v>
      </c>
      <c r="BK6" s="0" t="s">
        <v>404</v>
      </c>
      <c r="BL6" s="11" t="n">
        <v>45854</v>
      </c>
      <c r="BM6" s="6" t="s">
        <f>=53578.01</f>
      </c>
      <c r="BN6" s="0" t="s">
        <v>473</v>
      </c>
      <c r="BO6" s="11" t="n">
        <v>45859</v>
      </c>
      <c r="BP6" s="6" t="s">
        <f>=914.18</f>
      </c>
      <c r="BQ6" s="0" t="s">
        <v>473</v>
      </c>
      <c r="BR6" s="11" t="n">
        <v>45854</v>
      </c>
      <c r="BS6" s="6" t="s">
        <f>=26797.54</f>
      </c>
      <c r="BT6" s="0" t="s">
        <v>473</v>
      </c>
      <c r="BU6" s="11" t="n">
        <v>45853</v>
      </c>
      <c r="BV6" s="6" t="s">
        <f>=24840.64</f>
      </c>
      <c r="BW6" s="0" t="s">
        <v>473</v>
      </c>
      <c r="BX6" s="11" t="n">
        <v>45953</v>
      </c>
      <c r="BY6" s="6" t="s">
        <f>=-184.18</f>
      </c>
      <c r="BZ6" s="0" t="s">
        <v>467</v>
      </c>
      <c r="CA6" s="11" t="n">
        <v>45856</v>
      </c>
      <c r="CB6" s="6" t="s">
        <f>=25212.01</f>
      </c>
      <c r="CC6" s="0" t="s">
        <v>473</v>
      </c>
      <c r="CD6" s="0"/>
      <c r="CE6" s="8" t="s">
        <f>=-SUM(CE2:CE4)</f>
      </c>
      <c r="CF6" s="0" t="s">
        <v>476</v>
      </c>
      <c r="CG6" s="0"/>
      <c r="CH6" s="0"/>
      <c r="CI6" s="0"/>
      <c r="CJ6" s="0"/>
      <c r="CK6" s="8" t="s">
        <f>=-SUM(CK2:CK4)</f>
      </c>
      <c r="CL6" s="0" t="s">
        <v>476</v>
      </c>
    </row>
    <row collapsed="false" customFormat="false" customHeight="false" hidden="false" ht="12.1" outlineLevel="0" r="7">
      <c r="A7" s="11" t="n">
        <v>43655</v>
      </c>
      <c r="B7" s="6" t="n">
        <v>-674</v>
      </c>
      <c r="C7" s="0" t="s">
        <v>144</v>
      </c>
      <c r="D7" s="11" t="n">
        <v>44911</v>
      </c>
      <c r="E7" s="6" t="n">
        <v>85359.71</v>
      </c>
      <c r="F7" s="0" t="s">
        <v>473</v>
      </c>
      <c r="G7" s="11" t="n">
        <v>44099</v>
      </c>
      <c r="H7" s="6" t="n">
        <v>6679</v>
      </c>
      <c r="I7" s="0" t="s">
        <v>473</v>
      </c>
      <c r="J7" s="11" t="n">
        <v>43833</v>
      </c>
      <c r="K7" s="6" t="n">
        <v>3835.96</v>
      </c>
      <c r="L7" s="0" t="s">
        <v>473</v>
      </c>
      <c r="M7" s="11" t="n">
        <v>44252</v>
      </c>
      <c r="N7" s="6" t="n">
        <v>15759.46</v>
      </c>
      <c r="O7" s="0" t="s">
        <v>473</v>
      </c>
      <c r="P7" s="11" t="n">
        <v>44523</v>
      </c>
      <c r="Q7" s="6" t="n">
        <v>45157.57</v>
      </c>
      <c r="R7" s="0" t="s">
        <v>473</v>
      </c>
      <c r="S7" s="11" t="n">
        <v>43833</v>
      </c>
      <c r="T7" s="6" t="n">
        <v>12979.66</v>
      </c>
      <c r="U7" s="0" t="s">
        <v>473</v>
      </c>
      <c r="V7" s="11" t="n">
        <v>43857</v>
      </c>
      <c r="W7" s="6" t="n">
        <v>-52053.29</v>
      </c>
      <c r="X7" s="0" t="s">
        <v>475</v>
      </c>
      <c r="Y7" s="11" t="n">
        <v>44281</v>
      </c>
      <c r="Z7" s="6" t="n">
        <v>-4791.12</v>
      </c>
      <c r="AA7" s="0" t="s">
        <v>475</v>
      </c>
      <c r="AB7" s="11" t="n">
        <v>45896</v>
      </c>
      <c r="AC7" s="6" t="n">
        <v>77785.94</v>
      </c>
      <c r="AD7" s="0" t="s">
        <v>473</v>
      </c>
      <c r="AE7" s="11" t="n">
        <v>44369</v>
      </c>
      <c r="AF7" s="6" t="n">
        <v>15522.71</v>
      </c>
      <c r="AG7" s="0" t="s">
        <v>473</v>
      </c>
      <c r="AH7" s="11" t="n">
        <v>44097</v>
      </c>
      <c r="AI7" s="6" t="n">
        <v>-633.4</v>
      </c>
      <c r="AJ7" s="0" t="s">
        <v>222</v>
      </c>
      <c r="AK7" s="11" t="n">
        <v>43902</v>
      </c>
      <c r="AL7" s="6" t="n">
        <v>8904.57</v>
      </c>
      <c r="AM7" s="0" t="s">
        <v>473</v>
      </c>
      <c r="AN7" s="11" t="n">
        <v>44354</v>
      </c>
      <c r="AO7" s="6" t="n">
        <v>-822</v>
      </c>
      <c r="AP7" s="0" t="s">
        <v>268</v>
      </c>
      <c r="AQ7" s="11" t="n">
        <v>43447</v>
      </c>
      <c r="AR7" s="6" t="n">
        <v>8433.33</v>
      </c>
      <c r="AS7" s="0" t="s">
        <v>473</v>
      </c>
      <c r="AT7" s="11" t="n">
        <v>44116</v>
      </c>
      <c r="AU7" s="6" t="n">
        <v>-1240</v>
      </c>
      <c r="AV7" s="0" t="s">
        <v>233</v>
      </c>
      <c r="AW7" s="11" t="n">
        <v>45849</v>
      </c>
      <c r="AX7" s="6" t="n">
        <v>18965.27</v>
      </c>
      <c r="AY7" s="0" t="s">
        <v>473</v>
      </c>
      <c r="AZ7" s="11" t="n">
        <v>43901</v>
      </c>
      <c r="BA7" s="6" t="n">
        <v>12716.52</v>
      </c>
      <c r="BB7" s="0" t="s">
        <v>473</v>
      </c>
      <c r="BC7" s="0"/>
      <c r="BD7" s="10" t="s">
        <f>=XIRR(BD2:BD6,BC2:BC6)</f>
      </c>
      <c r="BE7" s="0"/>
      <c r="BF7" s="0"/>
      <c r="BG7" s="0"/>
      <c r="BH7" s="0"/>
      <c r="BI7" s="11" t="n">
        <v>45541</v>
      </c>
      <c r="BJ7" s="6" t="n">
        <v>-13455.09</v>
      </c>
      <c r="BK7" s="0" t="s">
        <v>405</v>
      </c>
      <c r="BL7" s="11" t="n">
        <v>45854</v>
      </c>
      <c r="BM7" s="6" t="s">
        <f>=49126.01</f>
      </c>
      <c r="BN7" s="0" t="s">
        <v>473</v>
      </c>
      <c r="BO7" s="11" t="n">
        <v>45859</v>
      </c>
      <c r="BP7" s="6" t="s">
        <f>=102387.75</f>
      </c>
      <c r="BQ7" s="0" t="s">
        <v>473</v>
      </c>
      <c r="BR7" s="11" t="n">
        <v>45854</v>
      </c>
      <c r="BS7" s="6" t="s">
        <f>=33688.34</f>
      </c>
      <c r="BT7" s="0" t="s">
        <v>473</v>
      </c>
      <c r="BU7" s="11" t="n">
        <v>45856</v>
      </c>
      <c r="BV7" s="6" t="s">
        <f>=24890.82</f>
      </c>
      <c r="BW7" s="0" t="s">
        <v>473</v>
      </c>
      <c r="BX7" s="11" t="n">
        <v>45960</v>
      </c>
      <c r="BY7" s="8" t="s">
        <f>=-Портфель!J29</f>
      </c>
      <c r="BZ7" s="0" t="s">
        <v>474</v>
      </c>
      <c r="CA7" s="11" t="n">
        <v>45882</v>
      </c>
      <c r="CB7" s="6" t="s">
        <f>=-1518</f>
      </c>
      <c r="CC7" s="0" t="s">
        <v>455</v>
      </c>
    </row>
    <row collapsed="false" customFormat="false" customHeight="false" hidden="false" ht="12.1" outlineLevel="0" r="8">
      <c r="A8" s="11" t="n">
        <v>43819</v>
      </c>
      <c r="B8" s="6" t="n">
        <v>-835</v>
      </c>
      <c r="C8" s="0" t="s">
        <v>170</v>
      </c>
      <c r="D8" s="11" t="n">
        <v>44936</v>
      </c>
      <c r="E8" s="6" t="n">
        <v>87034.8</v>
      </c>
      <c r="F8" s="0" t="s">
        <v>473</v>
      </c>
      <c r="G8" s="11" t="n">
        <v>44106</v>
      </c>
      <c r="H8" s="6" t="n">
        <v>434.86</v>
      </c>
      <c r="I8" s="0" t="s">
        <v>473</v>
      </c>
      <c r="J8" s="11" t="n">
        <v>43833</v>
      </c>
      <c r="K8" s="6" t="n">
        <v>11507.9</v>
      </c>
      <c r="L8" s="0" t="s">
        <v>473</v>
      </c>
      <c r="M8" s="11" t="n">
        <v>44252</v>
      </c>
      <c r="N8" s="6" t="n">
        <v>3156.89</v>
      </c>
      <c r="O8" s="0" t="s">
        <v>473</v>
      </c>
      <c r="P8" s="11" t="n">
        <v>44525</v>
      </c>
      <c r="Q8" s="6" t="n">
        <v>2977.49</v>
      </c>
      <c r="R8" s="0" t="s">
        <v>473</v>
      </c>
      <c r="S8" s="11" t="n">
        <v>43833</v>
      </c>
      <c r="T8" s="6" t="n">
        <v>38938.96</v>
      </c>
      <c r="U8" s="0" t="s">
        <v>473</v>
      </c>
      <c r="V8" s="11" t="n">
        <v>43860</v>
      </c>
      <c r="W8" s="6" t="n">
        <v>5140.64</v>
      </c>
      <c r="X8" s="0" t="s">
        <v>473</v>
      </c>
      <c r="Y8" s="11" t="n">
        <v>45804</v>
      </c>
      <c r="Z8" s="6" t="n">
        <v>247319.89</v>
      </c>
      <c r="AA8" s="0" t="s">
        <v>473</v>
      </c>
      <c r="AB8" s="11" t="n">
        <v>45908</v>
      </c>
      <c r="AC8" s="6" t="n">
        <v>2107.28</v>
      </c>
      <c r="AD8" s="0" t="s">
        <v>473</v>
      </c>
      <c r="AE8" s="11" t="n">
        <v>44392</v>
      </c>
      <c r="AF8" s="6" t="n">
        <v>12700.02</v>
      </c>
      <c r="AG8" s="0" t="s">
        <v>473</v>
      </c>
      <c r="AH8" s="11" t="n">
        <v>44109</v>
      </c>
      <c r="AI8" s="6" t="n">
        <v>11250.75</v>
      </c>
      <c r="AJ8" s="0" t="s">
        <v>473</v>
      </c>
      <c r="AK8" s="11" t="n">
        <v>43906</v>
      </c>
      <c r="AL8" s="6" t="n">
        <v>8734.48</v>
      </c>
      <c r="AM8" s="0" t="s">
        <v>473</v>
      </c>
      <c r="AN8" s="11" t="n">
        <v>44382</v>
      </c>
      <c r="AO8" s="6" t="n">
        <v>-1370</v>
      </c>
      <c r="AP8" s="0" t="s">
        <v>275</v>
      </c>
      <c r="AQ8" s="11" t="n">
        <v>43633</v>
      </c>
      <c r="AR8" s="6" t="n">
        <v>-98.3</v>
      </c>
      <c r="AS8" s="0" t="s">
        <v>136</v>
      </c>
      <c r="AT8" s="11" t="n">
        <v>44194</v>
      </c>
      <c r="AU8" s="6" t="n">
        <v>-1678</v>
      </c>
      <c r="AV8" s="0" t="s">
        <v>246</v>
      </c>
      <c r="AW8" s="11" t="n">
        <v>45849</v>
      </c>
      <c r="AX8" s="6" t="n">
        <v>15167.66</v>
      </c>
      <c r="AY8" s="0" t="s">
        <v>473</v>
      </c>
      <c r="AZ8" s="11" t="n">
        <v>43906</v>
      </c>
      <c r="BA8" s="6" t="n">
        <v>19056.78</v>
      </c>
      <c r="BB8" s="0" t="s">
        <v>473</v>
      </c>
      <c r="BC8" s="0"/>
      <c r="BD8" s="8" t="s">
        <f>=-SUM(BD2:BD6)</f>
      </c>
      <c r="BE8" s="0" t="s">
        <v>476</v>
      </c>
      <c r="BF8" s="0"/>
      <c r="BG8" s="0"/>
      <c r="BH8" s="0"/>
      <c r="BI8" s="11" t="n">
        <v>45569</v>
      </c>
      <c r="BJ8" s="6" t="n">
        <v>199099.45</v>
      </c>
      <c r="BK8" s="0" t="s">
        <v>473</v>
      </c>
      <c r="BL8" s="11" t="n">
        <v>45856</v>
      </c>
      <c r="BM8" s="6" t="s">
        <f>=23910</f>
      </c>
      <c r="BN8" s="0" t="s">
        <v>473</v>
      </c>
      <c r="BO8" s="11" t="n">
        <v>45875</v>
      </c>
      <c r="BP8" s="6" t="s">
        <f>=916.87</f>
      </c>
      <c r="BQ8" s="0" t="s">
        <v>473</v>
      </c>
      <c r="BR8" s="11" t="n">
        <v>45960</v>
      </c>
      <c r="BS8" s="8" t="s">
        <f>=-Портфель!J27</f>
      </c>
      <c r="BT8" s="0" t="s">
        <v>474</v>
      </c>
      <c r="BU8" s="11" t="n">
        <v>45859</v>
      </c>
      <c r="BV8" s="6" t="s">
        <f>=2500.41</f>
      </c>
      <c r="BW8" s="0" t="s">
        <v>473</v>
      </c>
      <c r="BX8" s="0"/>
      <c r="BY8" s="10" t="s">
        <f>=XIRR(BY2:BY7,BX2:BX7)</f>
      </c>
      <c r="BZ8" s="0"/>
      <c r="CA8" s="11" t="n">
        <v>45960</v>
      </c>
      <c r="CB8" s="8" t="s">
        <f>=-Портфель!J30</f>
      </c>
      <c r="CC8" s="0" t="s">
        <v>474</v>
      </c>
    </row>
    <row collapsed="false" customFormat="false" customHeight="false" hidden="false" ht="12.1" outlineLevel="0" r="9">
      <c r="A9" s="11" t="n">
        <v>43857</v>
      </c>
      <c r="B9" s="6" t="n">
        <v>-32233.46</v>
      </c>
      <c r="C9" s="0" t="s">
        <v>475</v>
      </c>
      <c r="D9" s="11" t="n">
        <v>45092</v>
      </c>
      <c r="E9" s="6" t="n">
        <v>287314.88</v>
      </c>
      <c r="F9" s="0" t="s">
        <v>473</v>
      </c>
      <c r="G9" s="11" t="n">
        <v>44106</v>
      </c>
      <c r="H9" s="6" t="n">
        <v>434.86</v>
      </c>
      <c r="I9" s="0" t="s">
        <v>473</v>
      </c>
      <c r="J9" s="11" t="n">
        <v>43833</v>
      </c>
      <c r="K9" s="6" t="n">
        <v>23015.8</v>
      </c>
      <c r="L9" s="0" t="s">
        <v>473</v>
      </c>
      <c r="M9" s="11" t="n">
        <v>44385</v>
      </c>
      <c r="N9" s="6" t="n">
        <v>-5996.6</v>
      </c>
      <c r="O9" s="0" t="s">
        <v>278</v>
      </c>
      <c r="P9" s="11" t="n">
        <v>44525</v>
      </c>
      <c r="Q9" s="6" t="n">
        <v>2977.49</v>
      </c>
      <c r="R9" s="0" t="s">
        <v>473</v>
      </c>
      <c r="S9" s="11" t="n">
        <v>43853</v>
      </c>
      <c r="T9" s="6" t="n">
        <v>-102708.68</v>
      </c>
      <c r="U9" s="0" t="s">
        <v>475</v>
      </c>
      <c r="V9" s="11" t="n">
        <v>43860</v>
      </c>
      <c r="W9" s="6" t="n">
        <v>5140.64</v>
      </c>
      <c r="X9" s="0" t="s">
        <v>473</v>
      </c>
      <c r="Y9" s="11" t="n">
        <v>45804</v>
      </c>
      <c r="Z9" s="6" t="n">
        <v>3170.77</v>
      </c>
      <c r="AA9" s="0" t="s">
        <v>473</v>
      </c>
      <c r="AB9" s="11" t="n">
        <v>45908</v>
      </c>
      <c r="AC9" s="6" t="n">
        <v>451.56</v>
      </c>
      <c r="AD9" s="0" t="s">
        <v>473</v>
      </c>
      <c r="AE9" s="11" t="n">
        <v>44393</v>
      </c>
      <c r="AF9" s="6" t="n">
        <v>-8264</v>
      </c>
      <c r="AG9" s="0" t="s">
        <v>282</v>
      </c>
      <c r="AH9" s="11" t="n">
        <v>44132</v>
      </c>
      <c r="AI9" s="6" t="n">
        <v>10656.39</v>
      </c>
      <c r="AJ9" s="0" t="s">
        <v>473</v>
      </c>
      <c r="AK9" s="11" t="n">
        <v>43966</v>
      </c>
      <c r="AL9" s="6" t="n">
        <v>-8969</v>
      </c>
      <c r="AM9" s="0" t="s">
        <v>188</v>
      </c>
      <c r="AN9" s="11" t="n">
        <v>44463</v>
      </c>
      <c r="AO9" s="6" t="n">
        <v>-2036</v>
      </c>
      <c r="AP9" s="0" t="s">
        <v>289</v>
      </c>
      <c r="AQ9" s="11" t="n">
        <v>43749</v>
      </c>
      <c r="AR9" s="6" t="n">
        <v>-133.4</v>
      </c>
      <c r="AS9" s="0" t="s">
        <v>157</v>
      </c>
      <c r="AT9" s="11" t="n">
        <v>44327</v>
      </c>
      <c r="AU9" s="6" t="n">
        <v>-1892</v>
      </c>
      <c r="AV9" s="0" t="s">
        <v>262</v>
      </c>
      <c r="AW9" s="11" t="n">
        <v>45936</v>
      </c>
      <c r="AX9" s="6" t="n">
        <v>-4335</v>
      </c>
      <c r="AY9" s="0" t="s">
        <v>464</v>
      </c>
      <c r="AZ9" s="11" t="n">
        <v>44008</v>
      </c>
      <c r="BA9" s="6" t="n">
        <v>-2413.8</v>
      </c>
      <c r="BB9" s="0" t="s">
        <v>206</v>
      </c>
      <c r="BC9" s="0"/>
      <c r="BD9" s="0"/>
      <c r="BE9" s="0"/>
      <c r="BF9" s="0"/>
      <c r="BG9" s="0"/>
      <c r="BH9" s="0"/>
      <c r="BI9" s="11" t="n">
        <v>45572</v>
      </c>
      <c r="BJ9" s="6" t="n">
        <v>-6786</v>
      </c>
      <c r="BK9" s="0" t="s">
        <v>408</v>
      </c>
      <c r="BL9" s="11" t="n">
        <v>45883</v>
      </c>
      <c r="BM9" s="6" t="s">
        <f>=1889.11</f>
      </c>
      <c r="BN9" s="0" t="s">
        <v>473</v>
      </c>
      <c r="BO9" s="11" t="n">
        <v>45875</v>
      </c>
      <c r="BP9" s="6" t="s">
        <f>=11919.39</f>
      </c>
      <c r="BQ9" s="0" t="s">
        <v>473</v>
      </c>
      <c r="BR9" s="0"/>
      <c r="BS9" s="10" t="s">
        <f>=XIRR(BS2:BS8,BR2:BR8)</f>
      </c>
      <c r="BT9" s="0"/>
      <c r="BU9" s="11" t="n">
        <v>45868</v>
      </c>
      <c r="BV9" s="6" t="s">
        <f>=-2752.68</f>
      </c>
      <c r="BW9" s="0" t="s">
        <v>451</v>
      </c>
      <c r="BX9" s="0"/>
      <c r="BY9" s="8" t="s">
        <f>=-SUM(BY2:BY7)</f>
      </c>
      <c r="BZ9" s="0" t="s">
        <v>476</v>
      </c>
      <c r="CA9" s="0"/>
      <c r="CB9" s="10" t="s">
        <f>=XIRR(CB2:CB8,CA2:CA8)</f>
      </c>
      <c r="CC9" s="0"/>
    </row>
    <row collapsed="false" customFormat="false" customHeight="false" hidden="false" ht="12.1" outlineLevel="0" r="10">
      <c r="A10" s="11" t="n">
        <v>43902</v>
      </c>
      <c r="B10" s="6" t="n">
        <v>4552.33</v>
      </c>
      <c r="C10" s="0" t="s">
        <v>473</v>
      </c>
      <c r="D10" s="11" t="n">
        <v>45098</v>
      </c>
      <c r="E10" s="6" t="n">
        <v>139355.72</v>
      </c>
      <c r="F10" s="0" t="s">
        <v>473</v>
      </c>
      <c r="G10" s="11" t="n">
        <v>44106</v>
      </c>
      <c r="H10" s="6" t="n">
        <v>434.86</v>
      </c>
      <c r="I10" s="0" t="s">
        <v>473</v>
      </c>
      <c r="J10" s="11" t="n">
        <v>43889</v>
      </c>
      <c r="K10" s="6" t="n">
        <v>49480.36</v>
      </c>
      <c r="L10" s="0" t="s">
        <v>473</v>
      </c>
      <c r="M10" s="11" t="n">
        <v>44397</v>
      </c>
      <c r="N10" s="6" t="n">
        <v>15789.47</v>
      </c>
      <c r="O10" s="0" t="s">
        <v>473</v>
      </c>
      <c r="P10" s="11" t="n">
        <v>44544</v>
      </c>
      <c r="Q10" s="6" t="n">
        <v>13256.62</v>
      </c>
      <c r="R10" s="0" t="s">
        <v>473</v>
      </c>
      <c r="S10" s="11" t="n">
        <v>43860</v>
      </c>
      <c r="T10" s="6" t="n">
        <v>96649.56</v>
      </c>
      <c r="U10" s="0" t="s">
        <v>473</v>
      </c>
      <c r="V10" s="11" t="n">
        <v>43861</v>
      </c>
      <c r="W10" s="6" t="n">
        <v>35858.38</v>
      </c>
      <c r="X10" s="0" t="s">
        <v>473</v>
      </c>
      <c r="Y10" s="11" t="n">
        <v>45804</v>
      </c>
      <c r="Z10" s="6" t="n">
        <v>3170.77</v>
      </c>
      <c r="AA10" s="0" t="s">
        <v>473</v>
      </c>
      <c r="AB10" s="11" t="n">
        <v>45908</v>
      </c>
      <c r="AC10" s="6" t="n">
        <v>5268.21</v>
      </c>
      <c r="AD10" s="0" t="s">
        <v>473</v>
      </c>
      <c r="AE10" s="11" t="n">
        <v>44393</v>
      </c>
      <c r="AF10" s="6" t="n">
        <v>41785.05</v>
      </c>
      <c r="AG10" s="0" t="s">
        <v>473</v>
      </c>
      <c r="AH10" s="11" t="n">
        <v>44210</v>
      </c>
      <c r="AI10" s="6" t="n">
        <v>-3744.8</v>
      </c>
      <c r="AJ10" s="0" t="s">
        <v>248</v>
      </c>
      <c r="AK10" s="11" t="n">
        <v>44330</v>
      </c>
      <c r="AL10" s="6" t="n">
        <v>-10688</v>
      </c>
      <c r="AM10" s="0" t="s">
        <v>263</v>
      </c>
      <c r="AN10" s="11" t="n">
        <v>44550</v>
      </c>
      <c r="AO10" s="6" t="n">
        <v>-3054</v>
      </c>
      <c r="AP10" s="0" t="s">
        <v>299</v>
      </c>
      <c r="AQ10" s="11" t="n">
        <v>43901</v>
      </c>
      <c r="AR10" s="6" t="n">
        <v>15913.16</v>
      </c>
      <c r="AS10" s="0" t="s">
        <v>473</v>
      </c>
      <c r="AT10" s="11" t="n">
        <v>44370</v>
      </c>
      <c r="AU10" s="6" t="n">
        <v>-2012</v>
      </c>
      <c r="AV10" s="0" t="s">
        <v>272</v>
      </c>
      <c r="AW10" s="11" t="n">
        <v>45960</v>
      </c>
      <c r="AX10" s="8" t="s">
        <f>=-Портфель!J18</f>
      </c>
      <c r="AY10" s="0" t="s">
        <v>474</v>
      </c>
      <c r="AZ10" s="11" t="n">
        <v>44194</v>
      </c>
      <c r="BA10" s="6" t="n">
        <v>-609</v>
      </c>
      <c r="BB10" s="0" t="s">
        <v>245</v>
      </c>
      <c r="BC10" s="0"/>
      <c r="BD10" s="0"/>
      <c r="BE10" s="0"/>
      <c r="BF10" s="0"/>
      <c r="BG10" s="0"/>
      <c r="BH10" s="0"/>
      <c r="BI10" s="11" t="n">
        <v>45603</v>
      </c>
      <c r="BJ10" s="6" t="n">
        <v>-6718</v>
      </c>
      <c r="BK10" s="0" t="s">
        <v>415</v>
      </c>
      <c r="BL10" s="11" t="n">
        <v>45960</v>
      </c>
      <c r="BM10" s="8" t="s">
        <f>=-Портфель!J25</f>
      </c>
      <c r="BN10" s="0" t="s">
        <v>474</v>
      </c>
      <c r="BO10" s="11" t="n">
        <v>45960</v>
      </c>
      <c r="BP10" s="8" t="s">
        <f>=-Портфель!J26</f>
      </c>
      <c r="BQ10" s="0" t="s">
        <v>474</v>
      </c>
      <c r="BR10" s="0"/>
      <c r="BS10" s="8" t="s">
        <f>=-SUM(BS2:BS8)</f>
      </c>
      <c r="BT10" s="0" t="s">
        <v>476</v>
      </c>
      <c r="BU10" s="11" t="n">
        <v>45960</v>
      </c>
      <c r="BV10" s="8" t="s">
        <f>=-Портфель!J28</f>
      </c>
      <c r="BW10" s="0" t="s">
        <v>474</v>
      </c>
      <c r="BX10" s="0"/>
      <c r="BY10" s="0"/>
      <c r="BZ10" s="0"/>
      <c r="CA10" s="0"/>
      <c r="CB10" s="8" t="s">
        <f>=-SUM(CB2:CB8)</f>
      </c>
      <c r="CC10" s="0" t="s">
        <v>476</v>
      </c>
    </row>
    <row collapsed="false" customFormat="false" customHeight="false" hidden="false" ht="12.1" outlineLevel="0" r="11">
      <c r="A11" s="11" t="n">
        <v>43909</v>
      </c>
      <c r="B11" s="6" t="n">
        <v>34001.43</v>
      </c>
      <c r="C11" s="0" t="s">
        <v>473</v>
      </c>
      <c r="D11" s="11" t="n">
        <v>45103</v>
      </c>
      <c r="E11" s="6" t="n">
        <v>139055.6</v>
      </c>
      <c r="F11" s="0" t="s">
        <v>473</v>
      </c>
      <c r="G11" s="11" t="n">
        <v>44106</v>
      </c>
      <c r="H11" s="6" t="n">
        <v>434.86</v>
      </c>
      <c r="I11" s="0" t="s">
        <v>473</v>
      </c>
      <c r="J11" s="11" t="n">
        <v>44032</v>
      </c>
      <c r="K11" s="6" t="n">
        <v>-2532</v>
      </c>
      <c r="L11" s="0" t="s">
        <v>218</v>
      </c>
      <c r="M11" s="11" t="n">
        <v>44481</v>
      </c>
      <c r="N11" s="6" t="n">
        <v>-2845.5</v>
      </c>
      <c r="O11" s="0" t="s">
        <v>293</v>
      </c>
      <c r="P11" s="11" t="n">
        <v>44544</v>
      </c>
      <c r="Q11" s="6" t="n">
        <v>26963.48</v>
      </c>
      <c r="R11" s="0" t="s">
        <v>473</v>
      </c>
      <c r="S11" s="11" t="n">
        <v>43906</v>
      </c>
      <c r="T11" s="6" t="n">
        <v>48624.93</v>
      </c>
      <c r="U11" s="0" t="s">
        <v>473</v>
      </c>
      <c r="V11" s="11" t="n">
        <v>43902</v>
      </c>
      <c r="W11" s="6" t="n">
        <v>28958.84</v>
      </c>
      <c r="X11" s="0" t="s">
        <v>473</v>
      </c>
      <c r="Y11" s="11" t="n">
        <v>45818</v>
      </c>
      <c r="Z11" s="6" t="n">
        <v>65926.36</v>
      </c>
      <c r="AA11" s="0" t="s">
        <v>473</v>
      </c>
      <c r="AB11" s="11" t="n">
        <v>45908</v>
      </c>
      <c r="AC11" s="6" t="n">
        <v>17234.56</v>
      </c>
      <c r="AD11" s="0" t="s">
        <v>473</v>
      </c>
      <c r="AE11" s="11" t="n">
        <v>44393</v>
      </c>
      <c r="AF11" s="6" t="n">
        <v>8338.6</v>
      </c>
      <c r="AG11" s="0" t="s">
        <v>473</v>
      </c>
      <c r="AH11" s="11" t="n">
        <v>44364</v>
      </c>
      <c r="AI11" s="6" t="n">
        <v>-1480</v>
      </c>
      <c r="AJ11" s="0" t="s">
        <v>269</v>
      </c>
      <c r="AK11" s="11" t="n">
        <v>44466</v>
      </c>
      <c r="AL11" s="6" t="n">
        <v>17768.87</v>
      </c>
      <c r="AM11" s="0" t="s">
        <v>473</v>
      </c>
      <c r="AN11" s="11" t="n">
        <v>44837</v>
      </c>
      <c r="AO11" s="6" t="n">
        <v>-5089</v>
      </c>
      <c r="AP11" s="0" t="s">
        <v>321</v>
      </c>
      <c r="AQ11" s="11" t="n">
        <v>43997</v>
      </c>
      <c r="AR11" s="6" t="n">
        <v>-943.2</v>
      </c>
      <c r="AS11" s="0" t="s">
        <v>200</v>
      </c>
      <c r="AT11" s="11" t="n">
        <v>44407</v>
      </c>
      <c r="AU11" s="6" t="n">
        <v>10302.18</v>
      </c>
      <c r="AV11" s="0" t="s">
        <v>473</v>
      </c>
      <c r="AW11" s="0"/>
      <c r="AX11" s="10" t="s">
        <f>=XIRR(AX2:AX10,AW2:AW10)</f>
      </c>
      <c r="AY11" s="0"/>
      <c r="AZ11" s="11" t="n">
        <v>44372</v>
      </c>
      <c r="BA11" s="6" t="n">
        <v>-1218</v>
      </c>
      <c r="BB11" s="0" t="s">
        <v>273</v>
      </c>
      <c r="BC11" s="0"/>
      <c r="BD11" s="0"/>
      <c r="BE11" s="0"/>
      <c r="BF11" s="0"/>
      <c r="BG11" s="0"/>
      <c r="BH11" s="0"/>
      <c r="BI11" s="11" t="n">
        <v>45604</v>
      </c>
      <c r="BJ11" s="6" t="n">
        <v>4887.45</v>
      </c>
      <c r="BK11" s="0" t="s">
        <v>473</v>
      </c>
      <c r="BL11" s="0"/>
      <c r="BM11" s="10" t="s">
        <f>=XIRR(BM2:BM10,BL2:BL10)</f>
      </c>
      <c r="BN11" s="0"/>
      <c r="BO11" s="0"/>
      <c r="BP11" s="10" t="s">
        <f>=XIRR(BP2:BP10,BO2:BO10)</f>
      </c>
      <c r="BQ11" s="0"/>
      <c r="BR11" s="0"/>
      <c r="BS11" s="0"/>
      <c r="BT11" s="0"/>
      <c r="BU11" s="0"/>
      <c r="BV11" s="10" t="s">
        <f>=XIRR(BV2:BV10,BU2:BU10)</f>
      </c>
      <c r="BW11" s="0"/>
    </row>
    <row collapsed="false" customFormat="false" customHeight="false" hidden="false" ht="12.1" outlineLevel="0" r="12">
      <c r="A12" s="11" t="n">
        <v>44022</v>
      </c>
      <c r="B12" s="6" t="n">
        <v>-3045</v>
      </c>
      <c r="C12" s="0" t="s">
        <v>212</v>
      </c>
      <c r="D12" s="11" t="n">
        <v>45114</v>
      </c>
      <c r="E12" s="6" t="n">
        <v>273268.3</v>
      </c>
      <c r="F12" s="0" t="s">
        <v>473</v>
      </c>
      <c r="G12" s="11" t="n">
        <v>44106</v>
      </c>
      <c r="H12" s="6" t="n">
        <v>434.86</v>
      </c>
      <c r="I12" s="0" t="s">
        <v>473</v>
      </c>
      <c r="J12" s="11" t="n">
        <v>44397</v>
      </c>
      <c r="K12" s="6" t="n">
        <v>-17539</v>
      </c>
      <c r="L12" s="0" t="s">
        <v>283</v>
      </c>
      <c r="M12" s="11" t="n">
        <v>44491</v>
      </c>
      <c r="N12" s="6" t="n">
        <v>44234.1</v>
      </c>
      <c r="O12" s="0" t="s">
        <v>473</v>
      </c>
      <c r="P12" s="11" t="n">
        <v>44564</v>
      </c>
      <c r="Q12" s="6" t="n">
        <v>19959.98</v>
      </c>
      <c r="R12" s="0" t="s">
        <v>473</v>
      </c>
      <c r="S12" s="11" t="n">
        <v>44028</v>
      </c>
      <c r="T12" s="6" t="n">
        <v>-9546.8</v>
      </c>
      <c r="U12" s="0" t="s">
        <v>217</v>
      </c>
      <c r="V12" s="11" t="n">
        <v>44109</v>
      </c>
      <c r="W12" s="6" t="n">
        <v>-5531</v>
      </c>
      <c r="X12" s="0" t="s">
        <v>227</v>
      </c>
      <c r="Y12" s="11" t="n">
        <v>45840</v>
      </c>
      <c r="Z12" s="6" t="n">
        <v>3458.38</v>
      </c>
      <c r="AA12" s="0" t="s">
        <v>473</v>
      </c>
      <c r="AB12" s="11" t="n">
        <v>45911</v>
      </c>
      <c r="AC12" s="6" t="n">
        <v>7723.24</v>
      </c>
      <c r="AD12" s="0" t="s">
        <v>473</v>
      </c>
      <c r="AE12" s="11" t="n">
        <v>44413</v>
      </c>
      <c r="AF12" s="6" t="n">
        <v>19651.78</v>
      </c>
      <c r="AG12" s="0" t="s">
        <v>473</v>
      </c>
      <c r="AH12" s="11" t="n">
        <v>44364</v>
      </c>
      <c r="AI12" s="6" t="n">
        <v>-2811</v>
      </c>
      <c r="AJ12" s="0" t="s">
        <v>270</v>
      </c>
      <c r="AK12" s="11" t="n">
        <v>44519</v>
      </c>
      <c r="AL12" s="6" t="n">
        <v>24267.12</v>
      </c>
      <c r="AM12" s="0" t="s">
        <v>473</v>
      </c>
      <c r="AN12" s="11" t="n">
        <v>44837</v>
      </c>
      <c r="AO12" s="6" t="n">
        <v>-5089</v>
      </c>
      <c r="AP12" s="0" t="s">
        <v>321</v>
      </c>
      <c r="AQ12" s="11" t="n">
        <v>44281</v>
      </c>
      <c r="AR12" s="6" t="n">
        <v>-34911.04</v>
      </c>
      <c r="AS12" s="0" t="s">
        <v>475</v>
      </c>
      <c r="AT12" s="11" t="n">
        <v>44446</v>
      </c>
      <c r="AU12" s="6" t="n">
        <v>-4028.8</v>
      </c>
      <c r="AV12" s="0" t="s">
        <v>286</v>
      </c>
      <c r="AW12" s="0"/>
      <c r="AX12" s="8" t="s">
        <f>=-SUM(AX2:AX10)</f>
      </c>
      <c r="AY12" s="0" t="s">
        <v>476</v>
      </c>
      <c r="AZ12" s="11" t="n">
        <v>44558</v>
      </c>
      <c r="BA12" s="6" t="n">
        <v>-4872</v>
      </c>
      <c r="BB12" s="0" t="s">
        <v>304</v>
      </c>
      <c r="BC12" s="0"/>
      <c r="BD12" s="0"/>
      <c r="BE12" s="0"/>
      <c r="BF12" s="0"/>
      <c r="BG12" s="0"/>
      <c r="BH12" s="0"/>
      <c r="BI12" s="11" t="n">
        <v>45632</v>
      </c>
      <c r="BJ12" s="6" t="n">
        <v>-6528.6</v>
      </c>
      <c r="BK12" s="0" t="s">
        <v>416</v>
      </c>
      <c r="BL12" s="0"/>
      <c r="BM12" s="8" t="s">
        <f>=-SUM(BM2:BM10)</f>
      </c>
      <c r="BN12" s="0" t="s">
        <v>476</v>
      </c>
      <c r="BO12" s="0"/>
      <c r="BP12" s="8" t="s">
        <f>=-SUM(BP2:BP10)</f>
      </c>
      <c r="BQ12" s="0" t="s">
        <v>476</v>
      </c>
      <c r="BR12" s="0"/>
      <c r="BS12" s="0"/>
      <c r="BT12" s="0"/>
      <c r="BU12" s="0"/>
      <c r="BV12" s="8" t="s">
        <f>=-SUM(BV2:BV10)</f>
      </c>
      <c r="BW12" s="0" t="s">
        <v>476</v>
      </c>
    </row>
    <row collapsed="false" customFormat="false" customHeight="false" hidden="false" ht="12.1" outlineLevel="0" r="13">
      <c r="A13" s="11" t="n">
        <v>44183</v>
      </c>
      <c r="B13" s="6" t="n">
        <v>-400</v>
      </c>
      <c r="C13" s="0" t="s">
        <v>241</v>
      </c>
      <c r="D13" s="11" t="n">
        <v>45127</v>
      </c>
      <c r="E13" s="6" t="n">
        <v>-144987</v>
      </c>
      <c r="F13" s="0" t="s">
        <v>356</v>
      </c>
      <c r="G13" s="11" t="n">
        <v>44106</v>
      </c>
      <c r="H13" s="6" t="n">
        <v>434.86</v>
      </c>
      <c r="I13" s="0" t="s">
        <v>473</v>
      </c>
      <c r="J13" s="11" t="n">
        <v>44460</v>
      </c>
      <c r="K13" s="6" t="n">
        <v>22508.25</v>
      </c>
      <c r="L13" s="0" t="s">
        <v>473</v>
      </c>
      <c r="M13" s="11" t="n">
        <v>44495</v>
      </c>
      <c r="N13" s="6" t="n">
        <v>21997.98</v>
      </c>
      <c r="O13" s="0" t="s">
        <v>473</v>
      </c>
      <c r="P13" s="11" t="n">
        <v>44595</v>
      </c>
      <c r="Q13" s="6" t="n">
        <v>12075.55</v>
      </c>
      <c r="R13" s="0" t="s">
        <v>473</v>
      </c>
      <c r="S13" s="11" t="n">
        <v>44042</v>
      </c>
      <c r="T13" s="6" t="n">
        <v>18386.03</v>
      </c>
      <c r="U13" s="0" t="s">
        <v>473</v>
      </c>
      <c r="V13" s="11" t="n">
        <v>44328</v>
      </c>
      <c r="W13" s="6" t="n">
        <v>-5531</v>
      </c>
      <c r="X13" s="0" t="s">
        <v>227</v>
      </c>
      <c r="Y13" s="11" t="n">
        <v>45840</v>
      </c>
      <c r="Z13" s="6" t="n">
        <v>3458.38</v>
      </c>
      <c r="AA13" s="0" t="s">
        <v>473</v>
      </c>
      <c r="AB13" s="11" t="n">
        <v>45911</v>
      </c>
      <c r="AC13" s="6" t="n">
        <v>68320.99</v>
      </c>
      <c r="AD13" s="0" t="s">
        <v>473</v>
      </c>
      <c r="AE13" s="11" t="n">
        <v>44419</v>
      </c>
      <c r="AF13" s="6" t="n">
        <v>19631.77</v>
      </c>
      <c r="AG13" s="0" t="s">
        <v>473</v>
      </c>
      <c r="AH13" s="11" t="n">
        <v>44369</v>
      </c>
      <c r="AI13" s="6" t="n">
        <v>31328.79</v>
      </c>
      <c r="AJ13" s="0" t="s">
        <v>473</v>
      </c>
      <c r="AK13" s="11" t="n">
        <v>44524</v>
      </c>
      <c r="AL13" s="6" t="n">
        <v>15407.7</v>
      </c>
      <c r="AM13" s="0" t="s">
        <v>473</v>
      </c>
      <c r="AN13" s="11" t="n">
        <v>44914</v>
      </c>
      <c r="AO13" s="6" t="n">
        <v>-4150</v>
      </c>
      <c r="AP13" s="0" t="s">
        <v>326</v>
      </c>
      <c r="AQ13" s="11" t="n">
        <v>44424</v>
      </c>
      <c r="AR13" s="6" t="n">
        <v>44318.58</v>
      </c>
      <c r="AS13" s="0" t="s">
        <v>473</v>
      </c>
      <c r="AT13" s="11" t="n">
        <v>44537</v>
      </c>
      <c r="AU13" s="6" t="n">
        <v>-3943.2</v>
      </c>
      <c r="AV13" s="0" t="s">
        <v>296</v>
      </c>
      <c r="AW13" s="0"/>
      <c r="AX13" s="0"/>
      <c r="AY13" s="0"/>
      <c r="AZ13" s="11" t="n">
        <v>44750</v>
      </c>
      <c r="BA13" s="6" t="n">
        <v>-1949</v>
      </c>
      <c r="BB13" s="0" t="s">
        <v>311</v>
      </c>
      <c r="BC13" s="0"/>
      <c r="BD13" s="0"/>
      <c r="BE13" s="0"/>
      <c r="BF13" s="0"/>
      <c r="BG13" s="0"/>
      <c r="BH13" s="0"/>
      <c r="BI13" s="11" t="n">
        <v>45635</v>
      </c>
      <c r="BJ13" s="6" t="n">
        <v>6542.58</v>
      </c>
      <c r="BK13" s="0" t="s">
        <v>473</v>
      </c>
    </row>
    <row collapsed="false" customFormat="false" customHeight="false" hidden="false" ht="12.1" outlineLevel="0" r="14">
      <c r="A14" s="11" t="n">
        <v>44382</v>
      </c>
      <c r="B14" s="6" t="n">
        <v>-1853</v>
      </c>
      <c r="C14" s="0" t="s">
        <v>276</v>
      </c>
      <c r="D14" s="11" t="n">
        <v>45141</v>
      </c>
      <c r="E14" s="6" t="n">
        <v>123549.4</v>
      </c>
      <c r="F14" s="0" t="s">
        <v>473</v>
      </c>
      <c r="G14" s="11" t="n">
        <v>44106</v>
      </c>
      <c r="H14" s="6" t="n">
        <v>434.86</v>
      </c>
      <c r="I14" s="0" t="s">
        <v>473</v>
      </c>
      <c r="J14" s="11" t="n">
        <v>44613</v>
      </c>
      <c r="K14" s="6" t="n">
        <v>17207.91</v>
      </c>
      <c r="L14" s="0" t="s">
        <v>473</v>
      </c>
      <c r="M14" s="11" t="n">
        <v>44495</v>
      </c>
      <c r="N14" s="6" t="n">
        <v>21997.98</v>
      </c>
      <c r="O14" s="0" t="s">
        <v>473</v>
      </c>
      <c r="P14" s="11" t="n">
        <v>44613</v>
      </c>
      <c r="Q14" s="6" t="n">
        <v>4426.03</v>
      </c>
      <c r="R14" s="0" t="s">
        <v>473</v>
      </c>
      <c r="S14" s="11" t="n">
        <v>44042</v>
      </c>
      <c r="T14" s="6" t="n">
        <v>9166</v>
      </c>
      <c r="U14" s="0" t="s">
        <v>473</v>
      </c>
      <c r="V14" s="11" t="n">
        <v>44587</v>
      </c>
      <c r="W14" s="6" t="n">
        <v>21114.71</v>
      </c>
      <c r="X14" s="0" t="s">
        <v>473</v>
      </c>
      <c r="Y14" s="11" t="n">
        <v>45840</v>
      </c>
      <c r="Z14" s="6" t="n">
        <v>34583.83</v>
      </c>
      <c r="AA14" s="0" t="s">
        <v>473</v>
      </c>
      <c r="AB14" s="11" t="n">
        <v>45918</v>
      </c>
      <c r="AC14" s="6" t="n">
        <v>90970.57</v>
      </c>
      <c r="AD14" s="0" t="s">
        <v>473</v>
      </c>
      <c r="AE14" s="11" t="n">
        <v>44425</v>
      </c>
      <c r="AF14" s="6" t="n">
        <v>29159.58</v>
      </c>
      <c r="AG14" s="0" t="s">
        <v>473</v>
      </c>
      <c r="AH14" s="11" t="n">
        <v>44369</v>
      </c>
      <c r="AI14" s="6" t="n">
        <v>18777.76</v>
      </c>
      <c r="AJ14" s="0" t="s">
        <v>473</v>
      </c>
      <c r="AK14" s="11" t="n">
        <v>44594</v>
      </c>
      <c r="AL14" s="6" t="n">
        <v>1422.45</v>
      </c>
      <c r="AM14" s="0" t="s">
        <v>473</v>
      </c>
      <c r="AN14" s="11" t="n">
        <v>45020</v>
      </c>
      <c r="AO14" s="6" t="n">
        <v>-6068</v>
      </c>
      <c r="AP14" s="0" t="s">
        <v>337</v>
      </c>
      <c r="AQ14" s="11" t="n">
        <v>44427</v>
      </c>
      <c r="AR14" s="6" t="n">
        <v>21306.65</v>
      </c>
      <c r="AS14" s="0" t="s">
        <v>473</v>
      </c>
      <c r="AT14" s="11" t="n">
        <v>44564</v>
      </c>
      <c r="AU14" s="6" t="n">
        <v>43761.88</v>
      </c>
      <c r="AV14" s="0" t="s">
        <v>473</v>
      </c>
      <c r="AW14" s="0"/>
      <c r="AX14" s="0"/>
      <c r="AY14" s="0"/>
      <c r="AZ14" s="11" t="n">
        <v>44925</v>
      </c>
      <c r="BA14" s="6" t="n">
        <v>-8499.2</v>
      </c>
      <c r="BB14" s="0" t="s">
        <v>329</v>
      </c>
      <c r="BC14" s="0"/>
      <c r="BD14" s="0"/>
      <c r="BE14" s="0"/>
      <c r="BF14" s="0"/>
      <c r="BG14" s="0"/>
      <c r="BH14" s="0"/>
      <c r="BI14" s="11" t="n">
        <v>45672</v>
      </c>
      <c r="BJ14" s="6" t="n">
        <v>-24846.52</v>
      </c>
      <c r="BK14" s="0" t="s">
        <v>424</v>
      </c>
    </row>
    <row collapsed="false" customFormat="false" customHeight="false" hidden="false" ht="12.1" outlineLevel="0" r="15">
      <c r="A15" s="11" t="n">
        <v>44551</v>
      </c>
      <c r="B15" s="6" t="n">
        <v>-2958</v>
      </c>
      <c r="C15" s="0" t="s">
        <v>300</v>
      </c>
      <c r="D15" s="11" t="n">
        <v>45210</v>
      </c>
      <c r="E15" s="6" t="n">
        <v>141556.6</v>
      </c>
      <c r="F15" s="0" t="s">
        <v>473</v>
      </c>
      <c r="G15" s="11" t="n">
        <v>44106</v>
      </c>
      <c r="H15" s="6" t="n">
        <v>434.86</v>
      </c>
      <c r="I15" s="0" t="s">
        <v>473</v>
      </c>
      <c r="J15" s="11" t="n">
        <v>44613</v>
      </c>
      <c r="K15" s="6" t="n">
        <v>6763.11</v>
      </c>
      <c r="L15" s="0" t="s">
        <v>473</v>
      </c>
      <c r="M15" s="11" t="n">
        <v>44497</v>
      </c>
      <c r="N15" s="6" t="n">
        <v>21801.9</v>
      </c>
      <c r="O15" s="0" t="s">
        <v>473</v>
      </c>
      <c r="P15" s="11" t="n">
        <v>44701</v>
      </c>
      <c r="Q15" s="6" t="n">
        <v>5983.28</v>
      </c>
      <c r="R15" s="0" t="s">
        <v>473</v>
      </c>
      <c r="S15" s="11" t="n">
        <v>44392</v>
      </c>
      <c r="T15" s="6" t="n">
        <v>-9499.5</v>
      </c>
      <c r="U15" s="0" t="s">
        <v>281</v>
      </c>
      <c r="V15" s="11" t="n">
        <v>44825</v>
      </c>
      <c r="W15" s="6" t="n">
        <v>-2401</v>
      </c>
      <c r="X15" s="0" t="s">
        <v>475</v>
      </c>
      <c r="Y15" s="11" t="n">
        <v>45840</v>
      </c>
      <c r="Z15" s="6" t="n">
        <v>3458.38</v>
      </c>
      <c r="AA15" s="0" t="s">
        <v>473</v>
      </c>
      <c r="AB15" s="11" t="n">
        <v>45926</v>
      </c>
      <c r="AC15" s="6" t="n">
        <v>13783.51</v>
      </c>
      <c r="AD15" s="0" t="s">
        <v>473</v>
      </c>
      <c r="AE15" s="11" t="n">
        <v>44502</v>
      </c>
      <c r="AF15" s="6" t="n">
        <v>23814.9</v>
      </c>
      <c r="AG15" s="0" t="s">
        <v>473</v>
      </c>
      <c r="AH15" s="11" t="n">
        <v>44407</v>
      </c>
      <c r="AI15" s="6" t="n">
        <v>2056.24</v>
      </c>
      <c r="AJ15" s="0" t="s">
        <v>473</v>
      </c>
      <c r="AK15" s="11" t="n">
        <v>44594</v>
      </c>
      <c r="AL15" s="6" t="n">
        <v>5689.82</v>
      </c>
      <c r="AM15" s="0" t="s">
        <v>473</v>
      </c>
      <c r="AN15" s="11" t="n">
        <v>45118</v>
      </c>
      <c r="AO15" s="6" t="n">
        <v>-3445</v>
      </c>
      <c r="AP15" s="0" t="s">
        <v>353</v>
      </c>
      <c r="AQ15" s="11" t="n">
        <v>44428</v>
      </c>
      <c r="AR15" s="6" t="n">
        <v>21282.63</v>
      </c>
      <c r="AS15" s="0" t="s">
        <v>473</v>
      </c>
      <c r="AT15" s="11" t="n">
        <v>44565</v>
      </c>
      <c r="AU15" s="6" t="n">
        <v>50160.46</v>
      </c>
      <c r="AV15" s="0" t="s">
        <v>473</v>
      </c>
      <c r="AW15" s="0"/>
      <c r="AX15" s="0"/>
      <c r="AY15" s="0"/>
      <c r="AZ15" s="11" t="n">
        <v>45117</v>
      </c>
      <c r="BA15" s="6" t="n">
        <v>-1481.4</v>
      </c>
      <c r="BB15" s="0" t="s">
        <v>347</v>
      </c>
      <c r="BC15" s="0"/>
      <c r="BD15" s="0"/>
      <c r="BE15" s="0"/>
      <c r="BF15" s="0"/>
      <c r="BG15" s="0"/>
      <c r="BH15" s="0"/>
      <c r="BI15" s="11" t="n">
        <v>45694</v>
      </c>
      <c r="BJ15" s="6" t="n">
        <v>-7158.88</v>
      </c>
      <c r="BK15" s="0" t="s">
        <v>428</v>
      </c>
    </row>
    <row collapsed="false" customFormat="false" customHeight="false" hidden="false" ht="12.1" outlineLevel="0" r="16">
      <c r="A16" s="11" t="n">
        <v>44741</v>
      </c>
      <c r="B16" s="6" t="n">
        <v>11915.48</v>
      </c>
      <c r="C16" s="0" t="s">
        <v>473</v>
      </c>
      <c r="D16" s="11" t="n">
        <v>45260</v>
      </c>
      <c r="E16" s="6" t="n">
        <v>143957.56</v>
      </c>
      <c r="F16" s="0" t="s">
        <v>473</v>
      </c>
      <c r="G16" s="11" t="n">
        <v>44106</v>
      </c>
      <c r="H16" s="6" t="n">
        <v>5218.33</v>
      </c>
      <c r="I16" s="0" t="s">
        <v>473</v>
      </c>
      <c r="J16" s="11" t="n">
        <v>44685</v>
      </c>
      <c r="K16" s="6" t="n">
        <v>32322.77</v>
      </c>
      <c r="L16" s="0" t="s">
        <v>473</v>
      </c>
      <c r="M16" s="11" t="n">
        <v>44529</v>
      </c>
      <c r="N16" s="6" t="n">
        <v>26567.78</v>
      </c>
      <c r="O16" s="0" t="s">
        <v>473</v>
      </c>
      <c r="P16" s="11" t="n">
        <v>44792</v>
      </c>
      <c r="Q16" s="6" t="n">
        <v>12106.05</v>
      </c>
      <c r="R16" s="0" t="s">
        <v>473</v>
      </c>
      <c r="S16" s="11" t="n">
        <v>44407</v>
      </c>
      <c r="T16" s="6" t="n">
        <v>8546.12</v>
      </c>
      <c r="U16" s="0" t="s">
        <v>473</v>
      </c>
      <c r="V16" s="11" t="n">
        <v>44858</v>
      </c>
      <c r="W16" s="6" t="n">
        <v>9520.76</v>
      </c>
      <c r="X16" s="0" t="s">
        <v>473</v>
      </c>
      <c r="Y16" s="11" t="n">
        <v>45840</v>
      </c>
      <c r="Z16" s="6" t="n">
        <v>3458.38</v>
      </c>
      <c r="AA16" s="0" t="s">
        <v>473</v>
      </c>
      <c r="AB16" s="11" t="n">
        <v>45926</v>
      </c>
      <c r="AC16" s="6" t="n">
        <v>2414.25</v>
      </c>
      <c r="AD16" s="0" t="s">
        <v>473</v>
      </c>
      <c r="AE16" s="11" t="n">
        <v>44505</v>
      </c>
      <c r="AF16" s="6" t="n">
        <v>7215.6</v>
      </c>
      <c r="AG16" s="0" t="s">
        <v>473</v>
      </c>
      <c r="AH16" s="11" t="n">
        <v>44463</v>
      </c>
      <c r="AI16" s="6" t="n">
        <v>17432.71</v>
      </c>
      <c r="AJ16" s="0" t="s">
        <v>473</v>
      </c>
      <c r="AK16" s="11" t="n">
        <v>44594</v>
      </c>
      <c r="AL16" s="6" t="n">
        <v>14224.54</v>
      </c>
      <c r="AM16" s="0" t="s">
        <v>473</v>
      </c>
      <c r="AN16" s="11" t="n">
        <v>45285</v>
      </c>
      <c r="AO16" s="6" t="n">
        <v>-3798</v>
      </c>
      <c r="AP16" s="0" t="s">
        <v>367</v>
      </c>
      <c r="AQ16" s="11" t="n">
        <v>44433</v>
      </c>
      <c r="AR16" s="6" t="n">
        <v>5391.7</v>
      </c>
      <c r="AS16" s="0" t="s">
        <v>473</v>
      </c>
      <c r="AT16" s="11" t="n">
        <v>44575</v>
      </c>
      <c r="AU16" s="6" t="n">
        <v>34054.06</v>
      </c>
      <c r="AV16" s="0" t="s">
        <v>473</v>
      </c>
      <c r="AW16" s="0"/>
      <c r="AX16" s="0"/>
      <c r="AY16" s="0"/>
      <c r="AZ16" s="11" t="n">
        <v>45287</v>
      </c>
      <c r="BA16" s="6" t="n">
        <v>-10101.6</v>
      </c>
      <c r="BB16" s="0" t="s">
        <v>370</v>
      </c>
      <c r="BC16" s="0"/>
      <c r="BD16" s="0"/>
      <c r="BE16" s="0"/>
      <c r="BF16" s="0"/>
      <c r="BG16" s="0"/>
      <c r="BH16" s="0"/>
      <c r="BI16" s="11" t="n">
        <v>45723</v>
      </c>
      <c r="BJ16" s="6" t="n">
        <v>-6442.2</v>
      </c>
      <c r="BK16" s="0" t="s">
        <v>429</v>
      </c>
    </row>
    <row collapsed="false" customFormat="false" customHeight="false" hidden="false" ht="12.1" outlineLevel="0" r="17">
      <c r="A17" s="11" t="n">
        <v>44743</v>
      </c>
      <c r="B17" s="6" t="n">
        <v>31614.54</v>
      </c>
      <c r="C17" s="0" t="s">
        <v>473</v>
      </c>
      <c r="D17" s="11" t="n">
        <v>45307</v>
      </c>
      <c r="E17" s="6" t="n">
        <v>154811.9</v>
      </c>
      <c r="F17" s="0" t="s">
        <v>473</v>
      </c>
      <c r="G17" s="11" t="n">
        <v>44116</v>
      </c>
      <c r="H17" s="6" t="n">
        <v>-2801.56</v>
      </c>
      <c r="I17" s="0" t="s">
        <v>232</v>
      </c>
      <c r="J17" s="11" t="n">
        <v>44762</v>
      </c>
      <c r="K17" s="6" t="n">
        <v>-21810</v>
      </c>
      <c r="L17" s="0" t="s">
        <v>318</v>
      </c>
      <c r="M17" s="11" t="n">
        <v>44564</v>
      </c>
      <c r="N17" s="6" t="n">
        <v>89954.95</v>
      </c>
      <c r="O17" s="0" t="s">
        <v>473</v>
      </c>
      <c r="P17" s="11" t="n">
        <v>44819</v>
      </c>
      <c r="Q17" s="6" t="n">
        <v>1323.67</v>
      </c>
      <c r="R17" s="0" t="s">
        <v>473</v>
      </c>
      <c r="S17" s="11" t="n">
        <v>44503</v>
      </c>
      <c r="T17" s="6" t="n">
        <v>21010.5</v>
      </c>
      <c r="U17" s="0" t="s">
        <v>473</v>
      </c>
      <c r="V17" s="11" t="n">
        <v>44946</v>
      </c>
      <c r="W17" s="6" t="n">
        <v>1494.5</v>
      </c>
      <c r="X17" s="0" t="s">
        <v>473</v>
      </c>
      <c r="Y17" s="11" t="n">
        <v>45840</v>
      </c>
      <c r="Z17" s="6" t="n">
        <v>3458.38</v>
      </c>
      <c r="AA17" s="0" t="s">
        <v>473</v>
      </c>
      <c r="AB17" s="11" t="n">
        <v>45926</v>
      </c>
      <c r="AC17" s="6" t="n">
        <v>11381.41</v>
      </c>
      <c r="AD17" s="0" t="s">
        <v>473</v>
      </c>
      <c r="AE17" s="11" t="n">
        <v>44505</v>
      </c>
      <c r="AF17" s="6" t="n">
        <v>3607.8</v>
      </c>
      <c r="AG17" s="0" t="s">
        <v>473</v>
      </c>
      <c r="AH17" s="11" t="n">
        <v>44466</v>
      </c>
      <c r="AI17" s="6" t="n">
        <v>-8076.9</v>
      </c>
      <c r="AJ17" s="0" t="s">
        <v>290</v>
      </c>
      <c r="AK17" s="11" t="n">
        <v>44722</v>
      </c>
      <c r="AL17" s="6" t="n">
        <v>6005.27</v>
      </c>
      <c r="AM17" s="0" t="s">
        <v>473</v>
      </c>
      <c r="AN17" s="11" t="n">
        <v>45484</v>
      </c>
      <c r="AO17" s="6" t="n">
        <v>-3837</v>
      </c>
      <c r="AP17" s="0" t="s">
        <v>396</v>
      </c>
      <c r="AQ17" s="11" t="n">
        <v>44480</v>
      </c>
      <c r="AR17" s="6" t="n">
        <v>-2667.1</v>
      </c>
      <c r="AS17" s="0" t="s">
        <v>292</v>
      </c>
      <c r="AT17" s="11" t="n">
        <v>44585</v>
      </c>
      <c r="AU17" s="6" t="n">
        <v>13936.4</v>
      </c>
      <c r="AV17" s="0" t="s">
        <v>473</v>
      </c>
      <c r="AW17" s="0"/>
      <c r="AX17" s="0"/>
      <c r="AY17" s="0"/>
      <c r="AZ17" s="11" t="n">
        <v>45481</v>
      </c>
      <c r="BA17" s="6" t="n">
        <v>-2373.6</v>
      </c>
      <c r="BB17" s="0" t="s">
        <v>388</v>
      </c>
      <c r="BC17" s="0"/>
      <c r="BD17" s="0"/>
      <c r="BE17" s="0"/>
      <c r="BF17" s="0"/>
      <c r="BG17" s="0"/>
      <c r="BH17" s="0"/>
      <c r="BI17" s="11" t="n">
        <v>45751</v>
      </c>
      <c r="BJ17" s="6" t="n">
        <v>-7241.92</v>
      </c>
      <c r="BK17" s="0" t="s">
        <v>430</v>
      </c>
    </row>
    <row collapsed="false" customFormat="false" customHeight="false" hidden="false" ht="12.1" outlineLevel="0" r="18">
      <c r="A18" s="11" t="n">
        <v>44743</v>
      </c>
      <c r="B18" s="6" t="n">
        <v>3951.82</v>
      </c>
      <c r="C18" s="0" t="s">
        <v>473</v>
      </c>
      <c r="D18" s="11" t="n">
        <v>45330</v>
      </c>
      <c r="E18" s="6" t="n">
        <v>159063.6</v>
      </c>
      <c r="F18" s="0" t="s">
        <v>473</v>
      </c>
      <c r="G18" s="11" t="n">
        <v>44132</v>
      </c>
      <c r="H18" s="6" t="n">
        <v>780.46</v>
      </c>
      <c r="I18" s="0" t="s">
        <v>473</v>
      </c>
      <c r="J18" s="11" t="n">
        <v>44792</v>
      </c>
      <c r="K18" s="6" t="n">
        <v>14522.26</v>
      </c>
      <c r="L18" s="0" t="s">
        <v>473</v>
      </c>
      <c r="M18" s="11" t="n">
        <v>44574</v>
      </c>
      <c r="N18" s="6" t="n">
        <v>14581.71</v>
      </c>
      <c r="O18" s="0" t="s">
        <v>473</v>
      </c>
      <c r="P18" s="11" t="n">
        <v>44824</v>
      </c>
      <c r="Q18" s="6" t="n">
        <v>9732.86</v>
      </c>
      <c r="R18" s="0" t="s">
        <v>473</v>
      </c>
      <c r="S18" s="11" t="n">
        <v>44503</v>
      </c>
      <c r="T18" s="6" t="n">
        <v>14007.01</v>
      </c>
      <c r="U18" s="0" t="s">
        <v>473</v>
      </c>
      <c r="V18" s="11" t="n">
        <v>44966</v>
      </c>
      <c r="W18" s="6" t="n">
        <v>16541.61</v>
      </c>
      <c r="X18" s="0" t="s">
        <v>473</v>
      </c>
      <c r="Y18" s="11" t="n">
        <v>45840</v>
      </c>
      <c r="Z18" s="6" t="n">
        <v>34583.83</v>
      </c>
      <c r="AA18" s="0" t="s">
        <v>473</v>
      </c>
      <c r="AB18" s="11" t="n">
        <v>45926</v>
      </c>
      <c r="AC18" s="6" t="n">
        <v>13743.5</v>
      </c>
      <c r="AD18" s="0" t="s">
        <v>473</v>
      </c>
      <c r="AE18" s="11" t="n">
        <v>44505</v>
      </c>
      <c r="AF18" s="6" t="n">
        <v>1803.9</v>
      </c>
      <c r="AG18" s="0" t="s">
        <v>473</v>
      </c>
      <c r="AH18" s="11" t="n">
        <v>44468</v>
      </c>
      <c r="AI18" s="6" t="n">
        <v>20785.38</v>
      </c>
      <c r="AJ18" s="0" t="s">
        <v>473</v>
      </c>
      <c r="AK18" s="11" t="n">
        <v>44743</v>
      </c>
      <c r="AL18" s="6" t="n">
        <v>17007.82</v>
      </c>
      <c r="AM18" s="0" t="s">
        <v>473</v>
      </c>
      <c r="AN18" s="11" t="n">
        <v>45484</v>
      </c>
      <c r="AO18" s="6" t="n">
        <v>-196</v>
      </c>
      <c r="AP18" s="0" t="s">
        <v>395</v>
      </c>
      <c r="AQ18" s="11" t="n">
        <v>44753</v>
      </c>
      <c r="AR18" s="6" t="n">
        <v>-3495.1</v>
      </c>
      <c r="AS18" s="0" t="s">
        <v>314</v>
      </c>
      <c r="AT18" s="11" t="n">
        <v>44586</v>
      </c>
      <c r="AU18" s="6" t="n">
        <v>19809.11</v>
      </c>
      <c r="AV18" s="0" t="s">
        <v>473</v>
      </c>
      <c r="AW18" s="0"/>
      <c r="AX18" s="0"/>
      <c r="AY18" s="0"/>
      <c r="AZ18" s="11" t="n">
        <v>45579</v>
      </c>
      <c r="BA18" s="6" t="n">
        <v>-6328.4</v>
      </c>
      <c r="BB18" s="0" t="s">
        <v>411</v>
      </c>
      <c r="BC18" s="0"/>
      <c r="BD18" s="0"/>
      <c r="BE18" s="0"/>
      <c r="BF18" s="0"/>
      <c r="BG18" s="0"/>
      <c r="BH18" s="0"/>
      <c r="BI18" s="11" t="n">
        <v>45790</v>
      </c>
      <c r="BJ18" s="6" t="n">
        <v>-6986.88</v>
      </c>
      <c r="BK18" s="0" t="s">
        <v>431</v>
      </c>
    </row>
    <row collapsed="false" customFormat="false" customHeight="false" hidden="false" ht="12.1" outlineLevel="0" r="19">
      <c r="A19" s="11" t="n">
        <v>44743</v>
      </c>
      <c r="B19" s="6" t="n">
        <v>3951.82</v>
      </c>
      <c r="C19" s="0" t="s">
        <v>473</v>
      </c>
      <c r="D19" s="11" t="n">
        <v>45442</v>
      </c>
      <c r="E19" s="6" t="n">
        <v>22941.17</v>
      </c>
      <c r="F19" s="0" t="s">
        <v>473</v>
      </c>
      <c r="G19" s="11" t="n">
        <v>44132</v>
      </c>
      <c r="H19" s="6" t="n">
        <v>11646.98</v>
      </c>
      <c r="I19" s="0" t="s">
        <v>473</v>
      </c>
      <c r="J19" s="11" t="n">
        <v>44824</v>
      </c>
      <c r="K19" s="6" t="n">
        <v>14039.52</v>
      </c>
      <c r="L19" s="0" t="s">
        <v>473</v>
      </c>
      <c r="M19" s="11" t="n">
        <v>44585</v>
      </c>
      <c r="N19" s="6" t="n">
        <v>18838.66</v>
      </c>
      <c r="O19" s="0" t="s">
        <v>473</v>
      </c>
      <c r="P19" s="11" t="n">
        <v>44825</v>
      </c>
      <c r="Q19" s="6" t="n">
        <v>3497.05</v>
      </c>
      <c r="R19" s="0" t="s">
        <v>473</v>
      </c>
      <c r="S19" s="11" t="n">
        <v>44515</v>
      </c>
      <c r="T19" s="6" t="n">
        <v>30516.25</v>
      </c>
      <c r="U19" s="0" t="s">
        <v>473</v>
      </c>
      <c r="V19" s="11" t="n">
        <v>45057</v>
      </c>
      <c r="W19" s="6" t="n">
        <v>-13050</v>
      </c>
      <c r="X19" s="0" t="s">
        <v>340</v>
      </c>
      <c r="Y19" s="11" t="n">
        <v>45840</v>
      </c>
      <c r="Z19" s="6" t="n">
        <v>3458.38</v>
      </c>
      <c r="AA19" s="0" t="s">
        <v>473</v>
      </c>
      <c r="AB19" s="11" t="n">
        <v>45926</v>
      </c>
      <c r="AC19" s="6" t="n">
        <v>13713.48</v>
      </c>
      <c r="AD19" s="0" t="s">
        <v>473</v>
      </c>
      <c r="AE19" s="11" t="n">
        <v>44505</v>
      </c>
      <c r="AF19" s="6" t="n">
        <v>14431.21</v>
      </c>
      <c r="AG19" s="0" t="s">
        <v>473</v>
      </c>
      <c r="AH19" s="11" t="n">
        <v>44468</v>
      </c>
      <c r="AI19" s="6" t="n">
        <v>6918.46</v>
      </c>
      <c r="AJ19" s="0" t="s">
        <v>473</v>
      </c>
      <c r="AK19" s="11" t="n">
        <v>44792</v>
      </c>
      <c r="AL19" s="6" t="n">
        <v>8444.23</v>
      </c>
      <c r="AM19" s="0" t="s">
        <v>473</v>
      </c>
      <c r="AN19" s="11" t="n">
        <v>45557</v>
      </c>
      <c r="AO19" s="6" t="n">
        <v>-1527</v>
      </c>
      <c r="AP19" s="0" t="s">
        <v>407</v>
      </c>
      <c r="AQ19" s="11" t="n">
        <v>44753</v>
      </c>
      <c r="AR19" s="6" t="n">
        <v>8616.82</v>
      </c>
      <c r="AS19" s="0" t="s">
        <v>473</v>
      </c>
      <c r="AT19" s="11" t="n">
        <v>44783</v>
      </c>
      <c r="AU19" s="6" t="n">
        <v>5872.94</v>
      </c>
      <c r="AV19" s="0" t="s">
        <v>473</v>
      </c>
      <c r="AW19" s="0"/>
      <c r="AX19" s="0"/>
      <c r="AY19" s="0"/>
      <c r="AZ19" s="11" t="n">
        <v>45846</v>
      </c>
      <c r="BA19" s="6" t="n">
        <v>-3314.4</v>
      </c>
      <c r="BB19" s="0" t="s">
        <v>440</v>
      </c>
      <c r="BC19" s="0"/>
      <c r="BD19" s="0"/>
      <c r="BE19" s="0"/>
      <c r="BF19" s="0"/>
      <c r="BG19" s="0"/>
      <c r="BH19" s="0"/>
      <c r="BI19" s="11" t="n">
        <v>45838</v>
      </c>
      <c r="BJ19" s="6" t="n">
        <v>-6986.88</v>
      </c>
      <c r="BK19" s="0" t="s">
        <v>431</v>
      </c>
    </row>
    <row collapsed="false" customFormat="false" customHeight="false" hidden="false" ht="12.1" outlineLevel="0" r="20">
      <c r="A20" s="11" t="n">
        <v>44743</v>
      </c>
      <c r="B20" s="6" t="n">
        <v>3951.82</v>
      </c>
      <c r="C20" s="0" t="s">
        <v>473</v>
      </c>
      <c r="D20" s="11" t="n">
        <v>45454</v>
      </c>
      <c r="E20" s="6" t="n">
        <v>3257.28</v>
      </c>
      <c r="F20" s="0" t="s">
        <v>473</v>
      </c>
      <c r="G20" s="11" t="n">
        <v>44218</v>
      </c>
      <c r="H20" s="6" t="n">
        <v>10804.98</v>
      </c>
      <c r="I20" s="0" t="s">
        <v>473</v>
      </c>
      <c r="J20" s="11" t="n">
        <v>44825</v>
      </c>
      <c r="K20" s="6" t="n">
        <v>2600.3</v>
      </c>
      <c r="L20" s="0" t="s">
        <v>473</v>
      </c>
      <c r="M20" s="11" t="n">
        <v>44585</v>
      </c>
      <c r="N20" s="6" t="n">
        <v>16369.53</v>
      </c>
      <c r="O20" s="0" t="s">
        <v>473</v>
      </c>
      <c r="P20" s="11" t="n">
        <v>44825</v>
      </c>
      <c r="Q20" s="6" t="n">
        <v>1165.69</v>
      </c>
      <c r="R20" s="0" t="s">
        <v>473</v>
      </c>
      <c r="S20" s="11" t="n">
        <v>44523</v>
      </c>
      <c r="T20" s="6" t="n">
        <v>10121.06</v>
      </c>
      <c r="U20" s="0" t="s">
        <v>473</v>
      </c>
      <c r="V20" s="11" t="n">
        <v>45128</v>
      </c>
      <c r="W20" s="6" t="n">
        <v>24391.75</v>
      </c>
      <c r="X20" s="0" t="s">
        <v>473</v>
      </c>
      <c r="Y20" s="11" t="n">
        <v>45840</v>
      </c>
      <c r="Z20" s="6" t="n">
        <v>3458.38</v>
      </c>
      <c r="AA20" s="0" t="s">
        <v>473</v>
      </c>
      <c r="AB20" s="11" t="n">
        <v>45926</v>
      </c>
      <c r="AC20" s="6" t="n">
        <v>5970.86</v>
      </c>
      <c r="AD20" s="0" t="s">
        <v>473</v>
      </c>
      <c r="AE20" s="11" t="n">
        <v>44508</v>
      </c>
      <c r="AF20" s="6" t="n">
        <v>3637.81</v>
      </c>
      <c r="AG20" s="0" t="s">
        <v>473</v>
      </c>
      <c r="AH20" s="11" t="n">
        <v>44487</v>
      </c>
      <c r="AI20" s="6" t="n">
        <v>2101.05</v>
      </c>
      <c r="AJ20" s="0" t="s">
        <v>473</v>
      </c>
      <c r="AK20" s="11" t="n">
        <v>44911</v>
      </c>
      <c r="AL20" s="6" t="n">
        <v>11054.42</v>
      </c>
      <c r="AM20" s="0" t="s">
        <v>473</v>
      </c>
      <c r="AN20" s="11" t="n">
        <v>45648</v>
      </c>
      <c r="AO20" s="6" t="n">
        <v>-1644</v>
      </c>
      <c r="AP20" s="0" t="s">
        <v>419</v>
      </c>
      <c r="AQ20" s="11" t="n">
        <v>44827</v>
      </c>
      <c r="AR20" s="6" t="n">
        <v>3287.34</v>
      </c>
      <c r="AS20" s="0" t="s">
        <v>473</v>
      </c>
      <c r="AT20" s="11" t="n">
        <v>44824</v>
      </c>
      <c r="AU20" s="6" t="n">
        <v>5447.72</v>
      </c>
      <c r="AV20" s="0" t="s">
        <v>473</v>
      </c>
      <c r="AW20" s="0"/>
      <c r="AX20" s="0"/>
      <c r="AY20" s="0"/>
      <c r="AZ20" s="11" t="n">
        <v>45943</v>
      </c>
      <c r="BA20" s="6" t="n">
        <v>-2107</v>
      </c>
      <c r="BB20" s="0" t="s">
        <v>465</v>
      </c>
      <c r="BC20" s="0"/>
      <c r="BD20" s="0"/>
      <c r="BE20" s="0"/>
      <c r="BF20" s="0"/>
      <c r="BG20" s="0"/>
      <c r="BH20" s="0"/>
      <c r="BI20" s="11" t="n">
        <v>45840</v>
      </c>
      <c r="BJ20" s="6" t="n">
        <v>973.69</v>
      </c>
      <c r="BK20" s="0" t="s">
        <v>473</v>
      </c>
    </row>
    <row collapsed="false" customFormat="false" customHeight="false" hidden="false" ht="12.1" outlineLevel="0" r="21">
      <c r="A21" s="11" t="n">
        <v>44743</v>
      </c>
      <c r="B21" s="6" t="n">
        <v>15807.27</v>
      </c>
      <c r="C21" s="0" t="s">
        <v>473</v>
      </c>
      <c r="D21" s="11" t="n">
        <v>45484</v>
      </c>
      <c r="E21" s="6" t="n">
        <v>44626.84</v>
      </c>
      <c r="F21" s="0" t="s">
        <v>473</v>
      </c>
      <c r="G21" s="11" t="n">
        <v>44224</v>
      </c>
      <c r="H21" s="6" t="n">
        <v>9255.55</v>
      </c>
      <c r="I21" s="0" t="s">
        <v>473</v>
      </c>
      <c r="J21" s="11" t="n">
        <v>44831</v>
      </c>
      <c r="K21" s="6" t="n">
        <v>6397.7</v>
      </c>
      <c r="L21" s="0" t="s">
        <v>473</v>
      </c>
      <c r="M21" s="11" t="n">
        <v>44594</v>
      </c>
      <c r="N21" s="6" t="n">
        <v>11477.28</v>
      </c>
      <c r="O21" s="0" t="s">
        <v>473</v>
      </c>
      <c r="P21" s="11" t="n">
        <v>44825</v>
      </c>
      <c r="Q21" s="6" t="n">
        <v>5828.41</v>
      </c>
      <c r="R21" s="0" t="s">
        <v>473</v>
      </c>
      <c r="S21" s="11" t="n">
        <v>44544</v>
      </c>
      <c r="T21" s="6" t="n">
        <v>15937.97</v>
      </c>
      <c r="U21" s="0" t="s">
        <v>473</v>
      </c>
      <c r="V21" s="11" t="n">
        <v>45128</v>
      </c>
      <c r="W21" s="6" t="n">
        <v>2439.18</v>
      </c>
      <c r="X21" s="0" t="s">
        <v>473</v>
      </c>
      <c r="Y21" s="11" t="n">
        <v>45840</v>
      </c>
      <c r="Z21" s="6" t="n">
        <v>3458.38</v>
      </c>
      <c r="AA21" s="0" t="s">
        <v>473</v>
      </c>
      <c r="AB21" s="11" t="n">
        <v>45929</v>
      </c>
      <c r="AC21" s="6" t="n">
        <v>65928</v>
      </c>
      <c r="AD21" s="0" t="s">
        <v>473</v>
      </c>
      <c r="AE21" s="11" t="n">
        <v>44508</v>
      </c>
      <c r="AF21" s="6" t="n">
        <v>12732.36</v>
      </c>
      <c r="AG21" s="0" t="s">
        <v>473</v>
      </c>
      <c r="AH21" s="11" t="n">
        <v>44494</v>
      </c>
      <c r="AI21" s="6" t="n">
        <v>46565.88</v>
      </c>
      <c r="AJ21" s="0" t="s">
        <v>473</v>
      </c>
      <c r="AK21" s="11" t="n">
        <v>45093</v>
      </c>
      <c r="AL21" s="6" t="n">
        <v>-9685</v>
      </c>
      <c r="AM21" s="0" t="s">
        <v>344</v>
      </c>
      <c r="AN21" s="11" t="n">
        <v>45741</v>
      </c>
      <c r="AO21" s="6" t="n">
        <v>-103262.66</v>
      </c>
      <c r="AP21" s="0" t="s">
        <v>475</v>
      </c>
      <c r="AQ21" s="11" t="n">
        <v>44875</v>
      </c>
      <c r="AR21" s="6" t="n">
        <v>1063.03</v>
      </c>
      <c r="AS21" s="0" t="s">
        <v>473</v>
      </c>
      <c r="AT21" s="11" t="n">
        <v>44824</v>
      </c>
      <c r="AU21" s="6" t="n">
        <v>1088.75</v>
      </c>
      <c r="AV21" s="0" t="s">
        <v>473</v>
      </c>
      <c r="AW21" s="0"/>
      <c r="AX21" s="0"/>
      <c r="AY21" s="0"/>
      <c r="AZ21" s="11" t="n">
        <v>45960</v>
      </c>
      <c r="BA21" s="8" t="s">
        <f>=-Портфель!J19</f>
      </c>
      <c r="BB21" s="0" t="s">
        <v>474</v>
      </c>
      <c r="BC21" s="0"/>
      <c r="BD21" s="0"/>
      <c r="BE21" s="0"/>
      <c r="BF21" s="0"/>
      <c r="BG21" s="0"/>
      <c r="BH21" s="0"/>
      <c r="BI21" s="11" t="n">
        <v>45870</v>
      </c>
      <c r="BJ21" s="6" t="n">
        <v>-7244.5</v>
      </c>
      <c r="BK21" s="0" t="s">
        <v>453</v>
      </c>
    </row>
    <row collapsed="false" customFormat="false" customHeight="false" hidden="false" ht="12.1" outlineLevel="0" r="22">
      <c r="A22" s="11" t="n">
        <v>44753</v>
      </c>
      <c r="B22" s="6" t="n">
        <v>19129.56</v>
      </c>
      <c r="C22" s="0" t="s">
        <v>473</v>
      </c>
      <c r="D22" s="11" t="n">
        <v>45491</v>
      </c>
      <c r="E22" s="6" t="n">
        <v>-238491.4</v>
      </c>
      <c r="F22" s="0" t="s">
        <v>400</v>
      </c>
      <c r="G22" s="11" t="n">
        <v>44225</v>
      </c>
      <c r="H22" s="6" t="n">
        <v>1380.53</v>
      </c>
      <c r="I22" s="0" t="s">
        <v>473</v>
      </c>
      <c r="J22" s="11" t="n">
        <v>44831</v>
      </c>
      <c r="K22" s="6" t="n">
        <v>12795.4</v>
      </c>
      <c r="L22" s="0" t="s">
        <v>473</v>
      </c>
      <c r="M22" s="11" t="n">
        <v>44594</v>
      </c>
      <c r="N22" s="6" t="n">
        <v>2869.31</v>
      </c>
      <c r="O22" s="0" t="s">
        <v>473</v>
      </c>
      <c r="P22" s="11" t="n">
        <v>44841</v>
      </c>
      <c r="Q22" s="6" t="n">
        <v>20012</v>
      </c>
      <c r="R22" s="0" t="s">
        <v>473</v>
      </c>
      <c r="S22" s="11" t="n">
        <v>44574</v>
      </c>
      <c r="T22" s="6" t="n">
        <v>16907.77</v>
      </c>
      <c r="U22" s="0" t="s">
        <v>473</v>
      </c>
      <c r="V22" s="11" t="n">
        <v>45230</v>
      </c>
      <c r="W22" s="6" t="n">
        <v>29502.8</v>
      </c>
      <c r="X22" s="0" t="s">
        <v>473</v>
      </c>
      <c r="Y22" s="11" t="n">
        <v>45840</v>
      </c>
      <c r="Z22" s="6" t="n">
        <v>3458.38</v>
      </c>
      <c r="AA22" s="0" t="s">
        <v>473</v>
      </c>
      <c r="AB22" s="11" t="n">
        <v>45960</v>
      </c>
      <c r="AC22" s="8" t="s">
        <f>=-Портфель!J11</f>
      </c>
      <c r="AD22" s="0" t="s">
        <v>474</v>
      </c>
      <c r="AE22" s="11" t="n">
        <v>44523</v>
      </c>
      <c r="AF22" s="6" t="n">
        <v>26098.04</v>
      </c>
      <c r="AG22" s="0" t="s">
        <v>473</v>
      </c>
      <c r="AH22" s="11" t="n">
        <v>44502</v>
      </c>
      <c r="AI22" s="6" t="n">
        <v>19692.84</v>
      </c>
      <c r="AJ22" s="0" t="s">
        <v>473</v>
      </c>
      <c r="AK22" s="11" t="n">
        <v>45457</v>
      </c>
      <c r="AL22" s="6" t="n">
        <v>-34717</v>
      </c>
      <c r="AM22" s="0" t="s">
        <v>384</v>
      </c>
      <c r="AN22" s="11" t="n">
        <v>45747</v>
      </c>
      <c r="AO22" s="6" t="n">
        <v>95421.75</v>
      </c>
      <c r="AP22" s="0" t="s">
        <v>473</v>
      </c>
      <c r="AQ22" s="11" t="n">
        <v>44876</v>
      </c>
      <c r="AR22" s="6" t="n">
        <v>49971.98</v>
      </c>
      <c r="AS22" s="0" t="s">
        <v>473</v>
      </c>
      <c r="AT22" s="11" t="n">
        <v>44825</v>
      </c>
      <c r="AU22" s="6" t="n">
        <v>8124.07</v>
      </c>
      <c r="AV22" s="0" t="s">
        <v>473</v>
      </c>
      <c r="AW22" s="0"/>
      <c r="AX22" s="0"/>
      <c r="AY22" s="0"/>
      <c r="AZ22" s="0"/>
      <c r="BA22" s="10" t="s">
        <f>=XIRR(BA2:BA21,AZ2:AZ21)</f>
      </c>
      <c r="BB22" s="0"/>
      <c r="BC22" s="0"/>
      <c r="BD22" s="0"/>
      <c r="BE22" s="0"/>
      <c r="BF22" s="0"/>
      <c r="BG22" s="0"/>
      <c r="BH22" s="0"/>
      <c r="BI22" s="11" t="n">
        <v>45900</v>
      </c>
      <c r="BJ22" s="6" t="n">
        <v>-7244.5</v>
      </c>
      <c r="BK22" s="0" t="s">
        <v>453</v>
      </c>
    </row>
    <row collapsed="false" customFormat="false" customHeight="false" hidden="false" ht="12.1" outlineLevel="0" r="23">
      <c r="A23" s="11" t="n">
        <v>44754</v>
      </c>
      <c r="B23" s="6" t="n">
        <v>14879.44</v>
      </c>
      <c r="C23" s="0" t="s">
        <v>473</v>
      </c>
      <c r="D23" s="11" t="n">
        <v>45497</v>
      </c>
      <c r="E23" s="6" t="n">
        <v>5642.26</v>
      </c>
      <c r="F23" s="0" t="s">
        <v>473</v>
      </c>
      <c r="G23" s="11" t="n">
        <v>44225</v>
      </c>
      <c r="H23" s="6" t="n">
        <v>458.78</v>
      </c>
      <c r="I23" s="0" t="s">
        <v>473</v>
      </c>
      <c r="J23" s="11" t="n">
        <v>44883</v>
      </c>
      <c r="K23" s="6" t="n">
        <v>12705.08</v>
      </c>
      <c r="L23" s="0" t="s">
        <v>473</v>
      </c>
      <c r="M23" s="11" t="n">
        <v>44601</v>
      </c>
      <c r="N23" s="6" t="n">
        <v>2898.33</v>
      </c>
      <c r="O23" s="0" t="s">
        <v>473</v>
      </c>
      <c r="P23" s="11" t="n">
        <v>44844</v>
      </c>
      <c r="Q23" s="6" t="n">
        <v>9804.9</v>
      </c>
      <c r="R23" s="0" t="s">
        <v>473</v>
      </c>
      <c r="S23" s="11" t="n">
        <v>44585</v>
      </c>
      <c r="T23" s="6" t="n">
        <v>29413.52</v>
      </c>
      <c r="U23" s="0" t="s">
        <v>473</v>
      </c>
      <c r="V23" s="11" t="n">
        <v>45260</v>
      </c>
      <c r="W23" s="6" t="n">
        <v>54756.31</v>
      </c>
      <c r="X23" s="0" t="s">
        <v>473</v>
      </c>
      <c r="Y23" s="11" t="n">
        <v>45840</v>
      </c>
      <c r="Z23" s="6" t="n">
        <v>10375.15</v>
      </c>
      <c r="AA23" s="0" t="s">
        <v>473</v>
      </c>
      <c r="AB23" s="0"/>
      <c r="AC23" s="10" t="s">
        <f>=XIRR(AC2:AC22,AB2:AB22)</f>
      </c>
      <c r="AD23" s="0"/>
      <c r="AE23" s="11" t="n">
        <v>44575</v>
      </c>
      <c r="AF23" s="6" t="n">
        <v>17839.21</v>
      </c>
      <c r="AG23" s="0" t="s">
        <v>473</v>
      </c>
      <c r="AH23" s="11" t="n">
        <v>44511</v>
      </c>
      <c r="AI23" s="6" t="n">
        <v>25564.78</v>
      </c>
      <c r="AJ23" s="0" t="s">
        <v>473</v>
      </c>
      <c r="AK23" s="11" t="n">
        <v>45848</v>
      </c>
      <c r="AL23" s="6" t="n">
        <v>-52246</v>
      </c>
      <c r="AM23" s="0" t="s">
        <v>442</v>
      </c>
      <c r="AN23" s="11" t="n">
        <v>45747</v>
      </c>
      <c r="AO23" s="6" t="n">
        <v>6434.57</v>
      </c>
      <c r="AP23" s="0" t="s">
        <v>473</v>
      </c>
      <c r="AQ23" s="11" t="n">
        <v>44883</v>
      </c>
      <c r="AR23" s="6" t="n">
        <v>13409.36</v>
      </c>
      <c r="AS23" s="0" t="s">
        <v>473</v>
      </c>
      <c r="AT23" s="11" t="n">
        <v>44827</v>
      </c>
      <c r="AU23" s="6" t="n">
        <v>2770.39</v>
      </c>
      <c r="AV23" s="0" t="s">
        <v>473</v>
      </c>
      <c r="AW23" s="0"/>
      <c r="AX23" s="0"/>
      <c r="AY23" s="0"/>
      <c r="AZ23" s="0"/>
      <c r="BA23" s="8" t="s">
        <f>=-SUM(BA2:BA21)</f>
      </c>
      <c r="BB23" s="0" t="s">
        <v>476</v>
      </c>
      <c r="BC23" s="0"/>
      <c r="BD23" s="0"/>
      <c r="BE23" s="0"/>
      <c r="BF23" s="0"/>
      <c r="BG23" s="0"/>
      <c r="BH23" s="0"/>
      <c r="BI23" s="11" t="n">
        <v>45930</v>
      </c>
      <c r="BJ23" s="6" t="n">
        <v>-6996.02</v>
      </c>
      <c r="BK23" s="0" t="s">
        <v>462</v>
      </c>
    </row>
    <row collapsed="false" customFormat="false" customHeight="false" hidden="false" ht="12.1" outlineLevel="0" r="24">
      <c r="A24" s="11" t="n">
        <v>44825</v>
      </c>
      <c r="B24" s="6" t="n">
        <v>-3958.02</v>
      </c>
      <c r="C24" s="0" t="s">
        <v>475</v>
      </c>
      <c r="D24" s="11" t="n">
        <v>45681</v>
      </c>
      <c r="E24" s="6" t="n">
        <v>33109.24</v>
      </c>
      <c r="F24" s="0" t="s">
        <v>473</v>
      </c>
      <c r="G24" s="11" t="n">
        <v>44225</v>
      </c>
      <c r="H24" s="6" t="n">
        <v>34295.57</v>
      </c>
      <c r="I24" s="0" t="s">
        <v>473</v>
      </c>
      <c r="J24" s="11" t="n">
        <v>44915</v>
      </c>
      <c r="K24" s="6" t="n">
        <v>22481.99</v>
      </c>
      <c r="L24" s="0" t="s">
        <v>473</v>
      </c>
      <c r="M24" s="11" t="n">
        <v>44601</v>
      </c>
      <c r="N24" s="6" t="n">
        <v>11593.33</v>
      </c>
      <c r="O24" s="0" t="s">
        <v>473</v>
      </c>
      <c r="P24" s="11" t="n">
        <v>44875</v>
      </c>
      <c r="Q24" s="6" t="n">
        <v>24346.53</v>
      </c>
      <c r="R24" s="0" t="s">
        <v>473</v>
      </c>
      <c r="S24" s="11" t="n">
        <v>44586</v>
      </c>
      <c r="T24" s="6" t="n">
        <v>9064.17</v>
      </c>
      <c r="U24" s="0" t="s">
        <v>473</v>
      </c>
      <c r="V24" s="11" t="n">
        <v>45266</v>
      </c>
      <c r="W24" s="6" t="n">
        <v>107242.88</v>
      </c>
      <c r="X24" s="0" t="s">
        <v>473</v>
      </c>
      <c r="Y24" s="11" t="n">
        <v>45840</v>
      </c>
      <c r="Z24" s="6" t="n">
        <v>3458.38</v>
      </c>
      <c r="AA24" s="0" t="s">
        <v>473</v>
      </c>
      <c r="AB24" s="0"/>
      <c r="AC24" s="8" t="s">
        <f>=-SUM(AC2:AC22)</f>
      </c>
      <c r="AD24" s="0" t="s">
        <v>476</v>
      </c>
      <c r="AE24" s="11" t="n">
        <v>44575</v>
      </c>
      <c r="AF24" s="6" t="n">
        <v>1623.74</v>
      </c>
      <c r="AG24" s="0" t="s">
        <v>473</v>
      </c>
      <c r="AH24" s="11" t="n">
        <v>44574</v>
      </c>
      <c r="AI24" s="6" t="n">
        <v>-10842.84</v>
      </c>
      <c r="AJ24" s="0" t="s">
        <v>307</v>
      </c>
      <c r="AK24" s="11" t="n">
        <v>45960</v>
      </c>
      <c r="AL24" s="8" t="s">
        <f>=-Портфель!J14</f>
      </c>
      <c r="AM24" s="0" t="s">
        <v>474</v>
      </c>
      <c r="AN24" s="11" t="n">
        <v>45817</v>
      </c>
      <c r="AO24" s="6" t="n">
        <v>-1211</v>
      </c>
      <c r="AP24" s="0" t="s">
        <v>436</v>
      </c>
      <c r="AQ24" s="11" t="n">
        <v>44888</v>
      </c>
      <c r="AR24" s="6" t="n">
        <v>3695.28</v>
      </c>
      <c r="AS24" s="0" t="s">
        <v>473</v>
      </c>
      <c r="AT24" s="11" t="n">
        <v>45439</v>
      </c>
      <c r="AU24" s="6" t="n">
        <v>-29203.6</v>
      </c>
      <c r="AV24" s="0" t="s">
        <v>381</v>
      </c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11" t="n">
        <v>45960</v>
      </c>
      <c r="BJ24" s="8" t="s">
        <f>=-Портфель!J23</f>
      </c>
      <c r="BK24" s="0" t="s">
        <v>474</v>
      </c>
    </row>
    <row collapsed="false" customFormat="false" customHeight="false" hidden="false" ht="12.1" outlineLevel="0" r="25">
      <c r="A25" s="11" t="n">
        <v>44827</v>
      </c>
      <c r="B25" s="6" t="n">
        <v>7867.93</v>
      </c>
      <c r="C25" s="0" t="s">
        <v>473</v>
      </c>
      <c r="D25" s="11" t="n">
        <v>45688</v>
      </c>
      <c r="E25" s="6" t="n">
        <v>57723.08</v>
      </c>
      <c r="F25" s="0" t="s">
        <v>473</v>
      </c>
      <c r="G25" s="11" t="n">
        <v>44314</v>
      </c>
      <c r="H25" s="6" t="n">
        <v>2504</v>
      </c>
      <c r="I25" s="0" t="s">
        <v>473</v>
      </c>
      <c r="J25" s="11" t="n">
        <v>44935</v>
      </c>
      <c r="K25" s="6" t="n">
        <v>13002.7</v>
      </c>
      <c r="L25" s="0" t="s">
        <v>473</v>
      </c>
      <c r="M25" s="11" t="n">
        <v>44606</v>
      </c>
      <c r="N25" s="6" t="n">
        <v>5578.57</v>
      </c>
      <c r="O25" s="0" t="s">
        <v>473</v>
      </c>
      <c r="P25" s="11" t="n">
        <v>44875</v>
      </c>
      <c r="Q25" s="6" t="n">
        <v>34600.4</v>
      </c>
      <c r="R25" s="0" t="s">
        <v>473</v>
      </c>
      <c r="S25" s="11" t="n">
        <v>44652</v>
      </c>
      <c r="T25" s="6" t="n">
        <v>2536.1</v>
      </c>
      <c r="U25" s="0" t="s">
        <v>473</v>
      </c>
      <c r="V25" s="11" t="n">
        <v>45267</v>
      </c>
      <c r="W25" s="6" t="n">
        <v>50541.21</v>
      </c>
      <c r="X25" s="0" t="s">
        <v>473</v>
      </c>
      <c r="Y25" s="11" t="n">
        <v>45840</v>
      </c>
      <c r="Z25" s="6" t="n">
        <v>3458.38</v>
      </c>
      <c r="AA25" s="0" t="s">
        <v>473</v>
      </c>
      <c r="AB25" s="0"/>
      <c r="AC25" s="0"/>
      <c r="AD25" s="0"/>
      <c r="AE25" s="11" t="n">
        <v>44595</v>
      </c>
      <c r="AF25" s="6" t="n">
        <v>14026.46</v>
      </c>
      <c r="AG25" s="0" t="s">
        <v>473</v>
      </c>
      <c r="AH25" s="11" t="n">
        <v>44574</v>
      </c>
      <c r="AI25" s="6" t="n">
        <v>10179.18</v>
      </c>
      <c r="AJ25" s="0" t="s">
        <v>473</v>
      </c>
      <c r="AK25" s="0"/>
      <c r="AL25" s="10" t="s">
        <f>=XIRR(AL2:AL24,AK2:AK24)</f>
      </c>
      <c r="AM25" s="0"/>
      <c r="AN25" s="11" t="n">
        <v>45818</v>
      </c>
      <c r="AO25" s="6" t="n">
        <v>54669.86</v>
      </c>
      <c r="AP25" s="0" t="s">
        <v>473</v>
      </c>
      <c r="AQ25" s="11" t="n">
        <v>44938</v>
      </c>
      <c r="AR25" s="6" t="n">
        <v>-7096</v>
      </c>
      <c r="AS25" s="0" t="s">
        <v>332</v>
      </c>
      <c r="AT25" s="11" t="n">
        <v>45960</v>
      </c>
      <c r="AU25" s="8" t="s">
        <f>=-Портфель!J17</f>
      </c>
      <c r="AV25" s="0" t="s">
        <v>474</v>
      </c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10" t="s">
        <f>=XIRR(BJ2:BJ24,BI2:BI24)</f>
      </c>
      <c r="BK25" s="0"/>
    </row>
    <row collapsed="false" customFormat="false" customHeight="false" hidden="false" ht="12.1" outlineLevel="0" r="26">
      <c r="A26" s="11" t="n">
        <v>44866</v>
      </c>
      <c r="B26" s="6" t="n">
        <v>23414.36</v>
      </c>
      <c r="C26" s="0" t="s">
        <v>473</v>
      </c>
      <c r="D26" s="11" t="n">
        <v>45698</v>
      </c>
      <c r="E26" s="6" t="n">
        <v>3412.78</v>
      </c>
      <c r="F26" s="0" t="s">
        <v>473</v>
      </c>
      <c r="G26" s="11" t="n">
        <v>44315</v>
      </c>
      <c r="H26" s="6" t="n">
        <v>1860.72</v>
      </c>
      <c r="I26" s="0" t="s">
        <v>473</v>
      </c>
      <c r="J26" s="11" t="n">
        <v>45040</v>
      </c>
      <c r="K26" s="6" t="n">
        <v>22152.49</v>
      </c>
      <c r="L26" s="0" t="s">
        <v>473</v>
      </c>
      <c r="M26" s="11" t="n">
        <v>44606</v>
      </c>
      <c r="N26" s="6" t="n">
        <v>5578.57</v>
      </c>
      <c r="O26" s="0" t="s">
        <v>473</v>
      </c>
      <c r="P26" s="11" t="n">
        <v>44972</v>
      </c>
      <c r="Q26" s="6" t="n">
        <v>1588.34</v>
      </c>
      <c r="R26" s="0" t="s">
        <v>473</v>
      </c>
      <c r="S26" s="11" t="n">
        <v>44704</v>
      </c>
      <c r="T26" s="6" t="n">
        <v>10546.2</v>
      </c>
      <c r="U26" s="0" t="s">
        <v>473</v>
      </c>
      <c r="V26" s="11" t="n">
        <v>45307</v>
      </c>
      <c r="W26" s="6" t="n">
        <v>5528.01</v>
      </c>
      <c r="X26" s="0" t="s">
        <v>473</v>
      </c>
      <c r="Y26" s="11" t="n">
        <v>45840</v>
      </c>
      <c r="Z26" s="6" t="n">
        <v>3458.38</v>
      </c>
      <c r="AA26" s="0" t="s">
        <v>473</v>
      </c>
      <c r="AB26" s="0"/>
      <c r="AC26" s="0"/>
      <c r="AD26" s="0"/>
      <c r="AE26" s="11" t="n">
        <v>44603</v>
      </c>
      <c r="AF26" s="6" t="n">
        <v>1380.64</v>
      </c>
      <c r="AG26" s="0" t="s">
        <v>473</v>
      </c>
      <c r="AH26" s="11" t="n">
        <v>44585</v>
      </c>
      <c r="AI26" s="6" t="n">
        <v>2361.09</v>
      </c>
      <c r="AJ26" s="0" t="s">
        <v>473</v>
      </c>
      <c r="AK26" s="0"/>
      <c r="AL26" s="8" t="s">
        <f>=-SUM(AL2:AL24)</f>
      </c>
      <c r="AM26" s="0" t="s">
        <v>476</v>
      </c>
      <c r="AN26" s="11" t="n">
        <v>45931</v>
      </c>
      <c r="AO26" s="6" t="n">
        <v>-5938</v>
      </c>
      <c r="AP26" s="0" t="s">
        <v>463</v>
      </c>
      <c r="AQ26" s="11" t="n">
        <v>45118</v>
      </c>
      <c r="AR26" s="6" t="n">
        <v>-6254</v>
      </c>
      <c r="AS26" s="0" t="s">
        <v>350</v>
      </c>
      <c r="AT26" s="0"/>
      <c r="AU26" s="10" t="s">
        <f>=XIRR(AU2:AU25,AT2:AT25)</f>
      </c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8" t="s">
        <f>=-SUM(BJ2:BJ24)</f>
      </c>
      <c r="BK26" s="0" t="s">
        <v>476</v>
      </c>
    </row>
    <row collapsed="false" customFormat="false" customHeight="false" hidden="false" ht="12.1" outlineLevel="0" r="27">
      <c r="A27" s="11" t="n">
        <v>44867</v>
      </c>
      <c r="B27" s="6" t="n">
        <v>46548.61</v>
      </c>
      <c r="C27" s="0" t="s">
        <v>473</v>
      </c>
      <c r="D27" s="11" t="n">
        <v>45700</v>
      </c>
      <c r="E27" s="6" t="n">
        <v>60474.18</v>
      </c>
      <c r="F27" s="0" t="s">
        <v>473</v>
      </c>
      <c r="G27" s="11" t="n">
        <v>44316</v>
      </c>
      <c r="H27" s="6" t="n">
        <v>5600.16</v>
      </c>
      <c r="I27" s="0" t="s">
        <v>473</v>
      </c>
      <c r="J27" s="11" t="n">
        <v>45054</v>
      </c>
      <c r="K27" s="6" t="n">
        <v>3315.33</v>
      </c>
      <c r="L27" s="0" t="s">
        <v>473</v>
      </c>
      <c r="M27" s="11" t="n">
        <v>44613</v>
      </c>
      <c r="N27" s="6" t="n">
        <v>12995.98</v>
      </c>
      <c r="O27" s="0" t="s">
        <v>473</v>
      </c>
      <c r="P27" s="11" t="n">
        <v>45054</v>
      </c>
      <c r="Q27" s="6" t="n">
        <v>2370.95</v>
      </c>
      <c r="R27" s="0" t="s">
        <v>473</v>
      </c>
      <c r="S27" s="11" t="n">
        <v>44715</v>
      </c>
      <c r="T27" s="6" t="n">
        <v>88960.9</v>
      </c>
      <c r="U27" s="0" t="s">
        <v>473</v>
      </c>
      <c r="V27" s="11" t="n">
        <v>45307</v>
      </c>
      <c r="W27" s="6" t="n">
        <v>8292.02</v>
      </c>
      <c r="X27" s="0" t="s">
        <v>473</v>
      </c>
      <c r="Y27" s="11" t="n">
        <v>45840</v>
      </c>
      <c r="Z27" s="6" t="n">
        <v>6916.77</v>
      </c>
      <c r="AA27" s="0" t="s">
        <v>473</v>
      </c>
      <c r="AB27" s="0"/>
      <c r="AC27" s="0"/>
      <c r="AD27" s="0"/>
      <c r="AE27" s="11" t="n">
        <v>44603</v>
      </c>
      <c r="AF27" s="6" t="n">
        <v>1380.64</v>
      </c>
      <c r="AG27" s="0" t="s">
        <v>473</v>
      </c>
      <c r="AH27" s="11" t="n">
        <v>44585</v>
      </c>
      <c r="AI27" s="6" t="n">
        <v>14826.82</v>
      </c>
      <c r="AJ27" s="0" t="s">
        <v>473</v>
      </c>
      <c r="AK27" s="0"/>
      <c r="AL27" s="0"/>
      <c r="AM27" s="0"/>
      <c r="AN27" s="11" t="n">
        <v>45960</v>
      </c>
      <c r="AO27" s="8" t="s">
        <f>=-Портфель!J15</f>
      </c>
      <c r="AP27" s="0" t="s">
        <v>474</v>
      </c>
      <c r="AQ27" s="11" t="n">
        <v>45302</v>
      </c>
      <c r="AR27" s="6" t="n">
        <v>-10708</v>
      </c>
      <c r="AS27" s="0" t="s">
        <v>373</v>
      </c>
      <c r="AT27" s="0"/>
      <c r="AU27" s="8" t="s">
        <f>=-SUM(AU2:AU25)</f>
      </c>
      <c r="AV27" s="0" t="s">
        <v>476</v>
      </c>
    </row>
    <row collapsed="false" customFormat="false" customHeight="false" hidden="false" ht="12.1" outlineLevel="0" r="28">
      <c r="A28" s="11" t="n">
        <v>44867</v>
      </c>
      <c r="B28" s="6" t="n">
        <v>23199.28</v>
      </c>
      <c r="C28" s="0" t="s">
        <v>473</v>
      </c>
      <c r="D28" s="11" t="n">
        <v>45715</v>
      </c>
      <c r="E28" s="6" t="n">
        <v>237895.12</v>
      </c>
      <c r="F28" s="0" t="s">
        <v>473</v>
      </c>
      <c r="G28" s="11" t="n">
        <v>44327</v>
      </c>
      <c r="H28" s="6" t="n">
        <v>1921.55</v>
      </c>
      <c r="I28" s="0" t="s">
        <v>473</v>
      </c>
      <c r="J28" s="11" t="n">
        <v>45054</v>
      </c>
      <c r="K28" s="6" t="n">
        <v>19891.95</v>
      </c>
      <c r="L28" s="0" t="s">
        <v>473</v>
      </c>
      <c r="M28" s="11" t="n">
        <v>44754</v>
      </c>
      <c r="N28" s="6" t="n">
        <v>-41818</v>
      </c>
      <c r="O28" s="0" t="s">
        <v>317</v>
      </c>
      <c r="P28" s="11" t="n">
        <v>45057</v>
      </c>
      <c r="Q28" s="6" t="n">
        <v>-41760</v>
      </c>
      <c r="R28" s="0" t="s">
        <v>339</v>
      </c>
      <c r="S28" s="11" t="n">
        <v>44733</v>
      </c>
      <c r="T28" s="6" t="n">
        <v>30334.95</v>
      </c>
      <c r="U28" s="0" t="s">
        <v>473</v>
      </c>
      <c r="V28" s="11" t="n">
        <v>45342</v>
      </c>
      <c r="W28" s="6" t="n">
        <v>5693.68</v>
      </c>
      <c r="X28" s="0" t="s">
        <v>473</v>
      </c>
      <c r="Y28" s="11" t="n">
        <v>45840</v>
      </c>
      <c r="Z28" s="6" t="n">
        <v>3458.38</v>
      </c>
      <c r="AA28" s="0" t="s">
        <v>473</v>
      </c>
      <c r="AB28" s="0"/>
      <c r="AC28" s="0"/>
      <c r="AD28" s="0"/>
      <c r="AE28" s="11" t="n">
        <v>44603</v>
      </c>
      <c r="AF28" s="6" t="n">
        <v>1380.64</v>
      </c>
      <c r="AG28" s="0" t="s">
        <v>473</v>
      </c>
      <c r="AH28" s="11" t="n">
        <v>44585</v>
      </c>
      <c r="AI28" s="6" t="n">
        <v>14619.22</v>
      </c>
      <c r="AJ28" s="0" t="s">
        <v>473</v>
      </c>
      <c r="AK28" s="0"/>
      <c r="AL28" s="0"/>
      <c r="AM28" s="0"/>
      <c r="AN28" s="0"/>
      <c r="AO28" s="10" t="s">
        <f>=XIRR(AO2:AO27,AN2:AN27)</f>
      </c>
      <c r="AP28" s="0"/>
      <c r="AQ28" s="11" t="n">
        <v>45482</v>
      </c>
      <c r="AR28" s="6" t="n">
        <v>-10095</v>
      </c>
      <c r="AS28" s="0" t="s">
        <v>391</v>
      </c>
    </row>
    <row collapsed="false" customFormat="false" customHeight="false" hidden="false" ht="12.1" outlineLevel="0" r="29">
      <c r="A29" s="11" t="n">
        <v>44874</v>
      </c>
      <c r="B29" s="6" t="n">
        <v>60344.13</v>
      </c>
      <c r="C29" s="0" t="s">
        <v>473</v>
      </c>
      <c r="D29" s="11" t="n">
        <v>45716</v>
      </c>
      <c r="E29" s="6" t="n">
        <v>-1328140.94</v>
      </c>
      <c r="F29" s="0" t="s">
        <v>475</v>
      </c>
      <c r="G29" s="11" t="n">
        <v>44327</v>
      </c>
      <c r="H29" s="6" t="n">
        <v>962.38</v>
      </c>
      <c r="I29" s="0" t="s">
        <v>473</v>
      </c>
      <c r="J29" s="11" t="n">
        <v>45072</v>
      </c>
      <c r="K29" s="6" t="n">
        <v>9413.08</v>
      </c>
      <c r="L29" s="0" t="s">
        <v>473</v>
      </c>
      <c r="M29" s="11" t="n">
        <v>44824</v>
      </c>
      <c r="N29" s="6" t="n">
        <v>11468.24</v>
      </c>
      <c r="O29" s="0" t="s">
        <v>473</v>
      </c>
      <c r="P29" s="11" t="n">
        <v>45118</v>
      </c>
      <c r="Q29" s="6" t="n">
        <v>49019.6</v>
      </c>
      <c r="R29" s="0" t="s">
        <v>473</v>
      </c>
      <c r="S29" s="11" t="n">
        <v>44734</v>
      </c>
      <c r="T29" s="6" t="n">
        <v>2979.37</v>
      </c>
      <c r="U29" s="0" t="s">
        <v>473</v>
      </c>
      <c r="V29" s="11" t="n">
        <v>45370</v>
      </c>
      <c r="W29" s="6" t="n">
        <v>8860.14</v>
      </c>
      <c r="X29" s="0" t="s">
        <v>473</v>
      </c>
      <c r="Y29" s="11" t="n">
        <v>45840</v>
      </c>
      <c r="Z29" s="6" t="n">
        <v>3458.38</v>
      </c>
      <c r="AA29" s="0" t="s">
        <v>473</v>
      </c>
      <c r="AB29" s="0"/>
      <c r="AC29" s="0"/>
      <c r="AD29" s="0"/>
      <c r="AE29" s="11" t="n">
        <v>44603</v>
      </c>
      <c r="AF29" s="6" t="n">
        <v>8283.81</v>
      </c>
      <c r="AG29" s="0" t="s">
        <v>473</v>
      </c>
      <c r="AH29" s="11" t="n">
        <v>44586</v>
      </c>
      <c r="AI29" s="6" t="n">
        <v>9651.93</v>
      </c>
      <c r="AJ29" s="0" t="s">
        <v>473</v>
      </c>
      <c r="AK29" s="0"/>
      <c r="AL29" s="0"/>
      <c r="AM29" s="0"/>
      <c r="AN29" s="0"/>
      <c r="AO29" s="8" t="s">
        <f>=-SUM(AO2:AO27)</f>
      </c>
      <c r="AP29" s="0" t="s">
        <v>476</v>
      </c>
      <c r="AQ29" s="11" t="n">
        <v>45667</v>
      </c>
      <c r="AR29" s="6" t="n">
        <v>-12692</v>
      </c>
      <c r="AS29" s="0" t="s">
        <v>423</v>
      </c>
    </row>
    <row collapsed="false" customFormat="false" customHeight="false" hidden="false" ht="12.1" outlineLevel="0" r="30">
      <c r="A30" s="11" t="n">
        <v>44887</v>
      </c>
      <c r="B30" s="6" t="n">
        <v>46198.47</v>
      </c>
      <c r="C30" s="0" t="s">
        <v>473</v>
      </c>
      <c r="D30" s="11" t="n">
        <v>45716</v>
      </c>
      <c r="E30" s="6" t="n">
        <v>1414483.57</v>
      </c>
      <c r="F30" s="0" t="s">
        <v>473</v>
      </c>
      <c r="G30" s="11" t="n">
        <v>44327</v>
      </c>
      <c r="H30" s="6" t="n">
        <v>3368.31</v>
      </c>
      <c r="I30" s="0" t="s">
        <v>473</v>
      </c>
      <c r="J30" s="11" t="n">
        <v>45127</v>
      </c>
      <c r="K30" s="6" t="n">
        <v>-7517</v>
      </c>
      <c r="L30" s="0" t="s">
        <v>357</v>
      </c>
      <c r="M30" s="11" t="n">
        <v>44826</v>
      </c>
      <c r="N30" s="6" t="n">
        <v>6444.22</v>
      </c>
      <c r="O30" s="0" t="s">
        <v>473</v>
      </c>
      <c r="P30" s="11" t="n">
        <v>45323</v>
      </c>
      <c r="Q30" s="6" t="n">
        <v>16614.64</v>
      </c>
      <c r="R30" s="0" t="s">
        <v>473</v>
      </c>
      <c r="S30" s="11" t="n">
        <v>44734</v>
      </c>
      <c r="T30" s="6" t="n">
        <v>26817.03</v>
      </c>
      <c r="U30" s="0" t="s">
        <v>473</v>
      </c>
      <c r="V30" s="11" t="n">
        <v>45370</v>
      </c>
      <c r="W30" s="6" t="n">
        <v>2953.38</v>
      </c>
      <c r="X30" s="0" t="s">
        <v>473</v>
      </c>
      <c r="Y30" s="11" t="n">
        <v>45840</v>
      </c>
      <c r="Z30" s="6" t="n">
        <v>3458.38</v>
      </c>
      <c r="AA30" s="0" t="s">
        <v>473</v>
      </c>
      <c r="AB30" s="0"/>
      <c r="AC30" s="0"/>
      <c r="AD30" s="0"/>
      <c r="AE30" s="11" t="n">
        <v>44613</v>
      </c>
      <c r="AF30" s="6" t="n">
        <v>2479.14</v>
      </c>
      <c r="AG30" s="0" t="s">
        <v>473</v>
      </c>
      <c r="AH30" s="11" t="n">
        <v>44644</v>
      </c>
      <c r="AI30" s="6" t="n">
        <v>5583.07</v>
      </c>
      <c r="AJ30" s="0" t="s">
        <v>473</v>
      </c>
      <c r="AK30" s="0"/>
      <c r="AL30" s="0"/>
      <c r="AM30" s="0"/>
      <c r="AN30" s="0"/>
      <c r="AO30" s="0"/>
      <c r="AP30" s="0"/>
      <c r="AQ30" s="11" t="n">
        <v>45858</v>
      </c>
      <c r="AR30" s="6" t="n">
        <v>-5109</v>
      </c>
      <c r="AS30" s="0" t="s">
        <v>450</v>
      </c>
    </row>
    <row collapsed="false" customFormat="false" customHeight="false" hidden="false" ht="12.1" outlineLevel="0" r="31">
      <c r="A31" s="11" t="n">
        <v>44915</v>
      </c>
      <c r="B31" s="6" t="n">
        <v>16288.51</v>
      </c>
      <c r="C31" s="0" t="s">
        <v>473</v>
      </c>
      <c r="D31" s="11" t="n">
        <v>45719</v>
      </c>
      <c r="E31" s="6" t="n">
        <v>1157.95</v>
      </c>
      <c r="F31" s="0" t="s">
        <v>473</v>
      </c>
      <c r="G31" s="11" t="n">
        <v>44328</v>
      </c>
      <c r="H31" s="6" t="n">
        <v>3359.21</v>
      </c>
      <c r="I31" s="0" t="s">
        <v>473</v>
      </c>
      <c r="J31" s="11" t="n">
        <v>45243</v>
      </c>
      <c r="K31" s="6" t="n">
        <v>29301.72</v>
      </c>
      <c r="L31" s="0" t="s">
        <v>473</v>
      </c>
      <c r="M31" s="11" t="n">
        <v>45084</v>
      </c>
      <c r="N31" s="6" t="n">
        <v>3285.33</v>
      </c>
      <c r="O31" s="0" t="s">
        <v>473</v>
      </c>
      <c r="P31" s="11" t="n">
        <v>45342</v>
      </c>
      <c r="Q31" s="6" t="n">
        <v>14380.56</v>
      </c>
      <c r="R31" s="0" t="s">
        <v>473</v>
      </c>
      <c r="S31" s="11" t="n">
        <v>44736</v>
      </c>
      <c r="T31" s="6" t="n">
        <v>32663.02</v>
      </c>
      <c r="U31" s="0" t="s">
        <v>473</v>
      </c>
      <c r="V31" s="11" t="n">
        <v>45370</v>
      </c>
      <c r="W31" s="6" t="n">
        <v>67927.76</v>
      </c>
      <c r="X31" s="0" t="s">
        <v>473</v>
      </c>
      <c r="Y31" s="11" t="n">
        <v>45840</v>
      </c>
      <c r="Z31" s="6" t="n">
        <v>3458.38</v>
      </c>
      <c r="AA31" s="0" t="s">
        <v>473</v>
      </c>
      <c r="AB31" s="0"/>
      <c r="AC31" s="0"/>
      <c r="AD31" s="0"/>
      <c r="AE31" s="11" t="n">
        <v>44782</v>
      </c>
      <c r="AF31" s="6" t="n">
        <v>4504.25</v>
      </c>
      <c r="AG31" s="0" t="s">
        <v>473</v>
      </c>
      <c r="AH31" s="11" t="n">
        <v>44649</v>
      </c>
      <c r="AI31" s="6" t="n">
        <v>6273.45</v>
      </c>
      <c r="AJ31" s="0" t="s">
        <v>473</v>
      </c>
      <c r="AK31" s="0"/>
      <c r="AL31" s="0"/>
      <c r="AM31" s="0"/>
      <c r="AN31" s="0"/>
      <c r="AO31" s="0"/>
      <c r="AP31" s="0"/>
      <c r="AQ31" s="11" t="n">
        <v>45960</v>
      </c>
      <c r="AR31" s="8" t="s">
        <f>=-Портфель!J16</f>
      </c>
      <c r="AS31" s="0" t="s">
        <v>474</v>
      </c>
    </row>
    <row collapsed="false" customFormat="false" customHeight="false" hidden="false" ht="12.1" outlineLevel="0" r="32">
      <c r="A32" s="11" t="n">
        <v>44916</v>
      </c>
      <c r="B32" s="6" t="n">
        <v>-18040</v>
      </c>
      <c r="C32" s="0" t="s">
        <v>327</v>
      </c>
      <c r="D32" s="11" t="n">
        <v>45744</v>
      </c>
      <c r="E32" s="6" t="n">
        <v>52706.67</v>
      </c>
      <c r="F32" s="0" t="s">
        <v>473</v>
      </c>
      <c r="G32" s="11" t="n">
        <v>44329</v>
      </c>
      <c r="H32" s="6" t="n">
        <v>474.39</v>
      </c>
      <c r="I32" s="0" t="s">
        <v>473</v>
      </c>
      <c r="J32" s="11" t="n">
        <v>45243</v>
      </c>
      <c r="K32" s="6" t="n">
        <v>29301.72</v>
      </c>
      <c r="L32" s="0" t="s">
        <v>473</v>
      </c>
      <c r="M32" s="11" t="n">
        <v>45084</v>
      </c>
      <c r="N32" s="6" t="n">
        <v>22993.78</v>
      </c>
      <c r="O32" s="0" t="s">
        <v>473</v>
      </c>
      <c r="P32" s="11" t="n">
        <v>45446</v>
      </c>
      <c r="Q32" s="6" t="n">
        <v>27794.34</v>
      </c>
      <c r="R32" s="0" t="s">
        <v>473</v>
      </c>
      <c r="S32" s="11" t="n">
        <v>44741</v>
      </c>
      <c r="T32" s="6" t="n">
        <v>35560.35</v>
      </c>
      <c r="U32" s="0" t="s">
        <v>473</v>
      </c>
      <c r="V32" s="11" t="n">
        <v>45373</v>
      </c>
      <c r="W32" s="6" t="n">
        <v>5857.34</v>
      </c>
      <c r="X32" s="0" t="s">
        <v>473</v>
      </c>
      <c r="Y32" s="11" t="n">
        <v>45840</v>
      </c>
      <c r="Z32" s="6" t="n">
        <v>48417.36</v>
      </c>
      <c r="AA32" s="0" t="s">
        <v>473</v>
      </c>
      <c r="AB32" s="0"/>
      <c r="AC32" s="0"/>
      <c r="AD32" s="0"/>
      <c r="AE32" s="11" t="n">
        <v>44792</v>
      </c>
      <c r="AF32" s="6" t="n">
        <v>2686.33</v>
      </c>
      <c r="AG32" s="0" t="s">
        <v>473</v>
      </c>
      <c r="AH32" s="11" t="n">
        <v>44685</v>
      </c>
      <c r="AI32" s="6" t="n">
        <v>11006.05</v>
      </c>
      <c r="AJ32" s="0" t="s">
        <v>473</v>
      </c>
      <c r="AK32" s="0"/>
      <c r="AL32" s="0"/>
      <c r="AM32" s="0"/>
      <c r="AN32" s="0"/>
      <c r="AO32" s="0"/>
      <c r="AP32" s="0"/>
      <c r="AQ32" s="0"/>
      <c r="AR32" s="10" t="s">
        <f>=XIRR(AR2:AR31,AQ2:AQ31)</f>
      </c>
      <c r="AS32" s="0"/>
    </row>
    <row collapsed="false" customFormat="false" customHeight="false" hidden="false" ht="12.1" outlineLevel="0" r="33">
      <c r="A33" s="11" t="n">
        <v>44916</v>
      </c>
      <c r="B33" s="6" t="n">
        <v>-37842</v>
      </c>
      <c r="C33" s="0" t="s">
        <v>328</v>
      </c>
      <c r="D33" s="11" t="n">
        <v>45797</v>
      </c>
      <c r="E33" s="6" t="n">
        <v>6249.38</v>
      </c>
      <c r="F33" s="0" t="s">
        <v>473</v>
      </c>
      <c r="G33" s="11" t="n">
        <v>44386</v>
      </c>
      <c r="H33" s="6" t="n">
        <v>-5565</v>
      </c>
      <c r="I33" s="0" t="s">
        <v>279</v>
      </c>
      <c r="J33" s="11" t="n">
        <v>45244</v>
      </c>
      <c r="K33" s="6" t="n">
        <v>57322.92</v>
      </c>
      <c r="L33" s="0" t="s">
        <v>473</v>
      </c>
      <c r="M33" s="11" t="n">
        <v>45084</v>
      </c>
      <c r="N33" s="6" t="n">
        <v>9854.48</v>
      </c>
      <c r="O33" s="0" t="s">
        <v>473</v>
      </c>
      <c r="P33" s="11" t="n">
        <v>45446</v>
      </c>
      <c r="Q33" s="6" t="n">
        <v>3088.25</v>
      </c>
      <c r="R33" s="0" t="s">
        <v>473</v>
      </c>
      <c r="S33" s="11" t="n">
        <v>44742</v>
      </c>
      <c r="T33" s="6" t="n">
        <v>15907.31</v>
      </c>
      <c r="U33" s="0" t="s">
        <v>473</v>
      </c>
      <c r="V33" s="11" t="n">
        <v>45393</v>
      </c>
      <c r="W33" s="6" t="n">
        <v>113546.6</v>
      </c>
      <c r="X33" s="0" t="s">
        <v>473</v>
      </c>
      <c r="Y33" s="11" t="n">
        <v>45840</v>
      </c>
      <c r="Z33" s="6" t="n">
        <v>51875.74</v>
      </c>
      <c r="AA33" s="0" t="s">
        <v>473</v>
      </c>
      <c r="AB33" s="0"/>
      <c r="AC33" s="0"/>
      <c r="AD33" s="0"/>
      <c r="AE33" s="11" t="n">
        <v>44868</v>
      </c>
      <c r="AF33" s="6" t="n">
        <v>35486.19</v>
      </c>
      <c r="AG33" s="0" t="s">
        <v>473</v>
      </c>
      <c r="AH33" s="11" t="n">
        <v>44713</v>
      </c>
      <c r="AI33" s="6" t="n">
        <v>1080.5</v>
      </c>
      <c r="AJ33" s="0" t="s">
        <v>473</v>
      </c>
      <c r="AK33" s="0"/>
      <c r="AL33" s="0"/>
      <c r="AM33" s="0"/>
      <c r="AN33" s="0"/>
      <c r="AO33" s="0"/>
      <c r="AP33" s="0"/>
      <c r="AQ33" s="0"/>
      <c r="AR33" s="8" t="s">
        <f>=-SUM(AR2:AR31)</f>
      </c>
      <c r="AS33" s="0" t="s">
        <v>476</v>
      </c>
    </row>
    <row collapsed="false" customFormat="false" customHeight="false" hidden="false" ht="12.1" outlineLevel="0" r="34">
      <c r="A34" s="11" t="n">
        <v>44935</v>
      </c>
      <c r="B34" s="6" t="n">
        <v>49303.71</v>
      </c>
      <c r="C34" s="0" t="s">
        <v>473</v>
      </c>
      <c r="D34" s="11" t="n">
        <v>45800</v>
      </c>
      <c r="E34" s="6" t="n">
        <v>6180.47</v>
      </c>
      <c r="F34" s="0" t="s">
        <v>473</v>
      </c>
      <c r="G34" s="11" t="n">
        <v>44407</v>
      </c>
      <c r="H34" s="6" t="n">
        <v>6859.11</v>
      </c>
      <c r="I34" s="0" t="s">
        <v>473</v>
      </c>
      <c r="J34" s="11" t="n">
        <v>45266</v>
      </c>
      <c r="K34" s="6" t="n">
        <v>130232.07</v>
      </c>
      <c r="L34" s="0" t="s">
        <v>473</v>
      </c>
      <c r="M34" s="11" t="n">
        <v>45092</v>
      </c>
      <c r="N34" s="6" t="n">
        <v>-3360.66</v>
      </c>
      <c r="O34" s="0" t="s">
        <v>475</v>
      </c>
      <c r="P34" s="11" t="n">
        <v>45484</v>
      </c>
      <c r="Q34" s="6" t="n">
        <v>-67502</v>
      </c>
      <c r="R34" s="0" t="s">
        <v>393</v>
      </c>
      <c r="S34" s="11" t="n">
        <v>44819</v>
      </c>
      <c r="T34" s="6" t="n">
        <v>14629.31</v>
      </c>
      <c r="U34" s="0" t="s">
        <v>473</v>
      </c>
      <c r="V34" s="11" t="n">
        <v>45454</v>
      </c>
      <c r="W34" s="6" t="n">
        <v>15843.33</v>
      </c>
      <c r="X34" s="0" t="s">
        <v>473</v>
      </c>
      <c r="Y34" s="11" t="n">
        <v>45840</v>
      </c>
      <c r="Z34" s="6" t="n">
        <v>3458.38</v>
      </c>
      <c r="AA34" s="0" t="s">
        <v>473</v>
      </c>
      <c r="AB34" s="0"/>
      <c r="AC34" s="0"/>
      <c r="AD34" s="0"/>
      <c r="AE34" s="11" t="n">
        <v>44883</v>
      </c>
      <c r="AF34" s="6" t="n">
        <v>12933.05</v>
      </c>
      <c r="AG34" s="0" t="s">
        <v>473</v>
      </c>
      <c r="AH34" s="11" t="n">
        <v>44755</v>
      </c>
      <c r="AI34" s="6" t="n">
        <v>285.24</v>
      </c>
      <c r="AJ34" s="0" t="s">
        <v>473</v>
      </c>
    </row>
    <row collapsed="false" customFormat="false" customHeight="false" hidden="false" ht="12.1" outlineLevel="0" r="35">
      <c r="A35" s="11" t="n">
        <v>44935</v>
      </c>
      <c r="B35" s="6" t="n">
        <v>4106.64</v>
      </c>
      <c r="C35" s="0" t="s">
        <v>473</v>
      </c>
      <c r="D35" s="11" t="n">
        <v>45800</v>
      </c>
      <c r="E35" s="6" t="n">
        <v>1236.09</v>
      </c>
      <c r="F35" s="0" t="s">
        <v>473</v>
      </c>
      <c r="G35" s="11" t="n">
        <v>44433</v>
      </c>
      <c r="H35" s="6" t="n">
        <v>3852.32</v>
      </c>
      <c r="I35" s="0" t="s">
        <v>473</v>
      </c>
      <c r="J35" s="11" t="n">
        <v>45267</v>
      </c>
      <c r="K35" s="6" t="n">
        <v>5572.23</v>
      </c>
      <c r="L35" s="0" t="s">
        <v>473</v>
      </c>
      <c r="M35" s="11" t="n">
        <v>45092</v>
      </c>
      <c r="N35" s="6" t="n">
        <v>-33636.54</v>
      </c>
      <c r="O35" s="0" t="s">
        <v>475</v>
      </c>
      <c r="P35" s="11" t="n">
        <v>45751</v>
      </c>
      <c r="Q35" s="6" t="n">
        <v>5693.88</v>
      </c>
      <c r="R35" s="0" t="s">
        <v>473</v>
      </c>
      <c r="S35" s="11" t="n">
        <v>44824</v>
      </c>
      <c r="T35" s="6" t="n">
        <v>11530.76</v>
      </c>
      <c r="U35" s="0" t="s">
        <v>473</v>
      </c>
      <c r="V35" s="11" t="n">
        <v>45454</v>
      </c>
      <c r="W35" s="6" t="n">
        <v>9506</v>
      </c>
      <c r="X35" s="0" t="s">
        <v>473</v>
      </c>
      <c r="Y35" s="11" t="n">
        <v>45840</v>
      </c>
      <c r="Z35" s="6" t="n">
        <v>3458.38</v>
      </c>
      <c r="AA35" s="0" t="s">
        <v>473</v>
      </c>
      <c r="AB35" s="0"/>
      <c r="AC35" s="0"/>
      <c r="AD35" s="0"/>
      <c r="AE35" s="11" t="n">
        <v>44911</v>
      </c>
      <c r="AF35" s="6" t="n">
        <v>16966.78</v>
      </c>
      <c r="AG35" s="0" t="s">
        <v>473</v>
      </c>
      <c r="AH35" s="11" t="n">
        <v>44782</v>
      </c>
      <c r="AI35" s="6" t="n">
        <v>4794.4</v>
      </c>
      <c r="AJ35" s="0" t="s">
        <v>473</v>
      </c>
    </row>
    <row collapsed="false" customFormat="false" customHeight="false" hidden="false" ht="12.1" outlineLevel="0" r="36">
      <c r="A36" s="11" t="n">
        <v>44963</v>
      </c>
      <c r="B36" s="6" t="n">
        <v>23529.41</v>
      </c>
      <c r="C36" s="0" t="s">
        <v>473</v>
      </c>
      <c r="D36" s="11" t="n">
        <v>45800</v>
      </c>
      <c r="E36" s="6" t="n">
        <v>6180.47</v>
      </c>
      <c r="F36" s="0" t="s">
        <v>473</v>
      </c>
      <c r="G36" s="11" t="n">
        <v>44433</v>
      </c>
      <c r="H36" s="6" t="n">
        <v>16878.44</v>
      </c>
      <c r="I36" s="0" t="s">
        <v>473</v>
      </c>
      <c r="J36" s="11" t="n">
        <v>45286</v>
      </c>
      <c r="K36" s="6" t="n">
        <v>114025.59</v>
      </c>
      <c r="L36" s="0" t="s">
        <v>473</v>
      </c>
      <c r="M36" s="11" t="n">
        <v>45106</v>
      </c>
      <c r="N36" s="6" t="n">
        <v>-44748</v>
      </c>
      <c r="O36" s="0" t="s">
        <v>345</v>
      </c>
      <c r="P36" s="11" t="n">
        <v>45751</v>
      </c>
      <c r="Q36" s="6" t="n">
        <v>51244.89</v>
      </c>
      <c r="R36" s="0" t="s">
        <v>473</v>
      </c>
      <c r="S36" s="11" t="n">
        <v>44824</v>
      </c>
      <c r="T36" s="6" t="n">
        <v>8856.03</v>
      </c>
      <c r="U36" s="0" t="s">
        <v>473</v>
      </c>
      <c r="V36" s="11" t="n">
        <v>45464</v>
      </c>
      <c r="W36" s="6" t="n">
        <v>6286.51</v>
      </c>
      <c r="X36" s="0" t="s">
        <v>473</v>
      </c>
      <c r="Y36" s="11" t="n">
        <v>45840</v>
      </c>
      <c r="Z36" s="6" t="n">
        <v>3458.38</v>
      </c>
      <c r="AA36" s="0" t="s">
        <v>473</v>
      </c>
      <c r="AB36" s="0"/>
      <c r="AC36" s="0"/>
      <c r="AD36" s="0"/>
      <c r="AE36" s="11" t="n">
        <v>44972</v>
      </c>
      <c r="AF36" s="6" t="n">
        <v>18277.31</v>
      </c>
      <c r="AG36" s="0" t="s">
        <v>473</v>
      </c>
      <c r="AH36" s="11" t="n">
        <v>44818</v>
      </c>
      <c r="AI36" s="6" t="n">
        <v>576.28</v>
      </c>
      <c r="AJ36" s="0" t="s">
        <v>473</v>
      </c>
    </row>
    <row collapsed="false" customFormat="false" customHeight="false" hidden="false" ht="12.1" outlineLevel="0" r="37">
      <c r="A37" s="11" t="n">
        <v>44972</v>
      </c>
      <c r="B37" s="6" t="n">
        <v>19347.74</v>
      </c>
      <c r="C37" s="0" t="s">
        <v>473</v>
      </c>
      <c r="D37" s="11" t="n">
        <v>45800</v>
      </c>
      <c r="E37" s="6" t="n">
        <v>4944.38</v>
      </c>
      <c r="F37" s="0" t="s">
        <v>473</v>
      </c>
      <c r="G37" s="11" t="n">
        <v>44435</v>
      </c>
      <c r="H37" s="6" t="n">
        <v>1380.09</v>
      </c>
      <c r="I37" s="0" t="s">
        <v>473</v>
      </c>
      <c r="J37" s="11" t="n">
        <v>45288</v>
      </c>
      <c r="K37" s="6" t="n">
        <v>50132.04</v>
      </c>
      <c r="L37" s="0" t="s">
        <v>473</v>
      </c>
      <c r="M37" s="11" t="n">
        <v>45488</v>
      </c>
      <c r="N37" s="6" t="n">
        <v>179747.87</v>
      </c>
      <c r="O37" s="0" t="s">
        <v>473</v>
      </c>
      <c r="P37" s="11" t="n">
        <v>45751</v>
      </c>
      <c r="Q37" s="6" t="n">
        <v>40096.05</v>
      </c>
      <c r="R37" s="0" t="s">
        <v>473</v>
      </c>
      <c r="S37" s="11" t="n">
        <v>44824</v>
      </c>
      <c r="T37" s="6" t="n">
        <v>4427.61</v>
      </c>
      <c r="U37" s="0" t="s">
        <v>473</v>
      </c>
      <c r="V37" s="11" t="n">
        <v>45464</v>
      </c>
      <c r="W37" s="6" t="n">
        <v>3143.26</v>
      </c>
      <c r="X37" s="0" t="s">
        <v>473</v>
      </c>
      <c r="Y37" s="11" t="n">
        <v>45840</v>
      </c>
      <c r="Z37" s="6" t="n">
        <v>3458.38</v>
      </c>
      <c r="AA37" s="0" t="s">
        <v>473</v>
      </c>
      <c r="AB37" s="0"/>
      <c r="AC37" s="0"/>
      <c r="AD37" s="0"/>
      <c r="AE37" s="11" t="n">
        <v>45072</v>
      </c>
      <c r="AF37" s="6" t="n">
        <v>16431.57</v>
      </c>
      <c r="AG37" s="0" t="s">
        <v>473</v>
      </c>
      <c r="AH37" s="11" t="n">
        <v>44824</v>
      </c>
      <c r="AI37" s="6" t="n">
        <v>285.49</v>
      </c>
      <c r="AJ37" s="0" t="s">
        <v>473</v>
      </c>
    </row>
    <row collapsed="false" customFormat="false" customHeight="false" hidden="false" ht="12.1" outlineLevel="0" r="38">
      <c r="A38" s="11" t="n">
        <v>45054</v>
      </c>
      <c r="B38" s="6" t="n">
        <v>31939.77</v>
      </c>
      <c r="C38" s="0" t="s">
        <v>473</v>
      </c>
      <c r="D38" s="11" t="n">
        <v>45800</v>
      </c>
      <c r="E38" s="6" t="n">
        <v>2472.19</v>
      </c>
      <c r="F38" s="0" t="s">
        <v>473</v>
      </c>
      <c r="G38" s="11" t="n">
        <v>44435</v>
      </c>
      <c r="H38" s="6" t="n">
        <v>29830.41</v>
      </c>
      <c r="I38" s="0" t="s">
        <v>473</v>
      </c>
      <c r="J38" s="11" t="n">
        <v>45288</v>
      </c>
      <c r="K38" s="6" t="n">
        <v>54838.36</v>
      </c>
      <c r="L38" s="0" t="s">
        <v>473</v>
      </c>
      <c r="M38" s="11" t="n">
        <v>45489</v>
      </c>
      <c r="N38" s="6" t="n">
        <v>-66685</v>
      </c>
      <c r="O38" s="0" t="s">
        <v>398</v>
      </c>
      <c r="P38" s="11" t="n">
        <v>45751</v>
      </c>
      <c r="Q38" s="6" t="n">
        <v>100210.07</v>
      </c>
      <c r="R38" s="0" t="s">
        <v>473</v>
      </c>
      <c r="S38" s="11" t="n">
        <v>44845</v>
      </c>
      <c r="T38" s="6" t="n">
        <v>-104774.8</v>
      </c>
      <c r="U38" s="0" t="s">
        <v>323</v>
      </c>
      <c r="V38" s="11" t="n">
        <v>45464</v>
      </c>
      <c r="W38" s="6" t="n">
        <v>31432.57</v>
      </c>
      <c r="X38" s="0" t="s">
        <v>473</v>
      </c>
      <c r="Y38" s="11" t="n">
        <v>45840</v>
      </c>
      <c r="Z38" s="6" t="n">
        <v>3458.38</v>
      </c>
      <c r="AA38" s="0" t="s">
        <v>473</v>
      </c>
      <c r="AB38" s="0"/>
      <c r="AC38" s="0"/>
      <c r="AD38" s="0"/>
      <c r="AE38" s="11" t="n">
        <v>45075</v>
      </c>
      <c r="AF38" s="6" t="n">
        <v>14971.99</v>
      </c>
      <c r="AG38" s="0" t="s">
        <v>473</v>
      </c>
      <c r="AH38" s="11" t="n">
        <v>44827</v>
      </c>
      <c r="AI38" s="6" t="n">
        <v>3803.65</v>
      </c>
      <c r="AJ38" s="0" t="s">
        <v>473</v>
      </c>
    </row>
    <row collapsed="false" customFormat="false" customHeight="false" hidden="false" ht="12.1" outlineLevel="0" r="39">
      <c r="A39" s="11" t="n">
        <v>45077</v>
      </c>
      <c r="B39" s="6" t="n">
        <v>50141.05</v>
      </c>
      <c r="C39" s="0" t="s">
        <v>473</v>
      </c>
      <c r="D39" s="11" t="n">
        <v>45800</v>
      </c>
      <c r="E39" s="6" t="n">
        <v>6180.47</v>
      </c>
      <c r="F39" s="0" t="s">
        <v>473</v>
      </c>
      <c r="G39" s="11" t="n">
        <v>44459</v>
      </c>
      <c r="H39" s="6" t="n">
        <v>460.03</v>
      </c>
      <c r="I39" s="0" t="s">
        <v>473</v>
      </c>
      <c r="J39" s="11" t="n">
        <v>45289</v>
      </c>
      <c r="K39" s="6" t="n">
        <v>55367.14</v>
      </c>
      <c r="L39" s="0" t="s">
        <v>473</v>
      </c>
      <c r="M39" s="11" t="n">
        <v>45539</v>
      </c>
      <c r="N39" s="6" t="n">
        <v>38156.69</v>
      </c>
      <c r="O39" s="0" t="s">
        <v>473</v>
      </c>
      <c r="P39" s="11" t="n">
        <v>45831</v>
      </c>
      <c r="Q39" s="6" t="n">
        <v>73495.79</v>
      </c>
      <c r="R39" s="0" t="s">
        <v>473</v>
      </c>
      <c r="S39" s="11" t="n">
        <v>44868</v>
      </c>
      <c r="T39" s="6" t="n">
        <v>25370.64</v>
      </c>
      <c r="U39" s="0" t="s">
        <v>473</v>
      </c>
      <c r="V39" s="11" t="n">
        <v>45464</v>
      </c>
      <c r="W39" s="6" t="n">
        <v>81724.68</v>
      </c>
      <c r="X39" s="0" t="s">
        <v>473</v>
      </c>
      <c r="Y39" s="11" t="n">
        <v>45840</v>
      </c>
      <c r="Z39" s="6" t="n">
        <v>6916.77</v>
      </c>
      <c r="AA39" s="0" t="s">
        <v>473</v>
      </c>
      <c r="AB39" s="0"/>
      <c r="AC39" s="0"/>
      <c r="AD39" s="0"/>
      <c r="AE39" s="11" t="n">
        <v>45139</v>
      </c>
      <c r="AF39" s="6" t="n">
        <v>13420.97</v>
      </c>
      <c r="AG39" s="0" t="s">
        <v>473</v>
      </c>
      <c r="AH39" s="11" t="n">
        <v>44831</v>
      </c>
      <c r="AI39" s="6" t="n">
        <v>698.6</v>
      </c>
      <c r="AJ39" s="0" t="s">
        <v>473</v>
      </c>
    </row>
    <row collapsed="false" customFormat="false" customHeight="false" hidden="false" ht="12.1" outlineLevel="0" r="40">
      <c r="A40" s="11" t="n">
        <v>45082</v>
      </c>
      <c r="B40" s="6" t="n">
        <v>-47632</v>
      </c>
      <c r="C40" s="0" t="s">
        <v>342</v>
      </c>
      <c r="D40" s="11" t="n">
        <v>45800</v>
      </c>
      <c r="E40" s="6" t="n">
        <v>124845.52</v>
      </c>
      <c r="F40" s="0" t="s">
        <v>473</v>
      </c>
      <c r="G40" s="11" t="n">
        <v>44481</v>
      </c>
      <c r="H40" s="6" t="n">
        <v>-9299.44</v>
      </c>
      <c r="I40" s="0" t="s">
        <v>294</v>
      </c>
      <c r="J40" s="11" t="n">
        <v>45328</v>
      </c>
      <c r="K40" s="6" t="n">
        <v>17237.39</v>
      </c>
      <c r="L40" s="0" t="s">
        <v>473</v>
      </c>
      <c r="M40" s="11" t="n">
        <v>45651</v>
      </c>
      <c r="N40" s="6" t="n">
        <v>5858.34</v>
      </c>
      <c r="O40" s="0" t="s">
        <v>473</v>
      </c>
      <c r="P40" s="11" t="n">
        <v>45832</v>
      </c>
      <c r="Q40" s="6" t="n">
        <v>27792.31</v>
      </c>
      <c r="R40" s="0" t="s">
        <v>473</v>
      </c>
      <c r="S40" s="11" t="n">
        <v>44965</v>
      </c>
      <c r="T40" s="6" t="n">
        <v>1582.63</v>
      </c>
      <c r="U40" s="0" t="s">
        <v>473</v>
      </c>
      <c r="V40" s="11" t="n">
        <v>45484</v>
      </c>
      <c r="W40" s="6" t="n">
        <v>-81409</v>
      </c>
      <c r="X40" s="0" t="s">
        <v>394</v>
      </c>
      <c r="Y40" s="11" t="n">
        <v>45840</v>
      </c>
      <c r="Z40" s="6" t="n">
        <v>3458.38</v>
      </c>
      <c r="AA40" s="0" t="s">
        <v>473</v>
      </c>
      <c r="AB40" s="0"/>
      <c r="AC40" s="0"/>
      <c r="AD40" s="0"/>
      <c r="AE40" s="11" t="n">
        <v>45142</v>
      </c>
      <c r="AF40" s="6" t="n">
        <v>1246.5</v>
      </c>
      <c r="AG40" s="0" t="s">
        <v>473</v>
      </c>
      <c r="AH40" s="11" t="n">
        <v>44831</v>
      </c>
      <c r="AI40" s="6" t="n">
        <v>233.06</v>
      </c>
      <c r="AJ40" s="0" t="s">
        <v>473</v>
      </c>
    </row>
    <row collapsed="false" customFormat="false" customHeight="false" hidden="false" ht="12.1" outlineLevel="0" r="41">
      <c r="A41" s="11" t="n">
        <v>45208</v>
      </c>
      <c r="B41" s="6" t="n">
        <v>68527.4</v>
      </c>
      <c r="C41" s="0" t="s">
        <v>473</v>
      </c>
      <c r="D41" s="11" t="n">
        <v>45855</v>
      </c>
      <c r="E41" s="6" t="n">
        <v>-367377.5</v>
      </c>
      <c r="F41" s="0" t="s">
        <v>447</v>
      </c>
      <c r="G41" s="11" t="n">
        <v>44509</v>
      </c>
      <c r="H41" s="6" t="n">
        <v>1475.23</v>
      </c>
      <c r="I41" s="0" t="s">
        <v>473</v>
      </c>
      <c r="J41" s="11" t="n">
        <v>45330</v>
      </c>
      <c r="K41" s="6" t="n">
        <v>45634.25</v>
      </c>
      <c r="L41" s="0" t="s">
        <v>473</v>
      </c>
      <c r="M41" s="11" t="n">
        <v>45656</v>
      </c>
      <c r="N41" s="6" t="n">
        <v>2118.85</v>
      </c>
      <c r="O41" s="0" t="s">
        <v>473</v>
      </c>
      <c r="P41" s="11" t="n">
        <v>45833</v>
      </c>
      <c r="Q41" s="6" t="n">
        <v>43428.56</v>
      </c>
      <c r="R41" s="0" t="s">
        <v>473</v>
      </c>
      <c r="S41" s="11" t="n">
        <v>44966</v>
      </c>
      <c r="T41" s="6" t="n">
        <v>7968.19</v>
      </c>
      <c r="U41" s="0" t="s">
        <v>473</v>
      </c>
      <c r="V41" s="11" t="n">
        <v>45546</v>
      </c>
      <c r="W41" s="6" t="n">
        <v>23391.35</v>
      </c>
      <c r="X41" s="0" t="s">
        <v>473</v>
      </c>
      <c r="Y41" s="11" t="n">
        <v>45840</v>
      </c>
      <c r="Z41" s="6" t="n">
        <v>3458.38</v>
      </c>
      <c r="AA41" s="0" t="s">
        <v>473</v>
      </c>
      <c r="AB41" s="0"/>
      <c r="AC41" s="0"/>
      <c r="AD41" s="0"/>
      <c r="AE41" s="11" t="n">
        <v>45142</v>
      </c>
      <c r="AF41" s="6" t="n">
        <v>1246.5</v>
      </c>
      <c r="AG41" s="0" t="s">
        <v>473</v>
      </c>
      <c r="AH41" s="11" t="n">
        <v>44858</v>
      </c>
      <c r="AI41" s="6" t="n">
        <v>885.44</v>
      </c>
      <c r="AJ41" s="0" t="s">
        <v>473</v>
      </c>
    </row>
    <row collapsed="false" customFormat="false" customHeight="false" hidden="false" ht="12.1" outlineLevel="0" r="42">
      <c r="A42" s="11" t="n">
        <v>45210</v>
      </c>
      <c r="B42" s="6" t="n">
        <v>106242.48</v>
      </c>
      <c r="C42" s="0" t="s">
        <v>473</v>
      </c>
      <c r="D42" s="11" t="n">
        <v>45960</v>
      </c>
      <c r="E42" s="8" t="s">
        <f>=-Портфель!J3</f>
      </c>
      <c r="F42" s="0" t="s">
        <v>474</v>
      </c>
      <c r="G42" s="11" t="n">
        <v>44515</v>
      </c>
      <c r="H42" s="6" t="n">
        <v>2403.7</v>
      </c>
      <c r="I42" s="0" t="s">
        <v>473</v>
      </c>
      <c r="J42" s="11" t="n">
        <v>45342</v>
      </c>
      <c r="K42" s="6" t="n">
        <v>60224.08</v>
      </c>
      <c r="L42" s="0" t="s">
        <v>473</v>
      </c>
      <c r="M42" s="11" t="n">
        <v>45656</v>
      </c>
      <c r="N42" s="6" t="n">
        <v>42376.94</v>
      </c>
      <c r="O42" s="0" t="s">
        <v>473</v>
      </c>
      <c r="P42" s="11" t="n">
        <v>45840</v>
      </c>
      <c r="Q42" s="6" t="n">
        <v>104381.14</v>
      </c>
      <c r="R42" s="0" t="s">
        <v>473</v>
      </c>
      <c r="S42" s="11" t="n">
        <v>45058</v>
      </c>
      <c r="T42" s="6" t="n">
        <v>26145.29</v>
      </c>
      <c r="U42" s="0" t="s">
        <v>473</v>
      </c>
      <c r="V42" s="11" t="n">
        <v>45642</v>
      </c>
      <c r="W42" s="6" t="n">
        <v>22563.02</v>
      </c>
      <c r="X42" s="0" t="s">
        <v>473</v>
      </c>
      <c r="Y42" s="11" t="n">
        <v>45840</v>
      </c>
      <c r="Z42" s="6" t="n">
        <v>3458.38</v>
      </c>
      <c r="AA42" s="0" t="s">
        <v>473</v>
      </c>
      <c r="AB42" s="0"/>
      <c r="AC42" s="0"/>
      <c r="AD42" s="0"/>
      <c r="AE42" s="11" t="n">
        <v>45142</v>
      </c>
      <c r="AF42" s="6" t="n">
        <v>1246.5</v>
      </c>
      <c r="AG42" s="0" t="s">
        <v>473</v>
      </c>
      <c r="AH42" s="11" t="n">
        <v>44946</v>
      </c>
      <c r="AI42" s="6" t="n">
        <v>337.23</v>
      </c>
      <c r="AJ42" s="0" t="s">
        <v>473</v>
      </c>
    </row>
    <row collapsed="false" customFormat="false" customHeight="false" hidden="false" ht="12.1" outlineLevel="0" r="43">
      <c r="A43" s="11" t="n">
        <v>45210</v>
      </c>
      <c r="B43" s="6" t="n">
        <v>106167.45</v>
      </c>
      <c r="C43" s="0" t="s">
        <v>473</v>
      </c>
      <c r="D43" s="0"/>
      <c r="E43" s="10" t="s">
        <f>=XIRR(E2:E42,D2:D42)</f>
      </c>
      <c r="F43" s="0"/>
      <c r="G43" s="11" t="n">
        <v>44519</v>
      </c>
      <c r="H43" s="6" t="n">
        <v>1836.92</v>
      </c>
      <c r="I43" s="0" t="s">
        <v>473</v>
      </c>
      <c r="J43" s="11" t="n">
        <v>45342</v>
      </c>
      <c r="K43" s="6" t="n">
        <v>17845.98</v>
      </c>
      <c r="L43" s="0" t="s">
        <v>473</v>
      </c>
      <c r="M43" s="11" t="n">
        <v>45656</v>
      </c>
      <c r="N43" s="6" t="n">
        <v>2114.98</v>
      </c>
      <c r="O43" s="0" t="s">
        <v>473</v>
      </c>
      <c r="P43" s="11" t="n">
        <v>45856</v>
      </c>
      <c r="Q43" s="6" t="n">
        <v>-115786.8</v>
      </c>
      <c r="R43" s="0" t="s">
        <v>449</v>
      </c>
      <c r="S43" s="11" t="n">
        <v>45058</v>
      </c>
      <c r="T43" s="6" t="n">
        <v>1730.99</v>
      </c>
      <c r="U43" s="0" t="s">
        <v>473</v>
      </c>
      <c r="V43" s="11" t="n">
        <v>45856</v>
      </c>
      <c r="W43" s="6" t="n">
        <v>-90932</v>
      </c>
      <c r="X43" s="0" t="s">
        <v>448</v>
      </c>
      <c r="Y43" s="11" t="n">
        <v>45840</v>
      </c>
      <c r="Z43" s="6" t="n">
        <v>3458.38</v>
      </c>
      <c r="AA43" s="0" t="s">
        <v>473</v>
      </c>
      <c r="AB43" s="0"/>
      <c r="AC43" s="0"/>
      <c r="AD43" s="0"/>
      <c r="AE43" s="11" t="n">
        <v>45142</v>
      </c>
      <c r="AF43" s="6" t="n">
        <v>1246.5</v>
      </c>
      <c r="AG43" s="0" t="s">
        <v>473</v>
      </c>
      <c r="AH43" s="11" t="n">
        <v>45078</v>
      </c>
      <c r="AI43" s="6" t="n">
        <v>4888.35</v>
      </c>
      <c r="AJ43" s="0" t="s">
        <v>473</v>
      </c>
    </row>
    <row collapsed="false" customFormat="false" customHeight="false" hidden="false" ht="12.1" outlineLevel="0" r="44">
      <c r="A44" s="11" t="n">
        <v>45210</v>
      </c>
      <c r="B44" s="6" t="n">
        <v>141456.56</v>
      </c>
      <c r="C44" s="0" t="s">
        <v>473</v>
      </c>
      <c r="D44" s="0"/>
      <c r="E44" s="8" t="s">
        <f>=-SUM(E2:E42)</f>
      </c>
      <c r="F44" s="0" t="s">
        <v>476</v>
      </c>
      <c r="G44" s="11" t="n">
        <v>44519</v>
      </c>
      <c r="H44" s="6" t="n">
        <v>45822.9</v>
      </c>
      <c r="I44" s="0" t="s">
        <v>473</v>
      </c>
      <c r="J44" s="11" t="n">
        <v>45390</v>
      </c>
      <c r="K44" s="6" t="n">
        <v>68252.29</v>
      </c>
      <c r="L44" s="0" t="s">
        <v>473</v>
      </c>
      <c r="M44" s="11" t="n">
        <v>45688</v>
      </c>
      <c r="N44" s="6" t="n">
        <v>45588.23</v>
      </c>
      <c r="O44" s="0" t="s">
        <v>473</v>
      </c>
      <c r="P44" s="11" t="n">
        <v>45960</v>
      </c>
      <c r="Q44" s="8" t="s">
        <f>=-Портфель!J7</f>
      </c>
      <c r="R44" s="0" t="s">
        <v>474</v>
      </c>
      <c r="S44" s="11" t="n">
        <v>45058</v>
      </c>
      <c r="T44" s="6" t="n">
        <v>12116.94</v>
      </c>
      <c r="U44" s="0" t="s">
        <v>473</v>
      </c>
      <c r="V44" s="11" t="n">
        <v>45960</v>
      </c>
      <c r="W44" s="8" t="s">
        <f>=-Портфель!J9</f>
      </c>
      <c r="X44" s="0" t="s">
        <v>474</v>
      </c>
      <c r="Y44" s="11" t="n">
        <v>45840</v>
      </c>
      <c r="Z44" s="6" t="n">
        <v>3458.38</v>
      </c>
      <c r="AA44" s="0" t="s">
        <v>473</v>
      </c>
      <c r="AB44" s="0"/>
      <c r="AC44" s="0"/>
      <c r="AD44" s="0"/>
      <c r="AE44" s="11" t="n">
        <v>45142</v>
      </c>
      <c r="AF44" s="6" t="n">
        <v>1246.5</v>
      </c>
      <c r="AG44" s="0" t="s">
        <v>473</v>
      </c>
      <c r="AH44" s="11" t="n">
        <v>45188</v>
      </c>
      <c r="AI44" s="6" t="n">
        <v>1011.4</v>
      </c>
      <c r="AJ44" s="0" t="s">
        <v>473</v>
      </c>
    </row>
    <row collapsed="false" customFormat="false" customHeight="false" hidden="false" ht="12.1" outlineLevel="0" r="45">
      <c r="A45" s="11" t="n">
        <v>45210</v>
      </c>
      <c r="B45" s="6" t="n">
        <v>62710.07</v>
      </c>
      <c r="C45" s="0" t="s">
        <v>473</v>
      </c>
      <c r="D45" s="0"/>
      <c r="E45" s="0"/>
      <c r="F45" s="0"/>
      <c r="G45" s="11" t="n">
        <v>44522</v>
      </c>
      <c r="H45" s="6" t="n">
        <v>30858.42</v>
      </c>
      <c r="I45" s="0" t="s">
        <v>473</v>
      </c>
      <c r="J45" s="11" t="n">
        <v>45440</v>
      </c>
      <c r="K45" s="6" t="n">
        <v>70178.06</v>
      </c>
      <c r="L45" s="0" t="s">
        <v>473</v>
      </c>
      <c r="M45" s="11" t="n">
        <v>45814</v>
      </c>
      <c r="N45" s="6" t="n">
        <v>20345.23</v>
      </c>
      <c r="O45" s="0" t="s">
        <v>473</v>
      </c>
      <c r="P45" s="0"/>
      <c r="Q45" s="10" t="s">
        <f>=XIRR(Q2:Q44,P2:P44)</f>
      </c>
      <c r="R45" s="0"/>
      <c r="S45" s="11" t="n">
        <v>45058</v>
      </c>
      <c r="T45" s="6" t="n">
        <v>10385.95</v>
      </c>
      <c r="U45" s="0" t="s">
        <v>473</v>
      </c>
      <c r="V45" s="0"/>
      <c r="W45" s="10" t="s">
        <f>=XIRR(W2:W44,V2:V44)</f>
      </c>
      <c r="X45" s="0"/>
      <c r="Y45" s="11" t="n">
        <v>45840</v>
      </c>
      <c r="Z45" s="6" t="n">
        <v>3458.38</v>
      </c>
      <c r="AA45" s="0" t="s">
        <v>473</v>
      </c>
      <c r="AB45" s="0"/>
      <c r="AC45" s="0"/>
      <c r="AD45" s="0"/>
      <c r="AE45" s="11" t="n">
        <v>45142</v>
      </c>
      <c r="AF45" s="6" t="n">
        <v>8725.49</v>
      </c>
      <c r="AG45" s="0" t="s">
        <v>473</v>
      </c>
      <c r="AH45" s="11" t="n">
        <v>45406</v>
      </c>
      <c r="AI45" s="6" t="n">
        <v>32581.09</v>
      </c>
      <c r="AJ45" s="0" t="s">
        <v>473</v>
      </c>
    </row>
    <row collapsed="false" customFormat="false" customHeight="false" hidden="false" ht="12.1" outlineLevel="0" r="46">
      <c r="A46" s="11" t="n">
        <v>45210</v>
      </c>
      <c r="B46" s="6" t="n">
        <v>89995.98</v>
      </c>
      <c r="C46" s="0" t="s">
        <v>473</v>
      </c>
      <c r="D46" s="0"/>
      <c r="E46" s="0"/>
      <c r="F46" s="0"/>
      <c r="G46" s="11" t="n">
        <v>44523</v>
      </c>
      <c r="H46" s="6" t="n">
        <v>23463.73</v>
      </c>
      <c r="I46" s="0" t="s">
        <v>473</v>
      </c>
      <c r="J46" s="11" t="n">
        <v>45446</v>
      </c>
      <c r="K46" s="6" t="n">
        <v>67297.07</v>
      </c>
      <c r="L46" s="0" t="s">
        <v>473</v>
      </c>
      <c r="M46" s="11" t="n">
        <v>45814</v>
      </c>
      <c r="N46" s="6" t="n">
        <v>27112.84</v>
      </c>
      <c r="O46" s="0" t="s">
        <v>473</v>
      </c>
      <c r="P46" s="0"/>
      <c r="Q46" s="8" t="s">
        <f>=-SUM(Q2:Q44)</f>
      </c>
      <c r="R46" s="0" t="s">
        <v>476</v>
      </c>
      <c r="S46" s="11" t="n">
        <v>45068</v>
      </c>
      <c r="T46" s="6" t="n">
        <v>34931.97</v>
      </c>
      <c r="U46" s="0" t="s">
        <v>473</v>
      </c>
      <c r="V46" s="0"/>
      <c r="W46" s="8" t="s">
        <f>=-SUM(W2:W44)</f>
      </c>
      <c r="X46" s="0" t="s">
        <v>476</v>
      </c>
      <c r="Y46" s="11" t="n">
        <v>45840</v>
      </c>
      <c r="Z46" s="6" t="n">
        <v>69167.66</v>
      </c>
      <c r="AA46" s="0" t="s">
        <v>473</v>
      </c>
      <c r="AB46" s="0"/>
      <c r="AC46" s="0"/>
      <c r="AD46" s="0"/>
      <c r="AE46" s="11" t="n">
        <v>45142</v>
      </c>
      <c r="AF46" s="6" t="n">
        <v>12464.98</v>
      </c>
      <c r="AG46" s="0" t="s">
        <v>473</v>
      </c>
      <c r="AH46" s="11" t="n">
        <v>45406</v>
      </c>
      <c r="AI46" s="6" t="n">
        <v>168507.88</v>
      </c>
      <c r="AJ46" s="0" t="s">
        <v>473</v>
      </c>
    </row>
    <row collapsed="false" customFormat="false" customHeight="false" hidden="false" ht="12.1" outlineLevel="0" r="47">
      <c r="A47" s="11" t="n">
        <v>45212</v>
      </c>
      <c r="B47" s="6" t="n">
        <v>86926.76</v>
      </c>
      <c r="C47" s="0" t="s">
        <v>473</v>
      </c>
      <c r="D47" s="0"/>
      <c r="E47" s="0"/>
      <c r="F47" s="0"/>
      <c r="G47" s="11" t="n">
        <v>44525</v>
      </c>
      <c r="H47" s="6" t="n">
        <v>54598.29</v>
      </c>
      <c r="I47" s="0" t="s">
        <v>473</v>
      </c>
      <c r="J47" s="11" t="n">
        <v>45462</v>
      </c>
      <c r="K47" s="6" t="n">
        <v>128261.28</v>
      </c>
      <c r="L47" s="0" t="s">
        <v>473</v>
      </c>
      <c r="M47" s="11" t="n">
        <v>45814</v>
      </c>
      <c r="N47" s="6" t="n">
        <v>38409.86</v>
      </c>
      <c r="O47" s="0" t="s">
        <v>473</v>
      </c>
      <c r="P47" s="0"/>
      <c r="Q47" s="0"/>
      <c r="R47" s="0"/>
      <c r="S47" s="11" t="n">
        <v>45068</v>
      </c>
      <c r="T47" s="6" t="n">
        <v>24128.85</v>
      </c>
      <c r="U47" s="0" t="s">
        <v>473</v>
      </c>
      <c r="V47" s="0"/>
      <c r="W47" s="0"/>
      <c r="X47" s="0"/>
      <c r="Y47" s="11" t="n">
        <v>45847</v>
      </c>
      <c r="Z47" s="6" t="n">
        <v>-114443</v>
      </c>
      <c r="AA47" s="0" t="s">
        <v>441</v>
      </c>
      <c r="AB47" s="0"/>
      <c r="AC47" s="0"/>
      <c r="AD47" s="0"/>
      <c r="AE47" s="11" t="n">
        <v>45142</v>
      </c>
      <c r="AF47" s="6" t="n">
        <v>1246.5</v>
      </c>
      <c r="AG47" s="0" t="s">
        <v>473</v>
      </c>
      <c r="AH47" s="11" t="n">
        <v>45408</v>
      </c>
      <c r="AI47" s="6" t="n">
        <v>40060.02</v>
      </c>
      <c r="AJ47" s="0" t="s">
        <v>473</v>
      </c>
    </row>
    <row collapsed="false" customFormat="false" customHeight="false" hidden="false" ht="12.1" outlineLevel="0" r="48">
      <c r="A48" s="11" t="n">
        <v>45212</v>
      </c>
      <c r="B48" s="6" t="n">
        <v>7243.9</v>
      </c>
      <c r="C48" s="0" t="s">
        <v>473</v>
      </c>
      <c r="D48" s="0"/>
      <c r="E48" s="0"/>
      <c r="F48" s="0"/>
      <c r="G48" s="11" t="n">
        <v>44544</v>
      </c>
      <c r="H48" s="6" t="n">
        <v>20910.45</v>
      </c>
      <c r="I48" s="0" t="s">
        <v>473</v>
      </c>
      <c r="J48" s="11" t="n">
        <v>45462</v>
      </c>
      <c r="K48" s="6" t="n">
        <v>121544.1</v>
      </c>
      <c r="L48" s="0" t="s">
        <v>473</v>
      </c>
      <c r="M48" s="11" t="n">
        <v>45814</v>
      </c>
      <c r="N48" s="6" t="n">
        <v>38409.86</v>
      </c>
      <c r="O48" s="0" t="s">
        <v>473</v>
      </c>
      <c r="P48" s="0"/>
      <c r="Q48" s="0"/>
      <c r="R48" s="0"/>
      <c r="S48" s="11" t="n">
        <v>45176</v>
      </c>
      <c r="T48" s="6" t="n">
        <v>-335785.09</v>
      </c>
      <c r="U48" s="0" t="s">
        <v>475</v>
      </c>
      <c r="V48" s="0"/>
      <c r="W48" s="0"/>
      <c r="X48" s="0"/>
      <c r="Y48" s="11" t="n">
        <v>45847</v>
      </c>
      <c r="Z48" s="6" t="n">
        <v>267643.01</v>
      </c>
      <c r="AA48" s="0" t="s">
        <v>473</v>
      </c>
      <c r="AB48" s="0"/>
      <c r="AC48" s="0"/>
      <c r="AD48" s="0"/>
      <c r="AE48" s="11" t="n">
        <v>45142</v>
      </c>
      <c r="AF48" s="6" t="n">
        <v>3739.5</v>
      </c>
      <c r="AG48" s="0" t="s">
        <v>473</v>
      </c>
      <c r="AH48" s="11" t="n">
        <v>45419</v>
      </c>
      <c r="AI48" s="6" t="n">
        <v>20809.52</v>
      </c>
      <c r="AJ48" s="0" t="s">
        <v>473</v>
      </c>
    </row>
    <row collapsed="false" customFormat="false" customHeight="false" hidden="false" ht="12.1" outlineLevel="0" r="49">
      <c r="A49" s="11" t="n">
        <v>45212</v>
      </c>
      <c r="B49" s="6" t="n">
        <v>7243.9</v>
      </c>
      <c r="C49" s="0" t="s">
        <v>473</v>
      </c>
      <c r="D49" s="0"/>
      <c r="E49" s="0"/>
      <c r="F49" s="0"/>
      <c r="G49" s="11" t="n">
        <v>44544</v>
      </c>
      <c r="H49" s="6" t="n">
        <v>21160.58</v>
      </c>
      <c r="I49" s="0" t="s">
        <v>473</v>
      </c>
      <c r="J49" s="11" t="n">
        <v>45462</v>
      </c>
      <c r="K49" s="6" t="n">
        <v>68462.39</v>
      </c>
      <c r="L49" s="0" t="s">
        <v>473</v>
      </c>
      <c r="M49" s="11" t="n">
        <v>45814</v>
      </c>
      <c r="N49" s="6" t="n">
        <v>38409.86</v>
      </c>
      <c r="O49" s="0" t="s">
        <v>473</v>
      </c>
      <c r="P49" s="0"/>
      <c r="Q49" s="0"/>
      <c r="R49" s="0"/>
      <c r="S49" s="11" t="n">
        <v>45176</v>
      </c>
      <c r="T49" s="6" t="n">
        <v>-1796.08</v>
      </c>
      <c r="U49" s="0" t="s">
        <v>475</v>
      </c>
      <c r="V49" s="0"/>
      <c r="W49" s="0"/>
      <c r="X49" s="0"/>
      <c r="Y49" s="11" t="n">
        <v>45847</v>
      </c>
      <c r="Z49" s="6" t="n">
        <v>57480.21</v>
      </c>
      <c r="AA49" s="0" t="s">
        <v>473</v>
      </c>
      <c r="AB49" s="0"/>
      <c r="AC49" s="0"/>
      <c r="AD49" s="0"/>
      <c r="AE49" s="11" t="n">
        <v>45142</v>
      </c>
      <c r="AF49" s="6" t="n">
        <v>1246.5</v>
      </c>
      <c r="AG49" s="0" t="s">
        <v>473</v>
      </c>
      <c r="AH49" s="11" t="n">
        <v>45422</v>
      </c>
      <c r="AI49" s="6" t="n">
        <v>115087.26</v>
      </c>
      <c r="AJ49" s="0" t="s">
        <v>473</v>
      </c>
    </row>
    <row collapsed="false" customFormat="false" customHeight="false" hidden="false" ht="12.1" outlineLevel="0" r="50">
      <c r="A50" s="11" t="n">
        <v>45212</v>
      </c>
      <c r="B50" s="6" t="n">
        <v>36219.48</v>
      </c>
      <c r="C50" s="0" t="s">
        <v>473</v>
      </c>
      <c r="D50" s="0"/>
      <c r="E50" s="0"/>
      <c r="F50" s="0"/>
      <c r="G50" s="11" t="n">
        <v>44571</v>
      </c>
      <c r="H50" s="6" t="n">
        <v>-9559.98</v>
      </c>
      <c r="I50" s="0" t="s">
        <v>306</v>
      </c>
      <c r="J50" s="11" t="n">
        <v>45462</v>
      </c>
      <c r="K50" s="6" t="n">
        <v>37343.13</v>
      </c>
      <c r="L50" s="0" t="s">
        <v>473</v>
      </c>
      <c r="M50" s="11" t="n">
        <v>45814</v>
      </c>
      <c r="N50" s="6" t="n">
        <v>40669.26</v>
      </c>
      <c r="O50" s="0" t="s">
        <v>473</v>
      </c>
      <c r="P50" s="0"/>
      <c r="Q50" s="0"/>
      <c r="R50" s="0"/>
      <c r="S50" s="11" t="n">
        <v>45176</v>
      </c>
      <c r="T50" s="6" t="n">
        <v>-1796.08</v>
      </c>
      <c r="U50" s="0" t="s">
        <v>475</v>
      </c>
      <c r="V50" s="0"/>
      <c r="W50" s="0"/>
      <c r="X50" s="0"/>
      <c r="Y50" s="11" t="n">
        <v>45847</v>
      </c>
      <c r="Z50" s="6" t="n">
        <v>57202.87</v>
      </c>
      <c r="AA50" s="0" t="s">
        <v>473</v>
      </c>
      <c r="AB50" s="0"/>
      <c r="AC50" s="0"/>
      <c r="AD50" s="0"/>
      <c r="AE50" s="11" t="n">
        <v>45142</v>
      </c>
      <c r="AF50" s="6" t="n">
        <v>1246.5</v>
      </c>
      <c r="AG50" s="0" t="s">
        <v>473</v>
      </c>
      <c r="AH50" s="11" t="n">
        <v>45453</v>
      </c>
      <c r="AI50" s="6" t="n">
        <v>-32728.84</v>
      </c>
      <c r="AJ50" s="0" t="s">
        <v>383</v>
      </c>
    </row>
    <row collapsed="false" customFormat="false" customHeight="false" hidden="false" ht="12.1" outlineLevel="0" r="51">
      <c r="A51" s="11" t="n">
        <v>45277</v>
      </c>
      <c r="B51" s="6" t="n">
        <v>-87889</v>
      </c>
      <c r="C51" s="0" t="s">
        <v>366</v>
      </c>
      <c r="D51" s="0"/>
      <c r="E51" s="0"/>
      <c r="F51" s="0"/>
      <c r="G51" s="11" t="n">
        <v>44585</v>
      </c>
      <c r="H51" s="6" t="n">
        <v>10279.73</v>
      </c>
      <c r="I51" s="0" t="s">
        <v>473</v>
      </c>
      <c r="J51" s="11" t="n">
        <v>45462</v>
      </c>
      <c r="K51" s="6" t="n">
        <v>43566.97</v>
      </c>
      <c r="L51" s="0" t="s">
        <v>473</v>
      </c>
      <c r="M51" s="11" t="n">
        <v>45814</v>
      </c>
      <c r="N51" s="6" t="n">
        <v>40669.26</v>
      </c>
      <c r="O51" s="0" t="s">
        <v>473</v>
      </c>
      <c r="P51" s="0"/>
      <c r="Q51" s="0"/>
      <c r="R51" s="0"/>
      <c r="S51" s="11" t="n">
        <v>45176</v>
      </c>
      <c r="T51" s="6" t="n">
        <v>-127521.77</v>
      </c>
      <c r="U51" s="0" t="s">
        <v>475</v>
      </c>
      <c r="V51" s="0"/>
      <c r="W51" s="0"/>
      <c r="X51" s="0"/>
      <c r="Y51" s="11" t="n">
        <v>45960</v>
      </c>
      <c r="Z51" s="8" t="s">
        <f>=-Портфель!J10</f>
      </c>
      <c r="AA51" s="0" t="s">
        <v>474</v>
      </c>
      <c r="AB51" s="0"/>
      <c r="AC51" s="0"/>
      <c r="AD51" s="0"/>
      <c r="AE51" s="11" t="n">
        <v>45142</v>
      </c>
      <c r="AF51" s="6" t="n">
        <v>1246.5</v>
      </c>
      <c r="AG51" s="0" t="s">
        <v>473</v>
      </c>
      <c r="AH51" s="11" t="n">
        <v>45453</v>
      </c>
      <c r="AI51" s="6" t="n">
        <v>549.23</v>
      </c>
      <c r="AJ51" s="0" t="s">
        <v>473</v>
      </c>
    </row>
    <row collapsed="false" customFormat="false" customHeight="false" hidden="false" ht="12.1" outlineLevel="0" r="52">
      <c r="A52" s="11" t="n">
        <v>45321</v>
      </c>
      <c r="B52" s="6" t="n">
        <v>27971.18</v>
      </c>
      <c r="C52" s="0" t="s">
        <v>473</v>
      </c>
      <c r="D52" s="0"/>
      <c r="E52" s="0"/>
      <c r="F52" s="0"/>
      <c r="G52" s="11" t="n">
        <v>44606</v>
      </c>
      <c r="H52" s="6" t="n">
        <v>868.4</v>
      </c>
      <c r="I52" s="0" t="s">
        <v>473</v>
      </c>
      <c r="J52" s="11" t="n">
        <v>45462</v>
      </c>
      <c r="K52" s="6" t="n">
        <v>119565.13</v>
      </c>
      <c r="L52" s="0" t="s">
        <v>473</v>
      </c>
      <c r="M52" s="11" t="n">
        <v>45814</v>
      </c>
      <c r="N52" s="6" t="n">
        <v>6778.21</v>
      </c>
      <c r="O52" s="0" t="s">
        <v>473</v>
      </c>
      <c r="P52" s="0"/>
      <c r="Q52" s="0"/>
      <c r="R52" s="0"/>
      <c r="S52" s="11" t="n">
        <v>45176</v>
      </c>
      <c r="T52" s="6" t="n">
        <v>-8980.41</v>
      </c>
      <c r="U52" s="0" t="s">
        <v>475</v>
      </c>
      <c r="V52" s="0"/>
      <c r="W52" s="0"/>
      <c r="X52" s="0"/>
      <c r="Y52" s="0"/>
      <c r="Z52" s="10" t="s">
        <f>=XIRR(Z2:Z51,Y2:Y51)</f>
      </c>
      <c r="AA52" s="0"/>
      <c r="AB52" s="0"/>
      <c r="AC52" s="0"/>
      <c r="AD52" s="0"/>
      <c r="AE52" s="11" t="n">
        <v>45142</v>
      </c>
      <c r="AF52" s="6" t="n">
        <v>2493</v>
      </c>
      <c r="AG52" s="0" t="s">
        <v>473</v>
      </c>
      <c r="AH52" s="11" t="n">
        <v>45527</v>
      </c>
      <c r="AI52" s="6" t="n">
        <v>9526.51</v>
      </c>
      <c r="AJ52" s="0" t="s">
        <v>473</v>
      </c>
    </row>
    <row collapsed="false" customFormat="false" customHeight="false" hidden="false" ht="12.1" outlineLevel="0" r="53">
      <c r="A53" s="11" t="n">
        <v>45419</v>
      </c>
      <c r="B53" s="6" t="n">
        <v>-99650</v>
      </c>
      <c r="C53" s="0" t="s">
        <v>379</v>
      </c>
      <c r="D53" s="0"/>
      <c r="E53" s="0"/>
      <c r="F53" s="0"/>
      <c r="G53" s="11" t="n">
        <v>44613</v>
      </c>
      <c r="H53" s="6" t="n">
        <v>404.19</v>
      </c>
      <c r="I53" s="0" t="s">
        <v>473</v>
      </c>
      <c r="J53" s="11" t="n">
        <v>45462</v>
      </c>
      <c r="K53" s="6" t="n">
        <v>31459.51</v>
      </c>
      <c r="L53" s="0" t="s">
        <v>473</v>
      </c>
      <c r="M53" s="11" t="n">
        <v>45814</v>
      </c>
      <c r="N53" s="6" t="n">
        <v>22594.03</v>
      </c>
      <c r="O53" s="0" t="s">
        <v>473</v>
      </c>
      <c r="P53" s="0"/>
      <c r="Q53" s="0"/>
      <c r="R53" s="0"/>
      <c r="S53" s="11" t="n">
        <v>45176</v>
      </c>
      <c r="T53" s="6" t="n">
        <v>-1796.08</v>
      </c>
      <c r="U53" s="0" t="s">
        <v>475</v>
      </c>
      <c r="V53" s="0"/>
      <c r="W53" s="0"/>
      <c r="X53" s="0"/>
      <c r="Y53" s="0"/>
      <c r="Z53" s="8" t="s">
        <f>=-SUM(Z2:Z51)</f>
      </c>
      <c r="AA53" s="0" t="s">
        <v>476</v>
      </c>
      <c r="AB53" s="0"/>
      <c r="AC53" s="0"/>
      <c r="AD53" s="0"/>
      <c r="AE53" s="11" t="n">
        <v>45142</v>
      </c>
      <c r="AF53" s="6" t="n">
        <v>1246.5</v>
      </c>
      <c r="AG53" s="0" t="s">
        <v>473</v>
      </c>
      <c r="AH53" s="11" t="n">
        <v>45527</v>
      </c>
      <c r="AI53" s="6" t="n">
        <v>1299.07</v>
      </c>
      <c r="AJ53" s="0" t="s">
        <v>473</v>
      </c>
    </row>
    <row collapsed="false" customFormat="false" customHeight="false" hidden="false" ht="12.1" outlineLevel="0" r="54">
      <c r="A54" s="11" t="n">
        <v>45497</v>
      </c>
      <c r="B54" s="6" t="n">
        <v>27915.16</v>
      </c>
      <c r="C54" s="0" t="s">
        <v>473</v>
      </c>
      <c r="D54" s="0"/>
      <c r="E54" s="0"/>
      <c r="F54" s="0"/>
      <c r="G54" s="11" t="n">
        <v>44613</v>
      </c>
      <c r="H54" s="6" t="n">
        <v>404.19</v>
      </c>
      <c r="I54" s="0" t="s">
        <v>473</v>
      </c>
      <c r="J54" s="11" t="n">
        <v>45484</v>
      </c>
      <c r="K54" s="6" t="n">
        <v>93995.75</v>
      </c>
      <c r="L54" s="0" t="s">
        <v>473</v>
      </c>
      <c r="M54" s="11" t="n">
        <v>45842</v>
      </c>
      <c r="N54" s="6" t="n">
        <v>81644.64</v>
      </c>
      <c r="O54" s="0" t="s">
        <v>473</v>
      </c>
      <c r="P54" s="0"/>
      <c r="Q54" s="0"/>
      <c r="R54" s="0"/>
      <c r="S54" s="11" t="n">
        <v>45176</v>
      </c>
      <c r="T54" s="6" t="n">
        <v>-1796.08</v>
      </c>
      <c r="U54" s="0" t="s">
        <v>475</v>
      </c>
      <c r="V54" s="0"/>
      <c r="W54" s="0"/>
      <c r="X54" s="0"/>
      <c r="Y54" s="0"/>
      <c r="Z54" s="0"/>
      <c r="AA54" s="0"/>
      <c r="AB54" s="0"/>
      <c r="AC54" s="0"/>
      <c r="AD54" s="0"/>
      <c r="AE54" s="11" t="n">
        <v>45142</v>
      </c>
      <c r="AF54" s="6" t="n">
        <v>1246.5</v>
      </c>
      <c r="AG54" s="0" t="s">
        <v>473</v>
      </c>
      <c r="AH54" s="11" t="n">
        <v>45527</v>
      </c>
      <c r="AI54" s="6" t="n">
        <v>75779.05</v>
      </c>
      <c r="AJ54" s="0" t="s">
        <v>473</v>
      </c>
    </row>
    <row collapsed="false" customFormat="false" customHeight="false" hidden="false" ht="12.1" outlineLevel="0" r="55">
      <c r="A55" s="11" t="n">
        <v>45527</v>
      </c>
      <c r="B55" s="6" t="n">
        <v>89551.81</v>
      </c>
      <c r="C55" s="0" t="s">
        <v>473</v>
      </c>
      <c r="D55" s="0"/>
      <c r="E55" s="0"/>
      <c r="F55" s="0"/>
      <c r="G55" s="11" t="n">
        <v>44613</v>
      </c>
      <c r="H55" s="6" t="n">
        <v>400.28</v>
      </c>
      <c r="I55" s="0" t="s">
        <v>473</v>
      </c>
      <c r="J55" s="11" t="n">
        <v>45488</v>
      </c>
      <c r="K55" s="6" t="n">
        <v>50316.12</v>
      </c>
      <c r="L55" s="0" t="s">
        <v>473</v>
      </c>
      <c r="M55" s="11" t="n">
        <v>45842</v>
      </c>
      <c r="N55" s="6" t="n">
        <v>68037.2</v>
      </c>
      <c r="O55" s="0" t="s">
        <v>473</v>
      </c>
      <c r="P55" s="0"/>
      <c r="Q55" s="0"/>
      <c r="R55" s="0"/>
      <c r="S55" s="11" t="n">
        <v>45176</v>
      </c>
      <c r="T55" s="6" t="n">
        <v>-95192.31</v>
      </c>
      <c r="U55" s="0" t="s">
        <v>475</v>
      </c>
      <c r="V55" s="0"/>
      <c r="W55" s="0"/>
      <c r="X55" s="0"/>
      <c r="Y55" s="0"/>
      <c r="Z55" s="0"/>
      <c r="AA55" s="0"/>
      <c r="AB55" s="0"/>
      <c r="AC55" s="0"/>
      <c r="AD55" s="0"/>
      <c r="AE55" s="11" t="n">
        <v>45142</v>
      </c>
      <c r="AF55" s="6" t="n">
        <v>13711.48</v>
      </c>
      <c r="AG55" s="0" t="s">
        <v>473</v>
      </c>
      <c r="AH55" s="11" t="n">
        <v>45539</v>
      </c>
      <c r="AI55" s="6" t="n">
        <v>5824.23</v>
      </c>
      <c r="AJ55" s="0" t="s">
        <v>473</v>
      </c>
    </row>
    <row collapsed="false" customFormat="false" customHeight="false" hidden="false" ht="12.1" outlineLevel="0" r="56">
      <c r="A56" s="11" t="n">
        <v>45539</v>
      </c>
      <c r="B56" s="6" t="n">
        <v>43312.32</v>
      </c>
      <c r="C56" s="0" t="s">
        <v>473</v>
      </c>
      <c r="D56" s="0"/>
      <c r="E56" s="0"/>
      <c r="F56" s="0"/>
      <c r="G56" s="11" t="n">
        <v>44616</v>
      </c>
      <c r="H56" s="6" t="n">
        <v>304.14</v>
      </c>
      <c r="I56" s="0" t="s">
        <v>473</v>
      </c>
      <c r="J56" s="11" t="n">
        <v>45488</v>
      </c>
      <c r="K56" s="6" t="n">
        <v>106921.75</v>
      </c>
      <c r="L56" s="0" t="s">
        <v>473</v>
      </c>
      <c r="M56" s="11" t="n">
        <v>45843</v>
      </c>
      <c r="N56" s="6" t="n">
        <v>179991.97</v>
      </c>
      <c r="O56" s="0" t="s">
        <v>473</v>
      </c>
      <c r="P56" s="0"/>
      <c r="Q56" s="0"/>
      <c r="R56" s="0"/>
      <c r="S56" s="11" t="n">
        <v>45188</v>
      </c>
      <c r="T56" s="6" t="n">
        <v>1699.68</v>
      </c>
      <c r="U56" s="0" t="s">
        <v>473</v>
      </c>
      <c r="V56" s="0"/>
      <c r="W56" s="0"/>
      <c r="X56" s="0"/>
      <c r="Y56" s="0"/>
      <c r="Z56" s="0"/>
      <c r="AA56" s="0"/>
      <c r="AB56" s="0"/>
      <c r="AC56" s="0"/>
      <c r="AD56" s="0"/>
      <c r="AE56" s="11" t="n">
        <v>45142</v>
      </c>
      <c r="AF56" s="6" t="n">
        <v>1246.5</v>
      </c>
      <c r="AG56" s="0" t="s">
        <v>473</v>
      </c>
      <c r="AH56" s="11" t="n">
        <v>45539</v>
      </c>
      <c r="AI56" s="6" t="n">
        <v>832.03</v>
      </c>
      <c r="AJ56" s="0" t="s">
        <v>473</v>
      </c>
    </row>
    <row collapsed="false" customFormat="false" customHeight="false" hidden="false" ht="12.1" outlineLevel="0" r="57">
      <c r="A57" s="11" t="n">
        <v>45589</v>
      </c>
      <c r="B57" s="6" t="n">
        <v>6962.78</v>
      </c>
      <c r="C57" s="0" t="s">
        <v>473</v>
      </c>
      <c r="D57" s="0"/>
      <c r="E57" s="0"/>
      <c r="F57" s="0"/>
      <c r="G57" s="11" t="n">
        <v>44750</v>
      </c>
      <c r="H57" s="6" t="n">
        <v>-15895.48</v>
      </c>
      <c r="I57" s="0" t="s">
        <v>312</v>
      </c>
      <c r="J57" s="11" t="n">
        <v>45488</v>
      </c>
      <c r="K57" s="6" t="n">
        <v>157062.8</v>
      </c>
      <c r="L57" s="0" t="s">
        <v>473</v>
      </c>
      <c r="M57" s="11" t="n">
        <v>45845</v>
      </c>
      <c r="N57" s="6" t="n">
        <v>-143419</v>
      </c>
      <c r="O57" s="0" t="s">
        <v>439</v>
      </c>
      <c r="P57" s="0"/>
      <c r="Q57" s="0"/>
      <c r="R57" s="0"/>
      <c r="S57" s="11" t="n">
        <v>45264</v>
      </c>
      <c r="T57" s="6" t="n">
        <v>1613.45</v>
      </c>
      <c r="U57" s="0" t="s">
        <v>473</v>
      </c>
      <c r="V57" s="0"/>
      <c r="W57" s="0"/>
      <c r="X57" s="0"/>
      <c r="Y57" s="0"/>
      <c r="Z57" s="0"/>
      <c r="AA57" s="0"/>
      <c r="AB57" s="0"/>
      <c r="AC57" s="0"/>
      <c r="AD57" s="0"/>
      <c r="AE57" s="11" t="n">
        <v>45142</v>
      </c>
      <c r="AF57" s="6" t="n">
        <v>1246.5</v>
      </c>
      <c r="AG57" s="0" t="s">
        <v>473</v>
      </c>
      <c r="AH57" s="11" t="n">
        <v>45539</v>
      </c>
      <c r="AI57" s="6" t="n">
        <v>14144.56</v>
      </c>
      <c r="AJ57" s="0" t="s">
        <v>473</v>
      </c>
    </row>
    <row collapsed="false" customFormat="false" customHeight="false" hidden="false" ht="12.1" outlineLevel="0" r="58">
      <c r="A58" s="11" t="n">
        <v>45590</v>
      </c>
      <c r="B58" s="6" t="n">
        <v>6993.8</v>
      </c>
      <c r="C58" s="0" t="s">
        <v>473</v>
      </c>
      <c r="D58" s="0"/>
      <c r="E58" s="0"/>
      <c r="F58" s="0"/>
      <c r="G58" s="11" t="n">
        <v>44824</v>
      </c>
      <c r="H58" s="6" t="n">
        <v>6689.43</v>
      </c>
      <c r="I58" s="0" t="s">
        <v>473</v>
      </c>
      <c r="J58" s="11" t="n">
        <v>45491</v>
      </c>
      <c r="K58" s="6" t="n">
        <v>-435177</v>
      </c>
      <c r="L58" s="0" t="s">
        <v>401</v>
      </c>
      <c r="M58" s="11" t="n">
        <v>45960</v>
      </c>
      <c r="N58" s="8" t="s">
        <f>=-Портфель!J6</f>
      </c>
      <c r="O58" s="0" t="s">
        <v>474</v>
      </c>
      <c r="P58" s="0"/>
      <c r="Q58" s="0"/>
      <c r="R58" s="0"/>
      <c r="S58" s="11" t="n">
        <v>45266</v>
      </c>
      <c r="T58" s="6" t="n">
        <v>3177.27</v>
      </c>
      <c r="U58" s="0" t="s">
        <v>473</v>
      </c>
      <c r="V58" s="0"/>
      <c r="W58" s="0"/>
      <c r="X58" s="0"/>
      <c r="Y58" s="0"/>
      <c r="Z58" s="0"/>
      <c r="AA58" s="0"/>
      <c r="AB58" s="0"/>
      <c r="AC58" s="0"/>
      <c r="AD58" s="0"/>
      <c r="AE58" s="11" t="n">
        <v>45142</v>
      </c>
      <c r="AF58" s="6" t="n">
        <v>1246.5</v>
      </c>
      <c r="AG58" s="0" t="s">
        <v>473</v>
      </c>
      <c r="AH58" s="11" t="n">
        <v>45573</v>
      </c>
      <c r="AI58" s="6" t="n">
        <v>80495.39</v>
      </c>
      <c r="AJ58" s="0" t="s">
        <v>473</v>
      </c>
    </row>
    <row collapsed="false" customFormat="false" customHeight="false" hidden="false" ht="12.1" outlineLevel="0" r="59">
      <c r="A59" s="11" t="n">
        <v>45590</v>
      </c>
      <c r="B59" s="6" t="n">
        <v>6993.8</v>
      </c>
      <c r="C59" s="0" t="s">
        <v>473</v>
      </c>
      <c r="D59" s="0"/>
      <c r="E59" s="0"/>
      <c r="F59" s="0"/>
      <c r="G59" s="11" t="n">
        <v>44827</v>
      </c>
      <c r="H59" s="6" t="n">
        <v>371.19</v>
      </c>
      <c r="I59" s="0" t="s">
        <v>473</v>
      </c>
      <c r="J59" s="11" t="n">
        <v>45537</v>
      </c>
      <c r="K59" s="6" t="n">
        <v>464.23</v>
      </c>
      <c r="L59" s="0" t="s">
        <v>473</v>
      </c>
      <c r="M59" s="0"/>
      <c r="N59" s="10" t="s">
        <f>=XIRR(N2:N58,M2:M58)</f>
      </c>
      <c r="O59" s="0"/>
      <c r="P59" s="0"/>
      <c r="Q59" s="0"/>
      <c r="R59" s="0"/>
      <c r="S59" s="11" t="n">
        <v>45324</v>
      </c>
      <c r="T59" s="6" t="n">
        <v>474813.85</v>
      </c>
      <c r="U59" s="0" t="s">
        <v>473</v>
      </c>
      <c r="V59" s="0"/>
      <c r="W59" s="0"/>
      <c r="X59" s="0"/>
      <c r="Y59" s="0"/>
      <c r="Z59" s="0"/>
      <c r="AA59" s="0"/>
      <c r="AB59" s="0"/>
      <c r="AC59" s="0"/>
      <c r="AD59" s="0"/>
      <c r="AE59" s="11" t="n">
        <v>45142</v>
      </c>
      <c r="AF59" s="6" t="n">
        <v>1246.5</v>
      </c>
      <c r="AG59" s="0" t="s">
        <v>473</v>
      </c>
      <c r="AH59" s="11" t="n">
        <v>45573</v>
      </c>
      <c r="AI59" s="6" t="n">
        <v>69558.51</v>
      </c>
      <c r="AJ59" s="0" t="s">
        <v>473</v>
      </c>
    </row>
    <row collapsed="false" customFormat="false" customHeight="false" hidden="false" ht="12.1" outlineLevel="0" r="60">
      <c r="A60" s="11" t="n">
        <v>45590</v>
      </c>
      <c r="B60" s="6" t="n">
        <v>6993.8</v>
      </c>
      <c r="C60" s="0" t="s">
        <v>473</v>
      </c>
      <c r="D60" s="0"/>
      <c r="E60" s="0"/>
      <c r="F60" s="0"/>
      <c r="G60" s="11" t="n">
        <v>44845</v>
      </c>
      <c r="H60" s="6" t="n">
        <v>-32726.5</v>
      </c>
      <c r="I60" s="0" t="s">
        <v>322</v>
      </c>
      <c r="J60" s="11" t="n">
        <v>45656</v>
      </c>
      <c r="K60" s="6" t="n">
        <v>60582.38</v>
      </c>
      <c r="L60" s="0" t="s">
        <v>473</v>
      </c>
      <c r="M60" s="0"/>
      <c r="N60" s="8" t="s">
        <f>=-SUM(N2:N58)</f>
      </c>
      <c r="O60" s="0" t="s">
        <v>476</v>
      </c>
      <c r="P60" s="0"/>
      <c r="Q60" s="0"/>
      <c r="R60" s="0"/>
      <c r="S60" s="11" t="n">
        <v>45324</v>
      </c>
      <c r="T60" s="6" t="n">
        <v>41216.48</v>
      </c>
      <c r="U60" s="0" t="s">
        <v>473</v>
      </c>
      <c r="V60" s="0"/>
      <c r="W60" s="0"/>
      <c r="X60" s="0"/>
      <c r="Y60" s="0"/>
      <c r="Z60" s="0"/>
      <c r="AA60" s="0"/>
      <c r="AB60" s="0"/>
      <c r="AC60" s="0"/>
      <c r="AD60" s="0"/>
      <c r="AE60" s="11" t="n">
        <v>45142</v>
      </c>
      <c r="AF60" s="6" t="n">
        <v>1246.5</v>
      </c>
      <c r="AG60" s="0" t="s">
        <v>473</v>
      </c>
      <c r="AH60" s="11" t="n">
        <v>45573</v>
      </c>
      <c r="AI60" s="6" t="n">
        <v>17842.13</v>
      </c>
      <c r="AJ60" s="0" t="s">
        <v>473</v>
      </c>
    </row>
    <row collapsed="false" customFormat="false" customHeight="false" hidden="false" ht="12.1" outlineLevel="0" r="61">
      <c r="A61" s="11" t="n">
        <v>45590</v>
      </c>
      <c r="B61" s="6" t="n">
        <v>6993.8</v>
      </c>
      <c r="C61" s="0" t="s">
        <v>473</v>
      </c>
      <c r="D61" s="0"/>
      <c r="E61" s="0"/>
      <c r="F61" s="0"/>
      <c r="G61" s="11" t="n">
        <v>44883</v>
      </c>
      <c r="H61" s="6" t="n">
        <v>10657.46</v>
      </c>
      <c r="I61" s="0" t="s">
        <v>473</v>
      </c>
      <c r="J61" s="11" t="n">
        <v>45670</v>
      </c>
      <c r="K61" s="6" t="n">
        <v>575.03</v>
      </c>
      <c r="L61" s="0" t="s">
        <v>473</v>
      </c>
      <c r="M61" s="0"/>
      <c r="N61" s="0"/>
      <c r="O61" s="0"/>
      <c r="P61" s="0"/>
      <c r="Q61" s="0"/>
      <c r="R61" s="0"/>
      <c r="S61" s="11" t="n">
        <v>45324</v>
      </c>
      <c r="T61" s="6" t="n">
        <v>13189.27</v>
      </c>
      <c r="U61" s="0" t="s">
        <v>473</v>
      </c>
      <c r="V61" s="0"/>
      <c r="W61" s="0"/>
      <c r="X61" s="0"/>
      <c r="Y61" s="0"/>
      <c r="Z61" s="0"/>
      <c r="AA61" s="0"/>
      <c r="AB61" s="0"/>
      <c r="AC61" s="0"/>
      <c r="AD61" s="0"/>
      <c r="AE61" s="11" t="n">
        <v>45142</v>
      </c>
      <c r="AF61" s="6" t="n">
        <v>1246.5</v>
      </c>
      <c r="AG61" s="0" t="s">
        <v>473</v>
      </c>
      <c r="AH61" s="11" t="n">
        <v>45574</v>
      </c>
      <c r="AI61" s="6" t="n">
        <v>5241.3</v>
      </c>
      <c r="AJ61" s="0" t="s">
        <v>473</v>
      </c>
    </row>
    <row collapsed="false" customFormat="false" customHeight="false" hidden="false" ht="12.1" outlineLevel="0" r="62">
      <c r="A62" s="11" t="n">
        <v>45590</v>
      </c>
      <c r="B62" s="6" t="n">
        <v>34113.64</v>
      </c>
      <c r="C62" s="0" t="s">
        <v>473</v>
      </c>
      <c r="D62" s="0"/>
      <c r="E62" s="0"/>
      <c r="F62" s="0"/>
      <c r="G62" s="11" t="n">
        <v>44883</v>
      </c>
      <c r="H62" s="6" t="n">
        <v>355.05</v>
      </c>
      <c r="I62" s="0" t="s">
        <v>473</v>
      </c>
      <c r="J62" s="11" t="n">
        <v>45670</v>
      </c>
      <c r="K62" s="6" t="n">
        <v>2875.15</v>
      </c>
      <c r="L62" s="0" t="s">
        <v>473</v>
      </c>
      <c r="M62" s="0"/>
      <c r="N62" s="0"/>
      <c r="O62" s="0"/>
      <c r="P62" s="0"/>
      <c r="Q62" s="0"/>
      <c r="R62" s="0"/>
      <c r="S62" s="11" t="n">
        <v>45324</v>
      </c>
      <c r="T62" s="6" t="n">
        <v>8243.3</v>
      </c>
      <c r="U62" s="0" t="s">
        <v>473</v>
      </c>
      <c r="V62" s="0"/>
      <c r="W62" s="0"/>
      <c r="X62" s="0"/>
      <c r="Y62" s="0"/>
      <c r="Z62" s="0"/>
      <c r="AA62" s="0"/>
      <c r="AB62" s="0"/>
      <c r="AC62" s="0"/>
      <c r="AD62" s="0"/>
      <c r="AE62" s="11" t="n">
        <v>45142</v>
      </c>
      <c r="AF62" s="6" t="n">
        <v>1246.5</v>
      </c>
      <c r="AG62" s="0" t="s">
        <v>473</v>
      </c>
      <c r="AH62" s="11" t="n">
        <v>45574</v>
      </c>
      <c r="AI62" s="6" t="n">
        <v>69906.2</v>
      </c>
      <c r="AJ62" s="0" t="s">
        <v>473</v>
      </c>
    </row>
    <row collapsed="false" customFormat="false" customHeight="false" hidden="false" ht="12.1" outlineLevel="0" r="63">
      <c r="A63" s="11" t="n">
        <v>45590</v>
      </c>
      <c r="B63" s="6" t="n">
        <v>67537</v>
      </c>
      <c r="C63" s="0" t="s">
        <v>473</v>
      </c>
      <c r="D63" s="0"/>
      <c r="E63" s="0"/>
      <c r="F63" s="0"/>
      <c r="G63" s="11" t="n">
        <v>44915</v>
      </c>
      <c r="H63" s="6" t="n">
        <v>677.27</v>
      </c>
      <c r="I63" s="0" t="s">
        <v>473</v>
      </c>
      <c r="J63" s="11" t="n">
        <v>45670</v>
      </c>
      <c r="K63" s="6" t="n">
        <v>8625.45</v>
      </c>
      <c r="L63" s="0" t="s">
        <v>473</v>
      </c>
      <c r="M63" s="0"/>
      <c r="N63" s="0"/>
      <c r="O63" s="0"/>
      <c r="P63" s="0"/>
      <c r="Q63" s="0"/>
      <c r="R63" s="0"/>
      <c r="S63" s="11" t="n">
        <v>45324</v>
      </c>
      <c r="T63" s="6" t="n">
        <v>21432.57</v>
      </c>
      <c r="U63" s="0" t="s">
        <v>473</v>
      </c>
      <c r="V63" s="0"/>
      <c r="W63" s="0"/>
      <c r="X63" s="0"/>
      <c r="Y63" s="0"/>
      <c r="Z63" s="0"/>
      <c r="AA63" s="0"/>
      <c r="AB63" s="0"/>
      <c r="AC63" s="0"/>
      <c r="AD63" s="0"/>
      <c r="AE63" s="11" t="n">
        <v>45142</v>
      </c>
      <c r="AF63" s="6" t="n">
        <v>1246.5</v>
      </c>
      <c r="AG63" s="0" t="s">
        <v>473</v>
      </c>
      <c r="AH63" s="11" t="n">
        <v>45582</v>
      </c>
      <c r="AI63" s="6" t="n">
        <v>-47192.5</v>
      </c>
      <c r="AJ63" s="0" t="s">
        <v>412</v>
      </c>
    </row>
    <row collapsed="false" customFormat="false" customHeight="false" hidden="false" ht="12.1" outlineLevel="0" r="64">
      <c r="A64" s="11" t="n">
        <v>45593</v>
      </c>
      <c r="B64" s="6" t="n">
        <v>6692.68</v>
      </c>
      <c r="C64" s="0" t="s">
        <v>473</v>
      </c>
      <c r="D64" s="0"/>
      <c r="E64" s="0"/>
      <c r="F64" s="0"/>
      <c r="G64" s="11" t="n">
        <v>44936</v>
      </c>
      <c r="H64" s="6" t="n">
        <v>-7060.38</v>
      </c>
      <c r="I64" s="0" t="s">
        <v>331</v>
      </c>
      <c r="J64" s="11" t="n">
        <v>45670</v>
      </c>
      <c r="K64" s="6" t="n">
        <v>11500.6</v>
      </c>
      <c r="L64" s="0" t="s">
        <v>473</v>
      </c>
      <c r="M64" s="0"/>
      <c r="N64" s="0"/>
      <c r="O64" s="0"/>
      <c r="P64" s="0"/>
      <c r="Q64" s="0"/>
      <c r="R64" s="0"/>
      <c r="S64" s="11" t="n">
        <v>45337</v>
      </c>
      <c r="T64" s="6" t="n">
        <v>50233.88</v>
      </c>
      <c r="U64" s="0" t="s">
        <v>473</v>
      </c>
      <c r="V64" s="0"/>
      <c r="W64" s="0"/>
      <c r="X64" s="0"/>
      <c r="Y64" s="0"/>
      <c r="Z64" s="0"/>
      <c r="AA64" s="0"/>
      <c r="AB64" s="0"/>
      <c r="AC64" s="0"/>
      <c r="AD64" s="0"/>
      <c r="AE64" s="11" t="n">
        <v>45142</v>
      </c>
      <c r="AF64" s="6" t="n">
        <v>1246.5</v>
      </c>
      <c r="AG64" s="0" t="s">
        <v>473</v>
      </c>
      <c r="AH64" s="11" t="n">
        <v>45589</v>
      </c>
      <c r="AI64" s="6" t="n">
        <v>5085.91</v>
      </c>
      <c r="AJ64" s="0" t="s">
        <v>473</v>
      </c>
    </row>
    <row collapsed="false" customFormat="false" customHeight="false" hidden="false" ht="12.1" outlineLevel="0" r="65">
      <c r="A65" s="11" t="n">
        <v>45593</v>
      </c>
      <c r="B65" s="6" t="n">
        <v>87004.79</v>
      </c>
      <c r="C65" s="0" t="s">
        <v>473</v>
      </c>
      <c r="D65" s="0"/>
      <c r="E65" s="0"/>
      <c r="F65" s="0"/>
      <c r="G65" s="11" t="n">
        <v>44936</v>
      </c>
      <c r="H65" s="6" t="n">
        <v>336.83</v>
      </c>
      <c r="I65" s="0" t="s">
        <v>473</v>
      </c>
      <c r="J65" s="11" t="n">
        <v>45670</v>
      </c>
      <c r="K65" s="6" t="n">
        <v>2875.15</v>
      </c>
      <c r="L65" s="0" t="s">
        <v>473</v>
      </c>
      <c r="M65" s="0"/>
      <c r="N65" s="0"/>
      <c r="O65" s="0"/>
      <c r="P65" s="0"/>
      <c r="Q65" s="0"/>
      <c r="R65" s="0"/>
      <c r="S65" s="11" t="n">
        <v>45337</v>
      </c>
      <c r="T65" s="6" t="n">
        <v>19418.96</v>
      </c>
      <c r="U65" s="0" t="s">
        <v>473</v>
      </c>
      <c r="V65" s="0"/>
      <c r="W65" s="0"/>
      <c r="X65" s="0"/>
      <c r="Y65" s="0"/>
      <c r="Z65" s="0"/>
      <c r="AA65" s="0"/>
      <c r="AB65" s="0"/>
      <c r="AC65" s="0"/>
      <c r="AD65" s="0"/>
      <c r="AE65" s="11" t="n">
        <v>45142</v>
      </c>
      <c r="AF65" s="6" t="n">
        <v>1246.5</v>
      </c>
      <c r="AG65" s="0" t="s">
        <v>473</v>
      </c>
      <c r="AH65" s="11" t="n">
        <v>45656</v>
      </c>
      <c r="AI65" s="6" t="n">
        <v>38592</v>
      </c>
      <c r="AJ65" s="0" t="s">
        <v>473</v>
      </c>
    </row>
    <row collapsed="false" customFormat="false" customHeight="false" hidden="false" ht="12.1" outlineLevel="0" r="66">
      <c r="A66" s="11" t="n">
        <v>45597</v>
      </c>
      <c r="B66" s="6" t="n">
        <v>54261.7</v>
      </c>
      <c r="C66" s="0" t="s">
        <v>473</v>
      </c>
      <c r="D66" s="0"/>
      <c r="E66" s="0"/>
      <c r="F66" s="0"/>
      <c r="G66" s="11" t="n">
        <v>44937</v>
      </c>
      <c r="H66" s="6" t="n">
        <v>335.13</v>
      </c>
      <c r="I66" s="0" t="s">
        <v>473</v>
      </c>
      <c r="J66" s="11" t="n">
        <v>45670</v>
      </c>
      <c r="K66" s="6" t="n">
        <v>34501.8</v>
      </c>
      <c r="L66" s="0" t="s">
        <v>473</v>
      </c>
      <c r="M66" s="0"/>
      <c r="N66" s="0"/>
      <c r="O66" s="0"/>
      <c r="P66" s="0"/>
      <c r="Q66" s="0"/>
      <c r="R66" s="0"/>
      <c r="S66" s="11" t="n">
        <v>45338</v>
      </c>
      <c r="T66" s="6" t="n">
        <v>-6461.41</v>
      </c>
      <c r="U66" s="0" t="s">
        <v>475</v>
      </c>
      <c r="V66" s="0"/>
      <c r="W66" s="0"/>
      <c r="X66" s="0"/>
      <c r="Y66" s="0"/>
      <c r="Z66" s="0"/>
      <c r="AA66" s="0"/>
      <c r="AB66" s="0"/>
      <c r="AC66" s="0"/>
      <c r="AD66" s="0"/>
      <c r="AE66" s="11" t="n">
        <v>45142</v>
      </c>
      <c r="AF66" s="6" t="n">
        <v>1246.5</v>
      </c>
      <c r="AG66" s="0" t="s">
        <v>473</v>
      </c>
      <c r="AH66" s="11" t="n">
        <v>45670</v>
      </c>
      <c r="AI66" s="6" t="n">
        <v>3852.04</v>
      </c>
      <c r="AJ66" s="0" t="s">
        <v>473</v>
      </c>
    </row>
    <row collapsed="false" customFormat="false" customHeight="false" hidden="false" ht="12.1" outlineLevel="0" r="67">
      <c r="A67" s="11" t="n">
        <v>45625</v>
      </c>
      <c r="B67" s="6" t="n">
        <v>13749.5</v>
      </c>
      <c r="C67" s="0" t="s">
        <v>473</v>
      </c>
      <c r="D67" s="0"/>
      <c r="E67" s="0"/>
      <c r="F67" s="0"/>
      <c r="G67" s="11" t="n">
        <v>44963</v>
      </c>
      <c r="H67" s="6" t="n">
        <v>16086.43</v>
      </c>
      <c r="I67" s="0" t="s">
        <v>473</v>
      </c>
      <c r="J67" s="11" t="n">
        <v>45670</v>
      </c>
      <c r="K67" s="6" t="n">
        <v>575.03</v>
      </c>
      <c r="L67" s="0" t="s">
        <v>473</v>
      </c>
      <c r="M67" s="0"/>
      <c r="N67" s="0"/>
      <c r="O67" s="0"/>
      <c r="P67" s="0"/>
      <c r="Q67" s="0"/>
      <c r="R67" s="0"/>
      <c r="S67" s="11" t="n">
        <v>45342</v>
      </c>
      <c r="T67" s="6" t="n">
        <v>54255.09</v>
      </c>
      <c r="U67" s="0" t="s">
        <v>473</v>
      </c>
      <c r="V67" s="0"/>
      <c r="W67" s="0"/>
      <c r="X67" s="0"/>
      <c r="Y67" s="0"/>
      <c r="Z67" s="0"/>
      <c r="AA67" s="0"/>
      <c r="AB67" s="0"/>
      <c r="AC67" s="0"/>
      <c r="AD67" s="0"/>
      <c r="AE67" s="11" t="n">
        <v>45142</v>
      </c>
      <c r="AF67" s="6" t="n">
        <v>3739.5</v>
      </c>
      <c r="AG67" s="0" t="s">
        <v>473</v>
      </c>
      <c r="AH67" s="11" t="n">
        <v>45960</v>
      </c>
      <c r="AI67" s="8" t="s">
        <f>=-Портфель!J13</f>
      </c>
      <c r="AJ67" s="0" t="s">
        <v>474</v>
      </c>
    </row>
    <row collapsed="false" customFormat="false" customHeight="false" hidden="false" ht="12.1" outlineLevel="0" r="68">
      <c r="A68" s="11" t="n">
        <v>45625</v>
      </c>
      <c r="B68" s="6" t="n">
        <v>6874.75</v>
      </c>
      <c r="C68" s="0" t="s">
        <v>473</v>
      </c>
      <c r="D68" s="0"/>
      <c r="E68" s="0"/>
      <c r="F68" s="0"/>
      <c r="G68" s="11" t="n">
        <v>44966</v>
      </c>
      <c r="H68" s="6" t="n">
        <v>325.13</v>
      </c>
      <c r="I68" s="0" t="s">
        <v>473</v>
      </c>
      <c r="J68" s="11" t="n">
        <v>45670</v>
      </c>
      <c r="K68" s="6" t="n">
        <v>28751.5</v>
      </c>
      <c r="L68" s="0" t="s">
        <v>473</v>
      </c>
      <c r="M68" s="0"/>
      <c r="N68" s="0"/>
      <c r="O68" s="0"/>
      <c r="P68" s="0"/>
      <c r="Q68" s="0"/>
      <c r="R68" s="0"/>
      <c r="S68" s="11" t="n">
        <v>45370</v>
      </c>
      <c r="T68" s="6" t="n">
        <v>19021.61</v>
      </c>
      <c r="U68" s="0" t="s">
        <v>473</v>
      </c>
      <c r="V68" s="0"/>
      <c r="W68" s="0"/>
      <c r="X68" s="0"/>
      <c r="Y68" s="0"/>
      <c r="Z68" s="0"/>
      <c r="AA68" s="0"/>
      <c r="AB68" s="0"/>
      <c r="AC68" s="0"/>
      <c r="AD68" s="0"/>
      <c r="AE68" s="11" t="n">
        <v>45142</v>
      </c>
      <c r="AF68" s="6" t="n">
        <v>1246.5</v>
      </c>
      <c r="AG68" s="0" t="s">
        <v>473</v>
      </c>
      <c r="AH68" s="0"/>
      <c r="AI68" s="10" t="s">
        <f>=XIRR(AI2:AI67,AH2:AH67)</f>
      </c>
      <c r="AJ68" s="0"/>
    </row>
    <row collapsed="false" customFormat="false" customHeight="false" hidden="false" ht="12.1" outlineLevel="0" r="69">
      <c r="A69" s="11" t="n">
        <v>45643</v>
      </c>
      <c r="B69" s="6" t="n">
        <v>-134154</v>
      </c>
      <c r="C69" s="0" t="s">
        <v>418</v>
      </c>
      <c r="D69" s="0"/>
      <c r="E69" s="0"/>
      <c r="F69" s="0"/>
      <c r="G69" s="11" t="n">
        <v>44972</v>
      </c>
      <c r="H69" s="6" t="n">
        <v>15951.38</v>
      </c>
      <c r="I69" s="0" t="s">
        <v>473</v>
      </c>
      <c r="J69" s="11" t="n">
        <v>45670</v>
      </c>
      <c r="K69" s="6" t="n">
        <v>24726.29</v>
      </c>
      <c r="L69" s="0" t="s">
        <v>473</v>
      </c>
      <c r="M69" s="0"/>
      <c r="N69" s="0"/>
      <c r="O69" s="0"/>
      <c r="P69" s="0"/>
      <c r="Q69" s="0"/>
      <c r="R69" s="0"/>
      <c r="S69" s="11" t="n">
        <v>45370</v>
      </c>
      <c r="T69" s="6" t="n">
        <v>41213.48</v>
      </c>
      <c r="U69" s="0" t="s">
        <v>473</v>
      </c>
      <c r="V69" s="0"/>
      <c r="W69" s="0"/>
      <c r="X69" s="0"/>
      <c r="Y69" s="0"/>
      <c r="Z69" s="0"/>
      <c r="AA69" s="0"/>
      <c r="AB69" s="0"/>
      <c r="AC69" s="0"/>
      <c r="AD69" s="0"/>
      <c r="AE69" s="11" t="n">
        <v>45142</v>
      </c>
      <c r="AF69" s="6" t="n">
        <v>1246.5</v>
      </c>
      <c r="AG69" s="0" t="s">
        <v>473</v>
      </c>
      <c r="AH69" s="0"/>
      <c r="AI69" s="8" t="s">
        <f>=-SUM(AI2:AI67)</f>
      </c>
      <c r="AJ69" s="0" t="s">
        <v>476</v>
      </c>
    </row>
    <row collapsed="false" customFormat="false" customHeight="false" hidden="false" ht="12.1" outlineLevel="0" r="70">
      <c r="A70" s="11" t="n">
        <v>45650</v>
      </c>
      <c r="B70" s="6" t="n">
        <v>68447.37</v>
      </c>
      <c r="C70" s="0" t="s">
        <v>473</v>
      </c>
      <c r="D70" s="0"/>
      <c r="E70" s="0"/>
      <c r="F70" s="0"/>
      <c r="G70" s="11" t="n">
        <v>44972</v>
      </c>
      <c r="H70" s="6" t="n">
        <v>1265.31</v>
      </c>
      <c r="I70" s="0" t="s">
        <v>473</v>
      </c>
      <c r="J70" s="11" t="n">
        <v>45699</v>
      </c>
      <c r="K70" s="6" t="n">
        <v>19305.31</v>
      </c>
      <c r="L70" s="0" t="s">
        <v>473</v>
      </c>
      <c r="M70" s="0"/>
      <c r="N70" s="0"/>
      <c r="O70" s="0"/>
      <c r="P70" s="0"/>
      <c r="Q70" s="0"/>
      <c r="R70" s="0"/>
      <c r="S70" s="11" t="n">
        <v>45371</v>
      </c>
      <c r="T70" s="6" t="n">
        <v>60257.89</v>
      </c>
      <c r="U70" s="0" t="s">
        <v>473</v>
      </c>
      <c r="V70" s="0"/>
      <c r="W70" s="0"/>
      <c r="X70" s="0"/>
      <c r="Y70" s="0"/>
      <c r="Z70" s="0"/>
      <c r="AA70" s="0"/>
      <c r="AB70" s="0"/>
      <c r="AC70" s="0"/>
      <c r="AD70" s="0"/>
      <c r="AE70" s="11" t="n">
        <v>45142</v>
      </c>
      <c r="AF70" s="6" t="n">
        <v>1246.5</v>
      </c>
      <c r="AG70" s="0" t="s">
        <v>473</v>
      </c>
    </row>
    <row collapsed="false" customFormat="false" customHeight="false" hidden="false" ht="12.1" outlineLevel="0" r="71">
      <c r="A71" s="11" t="n">
        <v>45651</v>
      </c>
      <c r="B71" s="6" t="n">
        <v>130696.26</v>
      </c>
      <c r="C71" s="0" t="s">
        <v>473</v>
      </c>
      <c r="D71" s="0"/>
      <c r="E71" s="0"/>
      <c r="F71" s="0"/>
      <c r="G71" s="11" t="n">
        <v>44972</v>
      </c>
      <c r="H71" s="6" t="n">
        <v>632.25</v>
      </c>
      <c r="I71" s="0" t="s">
        <v>473</v>
      </c>
      <c r="J71" s="11" t="n">
        <v>45699</v>
      </c>
      <c r="K71" s="6" t="n">
        <v>45045.71</v>
      </c>
      <c r="L71" s="0" t="s">
        <v>473</v>
      </c>
      <c r="M71" s="0"/>
      <c r="N71" s="0"/>
      <c r="O71" s="0"/>
      <c r="P71" s="0"/>
      <c r="Q71" s="0"/>
      <c r="R71" s="0"/>
      <c r="S71" s="11" t="n">
        <v>45371</v>
      </c>
      <c r="T71" s="6" t="n">
        <v>19028.81</v>
      </c>
      <c r="U71" s="0" t="s">
        <v>473</v>
      </c>
      <c r="V71" s="0"/>
      <c r="W71" s="0"/>
      <c r="X71" s="0"/>
      <c r="Y71" s="0"/>
      <c r="Z71" s="0"/>
      <c r="AA71" s="0"/>
      <c r="AB71" s="0"/>
      <c r="AC71" s="0"/>
      <c r="AD71" s="0"/>
      <c r="AE71" s="11" t="n">
        <v>45142</v>
      </c>
      <c r="AF71" s="6" t="n">
        <v>7478.99</v>
      </c>
      <c r="AG71" s="0" t="s">
        <v>473</v>
      </c>
    </row>
    <row collapsed="false" customFormat="false" customHeight="false" hidden="false" ht="12.1" outlineLevel="0" r="72">
      <c r="A72" s="11" t="n">
        <v>45699</v>
      </c>
      <c r="B72" s="6" t="n">
        <v>107525.49</v>
      </c>
      <c r="C72" s="0" t="s">
        <v>473</v>
      </c>
      <c r="D72" s="0"/>
      <c r="E72" s="0"/>
      <c r="F72" s="0"/>
      <c r="G72" s="11" t="n">
        <v>45044</v>
      </c>
      <c r="H72" s="6" t="n">
        <v>2855.89</v>
      </c>
      <c r="I72" s="0" t="s">
        <v>473</v>
      </c>
      <c r="J72" s="11" t="n">
        <v>45700</v>
      </c>
      <c r="K72" s="6" t="n">
        <v>71522.03</v>
      </c>
      <c r="L72" s="0" t="s">
        <v>473</v>
      </c>
      <c r="M72" s="0"/>
      <c r="N72" s="0"/>
      <c r="O72" s="0"/>
      <c r="P72" s="0"/>
      <c r="Q72" s="0"/>
      <c r="R72" s="0"/>
      <c r="S72" s="11" t="n">
        <v>45390</v>
      </c>
      <c r="T72" s="6" t="n">
        <v>31143.95</v>
      </c>
      <c r="U72" s="0" t="s">
        <v>473</v>
      </c>
      <c r="V72" s="0"/>
      <c r="W72" s="0"/>
      <c r="X72" s="0"/>
      <c r="Y72" s="0"/>
      <c r="Z72" s="0"/>
      <c r="AA72" s="0"/>
      <c r="AB72" s="0"/>
      <c r="AC72" s="0"/>
      <c r="AD72" s="0"/>
      <c r="AE72" s="11" t="n">
        <v>45142</v>
      </c>
      <c r="AF72" s="6" t="n">
        <v>1246.5</v>
      </c>
      <c r="AG72" s="0" t="s">
        <v>473</v>
      </c>
    </row>
    <row collapsed="false" customFormat="false" customHeight="false" hidden="false" ht="12.1" outlineLevel="0" r="73">
      <c r="A73" s="11" t="n">
        <v>45750</v>
      </c>
      <c r="B73" s="6" t="n">
        <v>55230.08</v>
      </c>
      <c r="C73" s="0" t="s">
        <v>473</v>
      </c>
      <c r="D73" s="0"/>
      <c r="E73" s="0"/>
      <c r="F73" s="0"/>
      <c r="G73" s="11" t="n">
        <v>45054</v>
      </c>
      <c r="H73" s="6" t="n">
        <v>394.18</v>
      </c>
      <c r="I73" s="0" t="s">
        <v>473</v>
      </c>
      <c r="J73" s="11" t="n">
        <v>45702</v>
      </c>
      <c r="K73" s="6" t="n">
        <v>170798.29</v>
      </c>
      <c r="L73" s="0" t="s">
        <v>473</v>
      </c>
      <c r="M73" s="0"/>
      <c r="N73" s="0"/>
      <c r="O73" s="0"/>
      <c r="P73" s="0"/>
      <c r="Q73" s="0"/>
      <c r="R73" s="0"/>
      <c r="S73" s="11" t="n">
        <v>45414</v>
      </c>
      <c r="T73" s="6" t="n">
        <v>36379.85</v>
      </c>
      <c r="U73" s="0" t="s">
        <v>473</v>
      </c>
      <c r="V73" s="0"/>
      <c r="W73" s="0"/>
      <c r="X73" s="0"/>
      <c r="Y73" s="0"/>
      <c r="Z73" s="0"/>
      <c r="AA73" s="0"/>
      <c r="AB73" s="0"/>
      <c r="AC73" s="0"/>
      <c r="AD73" s="0"/>
      <c r="AE73" s="11" t="n">
        <v>45142</v>
      </c>
      <c r="AF73" s="6" t="n">
        <v>1246.5</v>
      </c>
      <c r="AG73" s="0" t="s">
        <v>473</v>
      </c>
    </row>
    <row collapsed="false" customFormat="false" customHeight="false" hidden="false" ht="12.1" outlineLevel="0" r="74">
      <c r="A74" s="11" t="n">
        <v>45751</v>
      </c>
      <c r="B74" s="6" t="n">
        <v>12977.19</v>
      </c>
      <c r="C74" s="0" t="s">
        <v>473</v>
      </c>
      <c r="D74" s="0"/>
      <c r="E74" s="0"/>
      <c r="F74" s="0"/>
      <c r="G74" s="11" t="n">
        <v>45054</v>
      </c>
      <c r="H74" s="6" t="n">
        <v>1575.83</v>
      </c>
      <c r="I74" s="0" t="s">
        <v>473</v>
      </c>
      <c r="J74" s="11" t="n">
        <v>45714</v>
      </c>
      <c r="K74" s="6" t="n">
        <v>29909.26</v>
      </c>
      <c r="L74" s="0" t="s">
        <v>473</v>
      </c>
      <c r="M74" s="0"/>
      <c r="N74" s="0"/>
      <c r="O74" s="0"/>
      <c r="P74" s="0"/>
      <c r="Q74" s="0"/>
      <c r="R74" s="0"/>
      <c r="S74" s="11" t="n">
        <v>45426</v>
      </c>
      <c r="T74" s="6" t="n">
        <v>50068.02</v>
      </c>
      <c r="U74" s="0" t="s">
        <v>473</v>
      </c>
      <c r="V74" s="0"/>
      <c r="W74" s="0"/>
      <c r="X74" s="0"/>
      <c r="Y74" s="0"/>
      <c r="Z74" s="0"/>
      <c r="AA74" s="0"/>
      <c r="AB74" s="0"/>
      <c r="AC74" s="0"/>
      <c r="AD74" s="0"/>
      <c r="AE74" s="11" t="n">
        <v>45142</v>
      </c>
      <c r="AF74" s="6" t="n">
        <v>1246.5</v>
      </c>
      <c r="AG74" s="0" t="s">
        <v>473</v>
      </c>
    </row>
    <row collapsed="false" customFormat="false" customHeight="false" hidden="false" ht="12.1" outlineLevel="0" r="75">
      <c r="A75" s="11" t="n">
        <v>45751</v>
      </c>
      <c r="B75" s="6" t="n">
        <v>64885.94</v>
      </c>
      <c r="C75" s="0" t="s">
        <v>473</v>
      </c>
      <c r="D75" s="0"/>
      <c r="E75" s="0"/>
      <c r="F75" s="0"/>
      <c r="G75" s="11" t="n">
        <v>45058</v>
      </c>
      <c r="H75" s="6" t="n">
        <v>805.36</v>
      </c>
      <c r="I75" s="0" t="s">
        <v>473</v>
      </c>
      <c r="J75" s="11" t="n">
        <v>45715</v>
      </c>
      <c r="K75" s="6" t="n">
        <v>33793.51</v>
      </c>
      <c r="L75" s="0" t="s">
        <v>473</v>
      </c>
      <c r="M75" s="0"/>
      <c r="N75" s="0"/>
      <c r="O75" s="0"/>
      <c r="P75" s="0"/>
      <c r="Q75" s="0"/>
      <c r="R75" s="0"/>
      <c r="S75" s="11" t="n">
        <v>45426</v>
      </c>
      <c r="T75" s="6" t="n">
        <v>1564.63</v>
      </c>
      <c r="U75" s="0" t="s">
        <v>473</v>
      </c>
      <c r="V75" s="0"/>
      <c r="W75" s="0"/>
      <c r="X75" s="0"/>
      <c r="Y75" s="0"/>
      <c r="Z75" s="0"/>
      <c r="AA75" s="0"/>
      <c r="AB75" s="0"/>
      <c r="AC75" s="0"/>
      <c r="AD75" s="0"/>
      <c r="AE75" s="11" t="n">
        <v>45184</v>
      </c>
      <c r="AF75" s="6" t="n">
        <v>67807.91</v>
      </c>
      <c r="AG75" s="0" t="s">
        <v>473</v>
      </c>
    </row>
    <row collapsed="false" customFormat="false" customHeight="false" hidden="false" ht="12.1" outlineLevel="0" r="76">
      <c r="A76" s="11" t="n">
        <v>45751</v>
      </c>
      <c r="B76" s="6" t="n">
        <v>116613.57</v>
      </c>
      <c r="C76" s="0" t="s">
        <v>473</v>
      </c>
      <c r="D76" s="0"/>
      <c r="E76" s="0"/>
      <c r="F76" s="0"/>
      <c r="G76" s="11" t="n">
        <v>45058</v>
      </c>
      <c r="H76" s="6" t="n">
        <v>805.16</v>
      </c>
      <c r="I76" s="0" t="s">
        <v>473</v>
      </c>
      <c r="J76" s="11" t="n">
        <v>45729</v>
      </c>
      <c r="K76" s="6" t="n">
        <v>2172.07</v>
      </c>
      <c r="L76" s="0" t="s">
        <v>473</v>
      </c>
      <c r="M76" s="0"/>
      <c r="N76" s="0"/>
      <c r="O76" s="0"/>
      <c r="P76" s="0"/>
      <c r="Q76" s="0"/>
      <c r="R76" s="0"/>
      <c r="S76" s="11" t="n">
        <v>45426</v>
      </c>
      <c r="T76" s="6" t="n">
        <v>12517</v>
      </c>
      <c r="U76" s="0" t="s">
        <v>473</v>
      </c>
      <c r="V76" s="0"/>
      <c r="W76" s="0"/>
      <c r="X76" s="0"/>
      <c r="Y76" s="0"/>
      <c r="Z76" s="0"/>
      <c r="AA76" s="0"/>
      <c r="AB76" s="0"/>
      <c r="AC76" s="0"/>
      <c r="AD76" s="0"/>
      <c r="AE76" s="11" t="n">
        <v>45184</v>
      </c>
      <c r="AF76" s="6" t="n">
        <v>8789.91</v>
      </c>
      <c r="AG76" s="0" t="s">
        <v>473</v>
      </c>
    </row>
    <row collapsed="false" customFormat="false" customHeight="false" hidden="false" ht="12.1" outlineLevel="0" r="77">
      <c r="A77" s="11" t="n">
        <v>45751</v>
      </c>
      <c r="B77" s="6" t="n">
        <v>12957.06</v>
      </c>
      <c r="C77" s="0" t="s">
        <v>473</v>
      </c>
      <c r="D77" s="0"/>
      <c r="E77" s="0"/>
      <c r="F77" s="0"/>
      <c r="G77" s="11" t="n">
        <v>45075</v>
      </c>
      <c r="H77" s="6" t="n">
        <v>443.42</v>
      </c>
      <c r="I77" s="0" t="s">
        <v>473</v>
      </c>
      <c r="J77" s="11" t="n">
        <v>45729</v>
      </c>
      <c r="K77" s="6" t="n">
        <v>5974.43</v>
      </c>
      <c r="L77" s="0" t="s">
        <v>473</v>
      </c>
      <c r="M77" s="0"/>
      <c r="N77" s="0"/>
      <c r="O77" s="0"/>
      <c r="P77" s="0"/>
      <c r="Q77" s="0"/>
      <c r="R77" s="0"/>
      <c r="S77" s="11" t="n">
        <v>45426</v>
      </c>
      <c r="T77" s="6" t="n">
        <v>1564.63</v>
      </c>
      <c r="U77" s="0" t="s">
        <v>473</v>
      </c>
      <c r="V77" s="0"/>
      <c r="W77" s="0"/>
      <c r="X77" s="0"/>
      <c r="Y77" s="0"/>
      <c r="Z77" s="0"/>
      <c r="AA77" s="0"/>
      <c r="AB77" s="0"/>
      <c r="AC77" s="0"/>
      <c r="AD77" s="0"/>
      <c r="AE77" s="11" t="n">
        <v>45184</v>
      </c>
      <c r="AF77" s="6" t="n">
        <v>48972.38</v>
      </c>
      <c r="AG77" s="0" t="s">
        <v>473</v>
      </c>
    </row>
    <row collapsed="false" customFormat="false" customHeight="false" hidden="false" ht="12.1" outlineLevel="0" r="78">
      <c r="A78" s="11" t="n">
        <v>45754</v>
      </c>
      <c r="B78" s="6" t="n">
        <v>129550.62</v>
      </c>
      <c r="C78" s="0" t="s">
        <v>473</v>
      </c>
      <c r="D78" s="0"/>
      <c r="E78" s="0"/>
      <c r="F78" s="0"/>
      <c r="G78" s="11" t="n">
        <v>45118</v>
      </c>
      <c r="H78" s="6" t="n">
        <v>-31557.39</v>
      </c>
      <c r="I78" s="0" t="s">
        <v>351</v>
      </c>
      <c r="J78" s="11" t="n">
        <v>45744</v>
      </c>
      <c r="K78" s="6" t="n">
        <v>35627.85</v>
      </c>
      <c r="L78" s="0" t="s">
        <v>473</v>
      </c>
      <c r="M78" s="0"/>
      <c r="N78" s="0"/>
      <c r="O78" s="0"/>
      <c r="P78" s="0"/>
      <c r="Q78" s="0"/>
      <c r="R78" s="0"/>
      <c r="S78" s="11" t="n">
        <v>45426</v>
      </c>
      <c r="T78" s="6" t="n">
        <v>1564.63</v>
      </c>
      <c r="U78" s="0" t="s">
        <v>473</v>
      </c>
      <c r="V78" s="0"/>
      <c r="W78" s="0"/>
      <c r="X78" s="0"/>
      <c r="Y78" s="0"/>
      <c r="Z78" s="0"/>
      <c r="AA78" s="0"/>
      <c r="AB78" s="0"/>
      <c r="AC78" s="0"/>
      <c r="AD78" s="0"/>
      <c r="AE78" s="11" t="n">
        <v>45188</v>
      </c>
      <c r="AF78" s="6" t="n">
        <v>47218.88</v>
      </c>
      <c r="AG78" s="0" t="s">
        <v>473</v>
      </c>
    </row>
    <row collapsed="false" customFormat="false" customHeight="false" hidden="false" ht="12.1" outlineLevel="0" r="79">
      <c r="A79" s="11" t="n">
        <v>45754</v>
      </c>
      <c r="B79" s="6" t="n">
        <v>64780.31</v>
      </c>
      <c r="C79" s="0" t="s">
        <v>473</v>
      </c>
      <c r="D79" s="0"/>
      <c r="E79" s="0"/>
      <c r="F79" s="0"/>
      <c r="G79" s="11" t="n">
        <v>45128</v>
      </c>
      <c r="H79" s="6" t="n">
        <v>79883.54</v>
      </c>
      <c r="I79" s="0" t="s">
        <v>473</v>
      </c>
      <c r="J79" s="11" t="n">
        <v>45747</v>
      </c>
      <c r="K79" s="6" t="n">
        <v>533.81</v>
      </c>
      <c r="L79" s="0" t="s">
        <v>473</v>
      </c>
      <c r="M79" s="0"/>
      <c r="N79" s="0"/>
      <c r="O79" s="0"/>
      <c r="P79" s="0"/>
      <c r="Q79" s="0"/>
      <c r="R79" s="0"/>
      <c r="S79" s="11" t="n">
        <v>45426</v>
      </c>
      <c r="T79" s="6" t="n">
        <v>1564.63</v>
      </c>
      <c r="U79" s="0" t="s">
        <v>473</v>
      </c>
      <c r="V79" s="0"/>
      <c r="W79" s="0"/>
      <c r="X79" s="0"/>
      <c r="Y79" s="0"/>
      <c r="Z79" s="0"/>
      <c r="AA79" s="0"/>
      <c r="AB79" s="0"/>
      <c r="AC79" s="0"/>
      <c r="AD79" s="0"/>
      <c r="AE79" s="11" t="n">
        <v>45236</v>
      </c>
      <c r="AF79" s="6" t="n">
        <v>8815.12</v>
      </c>
      <c r="AG79" s="0" t="s">
        <v>473</v>
      </c>
    </row>
    <row collapsed="false" customFormat="false" customHeight="false" hidden="false" ht="12.1" outlineLevel="0" r="80">
      <c r="A80" s="11" t="n">
        <v>45756</v>
      </c>
      <c r="B80" s="6" t="n">
        <v>100088.02</v>
      </c>
      <c r="C80" s="0" t="s">
        <v>473</v>
      </c>
      <c r="D80" s="0"/>
      <c r="E80" s="0"/>
      <c r="F80" s="0"/>
      <c r="G80" s="11" t="n">
        <v>45128</v>
      </c>
      <c r="H80" s="6" t="n">
        <v>973.79</v>
      </c>
      <c r="I80" s="0" t="s">
        <v>473</v>
      </c>
      <c r="J80" s="11" t="n">
        <v>45749</v>
      </c>
      <c r="K80" s="6" t="n">
        <v>126650.64</v>
      </c>
      <c r="L80" s="0" t="s">
        <v>473</v>
      </c>
      <c r="M80" s="0"/>
      <c r="N80" s="0"/>
      <c r="O80" s="0"/>
      <c r="P80" s="0"/>
      <c r="Q80" s="0"/>
      <c r="R80" s="0"/>
      <c r="S80" s="11" t="n">
        <v>45426</v>
      </c>
      <c r="T80" s="6" t="n">
        <v>1564.63</v>
      </c>
      <c r="U80" s="0" t="s">
        <v>473</v>
      </c>
      <c r="V80" s="0"/>
      <c r="W80" s="0"/>
      <c r="X80" s="0"/>
      <c r="Y80" s="0"/>
      <c r="Z80" s="0"/>
      <c r="AA80" s="0"/>
      <c r="AB80" s="0"/>
      <c r="AC80" s="0"/>
      <c r="AD80" s="0"/>
      <c r="AE80" s="11" t="n">
        <v>45245</v>
      </c>
      <c r="AF80" s="6" t="n">
        <v>2400.96</v>
      </c>
      <c r="AG80" s="0" t="s">
        <v>473</v>
      </c>
    </row>
    <row collapsed="false" customFormat="false" customHeight="false" hidden="false" ht="12.1" outlineLevel="0" r="81">
      <c r="A81" s="11" t="n">
        <v>45804</v>
      </c>
      <c r="B81" s="6" t="n">
        <v>51620.64</v>
      </c>
      <c r="C81" s="0" t="s">
        <v>473</v>
      </c>
      <c r="D81" s="0"/>
      <c r="E81" s="0"/>
      <c r="F81" s="0"/>
      <c r="G81" s="11" t="n">
        <v>45210</v>
      </c>
      <c r="H81" s="6" t="n">
        <v>-35340.5</v>
      </c>
      <c r="I81" s="0" t="s">
        <v>362</v>
      </c>
      <c r="J81" s="11" t="n">
        <v>45754</v>
      </c>
      <c r="K81" s="6" t="n">
        <v>22563.42</v>
      </c>
      <c r="L81" s="0" t="s">
        <v>473</v>
      </c>
      <c r="M81" s="0"/>
      <c r="N81" s="0"/>
      <c r="O81" s="0"/>
      <c r="P81" s="0"/>
      <c r="Q81" s="0"/>
      <c r="R81" s="0"/>
      <c r="S81" s="11" t="n">
        <v>45426</v>
      </c>
      <c r="T81" s="6" t="n">
        <v>1564.63</v>
      </c>
      <c r="U81" s="0" t="s">
        <v>473</v>
      </c>
      <c r="V81" s="0"/>
      <c r="W81" s="0"/>
      <c r="X81" s="0"/>
      <c r="Y81" s="0"/>
      <c r="Z81" s="0"/>
      <c r="AA81" s="0"/>
      <c r="AB81" s="0"/>
      <c r="AC81" s="0"/>
      <c r="AD81" s="0"/>
      <c r="AE81" s="11" t="n">
        <v>45266</v>
      </c>
      <c r="AF81" s="6" t="n">
        <v>1113.25</v>
      </c>
      <c r="AG81" s="0" t="s">
        <v>473</v>
      </c>
    </row>
    <row collapsed="false" customFormat="false" customHeight="false" hidden="false" ht="12.1" outlineLevel="0" r="82">
      <c r="A82" s="11" t="n">
        <v>45811</v>
      </c>
      <c r="B82" s="6" t="n">
        <v>-206153</v>
      </c>
      <c r="C82" s="0" t="s">
        <v>435</v>
      </c>
      <c r="D82" s="0"/>
      <c r="E82" s="0"/>
      <c r="F82" s="0"/>
      <c r="G82" s="11" t="n">
        <v>45215</v>
      </c>
      <c r="H82" s="6" t="n">
        <v>-75714.96</v>
      </c>
      <c r="I82" s="0" t="s">
        <v>475</v>
      </c>
      <c r="J82" s="11" t="n">
        <v>45754</v>
      </c>
      <c r="K82" s="6" t="n">
        <v>9743.3</v>
      </c>
      <c r="L82" s="0" t="s">
        <v>473</v>
      </c>
      <c r="M82" s="0"/>
      <c r="N82" s="0"/>
      <c r="O82" s="0"/>
      <c r="P82" s="0"/>
      <c r="Q82" s="0"/>
      <c r="R82" s="0"/>
      <c r="S82" s="11" t="n">
        <v>45426</v>
      </c>
      <c r="T82" s="6" t="n">
        <v>1564.63</v>
      </c>
      <c r="U82" s="0" t="s">
        <v>473</v>
      </c>
      <c r="V82" s="0"/>
      <c r="W82" s="0"/>
      <c r="X82" s="0"/>
      <c r="Y82" s="0"/>
      <c r="Z82" s="0"/>
      <c r="AA82" s="0"/>
      <c r="AB82" s="0"/>
      <c r="AC82" s="0"/>
      <c r="AD82" s="0"/>
      <c r="AE82" s="11" t="n">
        <v>45286</v>
      </c>
      <c r="AF82" s="6" t="n">
        <v>1070.43</v>
      </c>
      <c r="AG82" s="0" t="s">
        <v>473</v>
      </c>
    </row>
    <row collapsed="false" customFormat="false" customHeight="false" hidden="false" ht="12.1" outlineLevel="0" r="83">
      <c r="A83" s="11" t="n">
        <v>45819</v>
      </c>
      <c r="B83" s="6" t="n">
        <v>80053.51</v>
      </c>
      <c r="C83" s="0" t="s">
        <v>473</v>
      </c>
      <c r="D83" s="0"/>
      <c r="E83" s="0"/>
      <c r="F83" s="0"/>
      <c r="G83" s="11" t="n">
        <v>45215</v>
      </c>
      <c r="H83" s="6" t="n">
        <v>-126191.61</v>
      </c>
      <c r="I83" s="0" t="s">
        <v>475</v>
      </c>
      <c r="J83" s="11" t="n">
        <v>45754</v>
      </c>
      <c r="K83" s="6" t="n">
        <v>18973.79</v>
      </c>
      <c r="L83" s="0" t="s">
        <v>473</v>
      </c>
      <c r="M83" s="0"/>
      <c r="N83" s="0"/>
      <c r="O83" s="0"/>
      <c r="P83" s="0"/>
      <c r="Q83" s="0"/>
      <c r="R83" s="0"/>
      <c r="S83" s="11" t="n">
        <v>45426</v>
      </c>
      <c r="T83" s="6" t="n">
        <v>4693.88</v>
      </c>
      <c r="U83" s="0" t="s">
        <v>473</v>
      </c>
      <c r="V83" s="0"/>
      <c r="W83" s="0"/>
      <c r="X83" s="0"/>
      <c r="Y83" s="0"/>
      <c r="Z83" s="0"/>
      <c r="AA83" s="0"/>
      <c r="AB83" s="0"/>
      <c r="AC83" s="0"/>
      <c r="AD83" s="0"/>
      <c r="AE83" s="11" t="n">
        <v>45328</v>
      </c>
      <c r="AF83" s="6" t="n">
        <v>12810.96</v>
      </c>
      <c r="AG83" s="0" t="s">
        <v>473</v>
      </c>
    </row>
    <row collapsed="false" customFormat="false" customHeight="false" hidden="false" ht="12.1" outlineLevel="0" r="84">
      <c r="A84" s="11" t="n">
        <v>45832</v>
      </c>
      <c r="B84" s="6" t="n">
        <v>143289</v>
      </c>
      <c r="C84" s="0" t="s">
        <v>473</v>
      </c>
      <c r="D84" s="0"/>
      <c r="E84" s="0"/>
      <c r="F84" s="0"/>
      <c r="G84" s="11" t="n">
        <v>45215</v>
      </c>
      <c r="H84" s="6" t="n">
        <v>-436622.95</v>
      </c>
      <c r="I84" s="0" t="s">
        <v>475</v>
      </c>
      <c r="J84" s="11" t="n">
        <v>45756</v>
      </c>
      <c r="K84" s="6" t="n">
        <v>74219.42</v>
      </c>
      <c r="L84" s="0" t="s">
        <v>473</v>
      </c>
      <c r="M84" s="0"/>
      <c r="N84" s="0"/>
      <c r="O84" s="0"/>
      <c r="P84" s="0"/>
      <c r="Q84" s="0"/>
      <c r="R84" s="0"/>
      <c r="S84" s="11" t="n">
        <v>45426</v>
      </c>
      <c r="T84" s="6" t="n">
        <v>3129.25</v>
      </c>
      <c r="U84" s="0" t="s">
        <v>473</v>
      </c>
      <c r="V84" s="0"/>
      <c r="W84" s="0"/>
      <c r="X84" s="0"/>
      <c r="Y84" s="0"/>
      <c r="Z84" s="0"/>
      <c r="AA84" s="0"/>
      <c r="AB84" s="0"/>
      <c r="AC84" s="0"/>
      <c r="AD84" s="0"/>
      <c r="AE84" s="11" t="n">
        <v>45342</v>
      </c>
      <c r="AF84" s="6" t="n">
        <v>36074.42</v>
      </c>
      <c r="AG84" s="0" t="s">
        <v>473</v>
      </c>
    </row>
    <row collapsed="false" customFormat="false" customHeight="false" hidden="false" ht="12.1" outlineLevel="0" r="85">
      <c r="A85" s="11" t="n">
        <v>45832</v>
      </c>
      <c r="B85" s="6" t="n">
        <v>93620.49</v>
      </c>
      <c r="C85" s="0" t="s">
        <v>473</v>
      </c>
      <c r="D85" s="0"/>
      <c r="E85" s="0"/>
      <c r="F85" s="0"/>
      <c r="G85" s="11" t="n">
        <v>45215</v>
      </c>
      <c r="H85" s="6" t="n">
        <v>-5678.63</v>
      </c>
      <c r="I85" s="0" t="s">
        <v>475</v>
      </c>
      <c r="J85" s="11" t="n">
        <v>45756</v>
      </c>
      <c r="K85" s="6" t="n">
        <v>17915.03</v>
      </c>
      <c r="L85" s="0" t="s">
        <v>473</v>
      </c>
      <c r="M85" s="0"/>
      <c r="N85" s="0"/>
      <c r="O85" s="0"/>
      <c r="P85" s="0"/>
      <c r="Q85" s="0"/>
      <c r="R85" s="0"/>
      <c r="S85" s="11" t="n">
        <v>45426</v>
      </c>
      <c r="T85" s="6" t="n">
        <v>18775.51</v>
      </c>
      <c r="U85" s="0" t="s">
        <v>473</v>
      </c>
      <c r="V85" s="0"/>
      <c r="W85" s="0"/>
      <c r="X85" s="0"/>
      <c r="Y85" s="0"/>
      <c r="Z85" s="0"/>
      <c r="AA85" s="0"/>
      <c r="AB85" s="0"/>
      <c r="AC85" s="0"/>
      <c r="AD85" s="0"/>
      <c r="AE85" s="11" t="n">
        <v>45433</v>
      </c>
      <c r="AF85" s="6" t="n">
        <v>21136.85</v>
      </c>
      <c r="AG85" s="0" t="s">
        <v>473</v>
      </c>
    </row>
    <row collapsed="false" customFormat="false" customHeight="false" hidden="false" ht="12.1" outlineLevel="0" r="86">
      <c r="A86" s="11" t="n">
        <v>45833</v>
      </c>
      <c r="B86" s="6" t="n">
        <v>6212.48</v>
      </c>
      <c r="C86" s="0" t="s">
        <v>473</v>
      </c>
      <c r="D86" s="0"/>
      <c r="E86" s="0"/>
      <c r="F86" s="0"/>
      <c r="G86" s="11" t="n">
        <v>45300</v>
      </c>
      <c r="H86" s="6" t="n">
        <v>-13891.18</v>
      </c>
      <c r="I86" s="0" t="s">
        <v>371</v>
      </c>
      <c r="J86" s="11" t="n">
        <v>45756</v>
      </c>
      <c r="K86" s="6" t="n">
        <v>10237.15</v>
      </c>
      <c r="L86" s="0" t="s">
        <v>473</v>
      </c>
      <c r="M86" s="0"/>
      <c r="N86" s="0"/>
      <c r="O86" s="0"/>
      <c r="P86" s="0"/>
      <c r="Q86" s="0"/>
      <c r="R86" s="0"/>
      <c r="S86" s="11" t="n">
        <v>45426</v>
      </c>
      <c r="T86" s="6" t="n">
        <v>1564.63</v>
      </c>
      <c r="U86" s="0" t="s">
        <v>473</v>
      </c>
      <c r="V86" s="0"/>
      <c r="W86" s="0"/>
      <c r="X86" s="0"/>
      <c r="Y86" s="0"/>
      <c r="Z86" s="0"/>
      <c r="AA86" s="0"/>
      <c r="AB86" s="0"/>
      <c r="AC86" s="0"/>
      <c r="AD86" s="0"/>
      <c r="AE86" s="11" t="n">
        <v>45436</v>
      </c>
      <c r="AF86" s="6" t="n">
        <v>34914.43</v>
      </c>
      <c r="AG86" s="0" t="s">
        <v>473</v>
      </c>
    </row>
    <row collapsed="false" customFormat="false" customHeight="false" hidden="false" ht="12.1" outlineLevel="0" r="87">
      <c r="A87" s="11" t="n">
        <v>45833</v>
      </c>
      <c r="B87" s="6" t="n">
        <v>18637.45</v>
      </c>
      <c r="C87" s="0" t="s">
        <v>473</v>
      </c>
      <c r="D87" s="0"/>
      <c r="E87" s="0"/>
      <c r="F87" s="0"/>
      <c r="G87" s="11" t="n">
        <v>45407</v>
      </c>
      <c r="H87" s="6" t="n">
        <v>721.79</v>
      </c>
      <c r="I87" s="0" t="s">
        <v>473</v>
      </c>
      <c r="J87" s="11" t="n">
        <v>45797</v>
      </c>
      <c r="K87" s="6" t="n">
        <v>522.77</v>
      </c>
      <c r="L87" s="0" t="s">
        <v>473</v>
      </c>
      <c r="M87" s="0"/>
      <c r="N87" s="0"/>
      <c r="O87" s="0"/>
      <c r="P87" s="0"/>
      <c r="Q87" s="0"/>
      <c r="R87" s="0"/>
      <c r="S87" s="11" t="n">
        <v>45426</v>
      </c>
      <c r="T87" s="6" t="n">
        <v>4693.88</v>
      </c>
      <c r="U87" s="0" t="s">
        <v>473</v>
      </c>
      <c r="V87" s="0"/>
      <c r="W87" s="0"/>
      <c r="X87" s="0"/>
      <c r="Y87" s="0"/>
      <c r="Z87" s="0"/>
      <c r="AA87" s="0"/>
      <c r="AB87" s="0"/>
      <c r="AC87" s="0"/>
      <c r="AD87" s="0"/>
      <c r="AE87" s="11" t="n">
        <v>45436</v>
      </c>
      <c r="AF87" s="6" t="n">
        <v>34417.76</v>
      </c>
      <c r="AG87" s="0" t="s">
        <v>473</v>
      </c>
    </row>
    <row collapsed="false" customFormat="false" customHeight="false" hidden="false" ht="12.1" outlineLevel="0" r="88">
      <c r="A88" s="11" t="n">
        <v>45833</v>
      </c>
      <c r="B88" s="6" t="n">
        <v>18637.45</v>
      </c>
      <c r="C88" s="0" t="s">
        <v>473</v>
      </c>
      <c r="D88" s="0"/>
      <c r="E88" s="0"/>
      <c r="F88" s="0"/>
      <c r="G88" s="11" t="n">
        <v>45449</v>
      </c>
      <c r="H88" s="6" t="n">
        <v>680.41</v>
      </c>
      <c r="I88" s="0" t="s">
        <v>473</v>
      </c>
      <c r="J88" s="11" t="n">
        <v>45799</v>
      </c>
      <c r="K88" s="6" t="n">
        <v>505.25</v>
      </c>
      <c r="L88" s="0" t="s">
        <v>473</v>
      </c>
      <c r="M88" s="0"/>
      <c r="N88" s="0"/>
      <c r="O88" s="0"/>
      <c r="P88" s="0"/>
      <c r="Q88" s="0"/>
      <c r="R88" s="0"/>
      <c r="S88" s="11" t="n">
        <v>45426</v>
      </c>
      <c r="T88" s="6" t="n">
        <v>15646.26</v>
      </c>
      <c r="U88" s="0" t="s">
        <v>473</v>
      </c>
      <c r="V88" s="0"/>
      <c r="W88" s="0"/>
      <c r="X88" s="0"/>
      <c r="Y88" s="0"/>
      <c r="Z88" s="0"/>
      <c r="AA88" s="0"/>
      <c r="AB88" s="0"/>
      <c r="AC88" s="0"/>
      <c r="AD88" s="0"/>
      <c r="AE88" s="11" t="n">
        <v>45485</v>
      </c>
      <c r="AF88" s="6" t="n">
        <v>90408.24</v>
      </c>
      <c r="AG88" s="0" t="s">
        <v>473</v>
      </c>
    </row>
    <row collapsed="false" customFormat="false" customHeight="false" hidden="false" ht="12.1" outlineLevel="0" r="89">
      <c r="A89" s="11" t="n">
        <v>45847</v>
      </c>
      <c r="B89" s="6" t="n">
        <v>59273.7</v>
      </c>
      <c r="C89" s="0" t="s">
        <v>473</v>
      </c>
      <c r="D89" s="0"/>
      <c r="E89" s="0"/>
      <c r="F89" s="0"/>
      <c r="G89" s="11" t="n">
        <v>45454</v>
      </c>
      <c r="H89" s="6" t="n">
        <v>677.47</v>
      </c>
      <c r="I89" s="0" t="s">
        <v>473</v>
      </c>
      <c r="J89" s="11" t="n">
        <v>45800</v>
      </c>
      <c r="K89" s="6" t="n">
        <v>22999.83</v>
      </c>
      <c r="L89" s="0" t="s">
        <v>473</v>
      </c>
      <c r="M89" s="0"/>
      <c r="N89" s="0"/>
      <c r="O89" s="0"/>
      <c r="P89" s="0"/>
      <c r="Q89" s="0"/>
      <c r="R89" s="0"/>
      <c r="S89" s="11" t="n">
        <v>45426</v>
      </c>
      <c r="T89" s="6" t="n">
        <v>15646.26</v>
      </c>
      <c r="U89" s="0" t="s">
        <v>473</v>
      </c>
      <c r="V89" s="0"/>
      <c r="W89" s="0"/>
      <c r="X89" s="0"/>
      <c r="Y89" s="0"/>
      <c r="Z89" s="0"/>
      <c r="AA89" s="0"/>
      <c r="AB89" s="0"/>
      <c r="AC89" s="0"/>
      <c r="AD89" s="0"/>
      <c r="AE89" s="11" t="n">
        <v>45485</v>
      </c>
      <c r="AF89" s="6" t="n">
        <v>12344.54</v>
      </c>
      <c r="AG89" s="0" t="s">
        <v>473</v>
      </c>
    </row>
    <row collapsed="false" customFormat="false" customHeight="false" hidden="false" ht="12.1" outlineLevel="0" r="90">
      <c r="A90" s="11" t="n">
        <v>45960</v>
      </c>
      <c r="B90" s="8" t="s">
        <f>=-Портфель!J2</f>
      </c>
      <c r="C90" s="0" t="s">
        <v>474</v>
      </c>
      <c r="D90" s="0"/>
      <c r="E90" s="0"/>
      <c r="F90" s="0"/>
      <c r="G90" s="11" t="n">
        <v>45482</v>
      </c>
      <c r="H90" s="6" t="n">
        <v>-10445.09</v>
      </c>
      <c r="I90" s="0" t="s">
        <v>392</v>
      </c>
      <c r="J90" s="11" t="n">
        <v>45818</v>
      </c>
      <c r="K90" s="6" t="n">
        <v>31613.44</v>
      </c>
      <c r="L90" s="0" t="s">
        <v>473</v>
      </c>
      <c r="M90" s="0"/>
      <c r="N90" s="0"/>
      <c r="O90" s="0"/>
      <c r="P90" s="0"/>
      <c r="Q90" s="0"/>
      <c r="R90" s="0"/>
      <c r="S90" s="11" t="n">
        <v>45426</v>
      </c>
      <c r="T90" s="6" t="n">
        <v>7823.13</v>
      </c>
      <c r="U90" s="0" t="s">
        <v>473</v>
      </c>
      <c r="V90" s="0"/>
      <c r="W90" s="0"/>
      <c r="X90" s="0"/>
      <c r="Y90" s="0"/>
      <c r="Z90" s="0"/>
      <c r="AA90" s="0"/>
      <c r="AB90" s="0"/>
      <c r="AC90" s="0"/>
      <c r="AD90" s="0"/>
      <c r="AE90" s="11" t="n">
        <v>45485</v>
      </c>
      <c r="AF90" s="6" t="n">
        <v>88310.91</v>
      </c>
      <c r="AG90" s="0" t="s">
        <v>473</v>
      </c>
    </row>
    <row collapsed="false" customFormat="false" customHeight="false" hidden="false" ht="12.1" outlineLevel="0" r="91">
      <c r="A91" s="0"/>
      <c r="B91" s="10" t="s">
        <f>=XIRR(B2:B90,A2:A90)</f>
      </c>
      <c r="C91" s="0"/>
      <c r="D91" s="0"/>
      <c r="E91" s="0"/>
      <c r="F91" s="0"/>
      <c r="G91" s="11" t="n">
        <v>45488</v>
      </c>
      <c r="H91" s="6" t="n">
        <v>127010.78</v>
      </c>
      <c r="I91" s="0" t="s">
        <v>473</v>
      </c>
      <c r="J91" s="11" t="n">
        <v>45818</v>
      </c>
      <c r="K91" s="6" t="n">
        <v>18566.62</v>
      </c>
      <c r="L91" s="0" t="s">
        <v>473</v>
      </c>
      <c r="M91" s="0"/>
      <c r="N91" s="0"/>
      <c r="O91" s="0"/>
      <c r="P91" s="0"/>
      <c r="Q91" s="0"/>
      <c r="R91" s="0"/>
      <c r="S91" s="11" t="n">
        <v>45426</v>
      </c>
      <c r="T91" s="6" t="n">
        <v>3129.25</v>
      </c>
      <c r="U91" s="0" t="s">
        <v>473</v>
      </c>
      <c r="V91" s="0"/>
      <c r="W91" s="0"/>
      <c r="X91" s="0"/>
      <c r="Y91" s="0"/>
      <c r="Z91" s="0"/>
      <c r="AA91" s="0"/>
      <c r="AB91" s="0"/>
      <c r="AC91" s="0"/>
      <c r="AD91" s="0"/>
      <c r="AE91" s="11" t="n">
        <v>45716</v>
      </c>
      <c r="AF91" s="6" t="n">
        <v>-86613.94</v>
      </c>
      <c r="AG91" s="0" t="s">
        <v>475</v>
      </c>
    </row>
    <row collapsed="false" customFormat="false" customHeight="false" hidden="false" ht="12.1" outlineLevel="0" r="92">
      <c r="A92" s="0"/>
      <c r="B92" s="8" t="s">
        <f>=-SUM(B2:B90)</f>
      </c>
      <c r="C92" s="0" t="s">
        <v>476</v>
      </c>
      <c r="D92" s="0"/>
      <c r="E92" s="0"/>
      <c r="F92" s="0"/>
      <c r="G92" s="11" t="n">
        <v>45488</v>
      </c>
      <c r="H92" s="6" t="n">
        <v>635.05</v>
      </c>
      <c r="I92" s="0" t="s">
        <v>473</v>
      </c>
      <c r="J92" s="11" t="n">
        <v>45831</v>
      </c>
      <c r="K92" s="6" t="n">
        <v>70122.44</v>
      </c>
      <c r="L92" s="0" t="s">
        <v>473</v>
      </c>
      <c r="M92" s="0"/>
      <c r="N92" s="0"/>
      <c r="O92" s="0"/>
      <c r="P92" s="0"/>
      <c r="Q92" s="0"/>
      <c r="R92" s="0"/>
      <c r="S92" s="11" t="n">
        <v>45426</v>
      </c>
      <c r="T92" s="6" t="n">
        <v>4693.88</v>
      </c>
      <c r="U92" s="0" t="s">
        <v>473</v>
      </c>
      <c r="V92" s="0"/>
      <c r="W92" s="0"/>
      <c r="X92" s="0"/>
      <c r="Y92" s="0"/>
      <c r="Z92" s="0"/>
      <c r="AA92" s="0"/>
      <c r="AB92" s="0"/>
      <c r="AC92" s="0"/>
      <c r="AD92" s="0"/>
      <c r="AE92" s="11" t="n">
        <v>45753</v>
      </c>
      <c r="AF92" s="6" t="n">
        <v>-3534.59</v>
      </c>
      <c r="AG92" s="0" t="s">
        <v>475</v>
      </c>
    </row>
    <row collapsed="false" customFormat="false" customHeight="false" hidden="false" ht="12.1" outlineLevel="0" r="93">
      <c r="A93" s="0"/>
      <c r="B93" s="0"/>
      <c r="C93" s="0"/>
      <c r="D93" s="0"/>
      <c r="E93" s="0"/>
      <c r="F93" s="0"/>
      <c r="G93" s="11" t="n">
        <v>45488</v>
      </c>
      <c r="H93" s="6" t="n">
        <v>6985.59</v>
      </c>
      <c r="I93" s="0" t="s">
        <v>473</v>
      </c>
      <c r="J93" s="11" t="n">
        <v>45831</v>
      </c>
      <c r="K93" s="6" t="n">
        <v>515.61</v>
      </c>
      <c r="L93" s="0" t="s">
        <v>473</v>
      </c>
      <c r="M93" s="0"/>
      <c r="N93" s="0"/>
      <c r="O93" s="0"/>
      <c r="P93" s="0"/>
      <c r="Q93" s="0"/>
      <c r="R93" s="0"/>
      <c r="S93" s="11" t="n">
        <v>45426</v>
      </c>
      <c r="T93" s="6" t="n">
        <v>1564.63</v>
      </c>
      <c r="U93" s="0" t="s">
        <v>473</v>
      </c>
      <c r="V93" s="0"/>
      <c r="W93" s="0"/>
      <c r="X93" s="0"/>
      <c r="Y93" s="0"/>
      <c r="Z93" s="0"/>
      <c r="AA93" s="0"/>
      <c r="AB93" s="0"/>
      <c r="AC93" s="0"/>
      <c r="AD93" s="0"/>
      <c r="AE93" s="11" t="n">
        <v>45753</v>
      </c>
      <c r="AF93" s="6" t="n">
        <v>-107451.4</v>
      </c>
      <c r="AG93" s="0" t="s">
        <v>475</v>
      </c>
    </row>
    <row collapsed="false" customFormat="false" customHeight="false" hidden="false" ht="12.1" outlineLevel="0" r="94">
      <c r="A94" s="0"/>
      <c r="B94" s="0"/>
      <c r="C94" s="0"/>
      <c r="D94" s="0"/>
      <c r="E94" s="0"/>
      <c r="F94" s="0"/>
      <c r="G94" s="11" t="n">
        <v>45488</v>
      </c>
      <c r="H94" s="6" t="n">
        <v>635.05</v>
      </c>
      <c r="I94" s="0" t="s">
        <v>473</v>
      </c>
      <c r="J94" s="11" t="n">
        <v>45831</v>
      </c>
      <c r="K94" s="6" t="n">
        <v>5156.06</v>
      </c>
      <c r="L94" s="0" t="s">
        <v>473</v>
      </c>
      <c r="M94" s="0"/>
      <c r="N94" s="0"/>
      <c r="O94" s="0"/>
      <c r="P94" s="0"/>
      <c r="Q94" s="0"/>
      <c r="R94" s="0"/>
      <c r="S94" s="11" t="n">
        <v>45426</v>
      </c>
      <c r="T94" s="6" t="n">
        <v>1564.63</v>
      </c>
      <c r="U94" s="0" t="s">
        <v>473</v>
      </c>
      <c r="V94" s="0"/>
      <c r="W94" s="0"/>
      <c r="X94" s="0"/>
      <c r="Y94" s="0"/>
      <c r="Z94" s="0"/>
      <c r="AA94" s="0"/>
      <c r="AB94" s="0"/>
      <c r="AC94" s="0"/>
      <c r="AD94" s="0"/>
      <c r="AE94" s="11" t="n">
        <v>45753</v>
      </c>
      <c r="AF94" s="6" t="n">
        <v>-1413.83</v>
      </c>
      <c r="AG94" s="0" t="s">
        <v>475</v>
      </c>
    </row>
    <row collapsed="false" customFormat="false" customHeight="false" hidden="false" ht="12.1" outlineLevel="0" r="95">
      <c r="A95" s="0"/>
      <c r="B95" s="0"/>
      <c r="C95" s="0"/>
      <c r="D95" s="0"/>
      <c r="E95" s="0"/>
      <c r="F95" s="0"/>
      <c r="G95" s="11" t="n">
        <v>45499</v>
      </c>
      <c r="H95" s="6" t="n">
        <v>645.66</v>
      </c>
      <c r="I95" s="0" t="s">
        <v>473</v>
      </c>
      <c r="J95" s="11" t="n">
        <v>45855</v>
      </c>
      <c r="K95" s="6" t="n">
        <v>-438523</v>
      </c>
      <c r="L95" s="0" t="s">
        <v>446</v>
      </c>
      <c r="M95" s="0"/>
      <c r="N95" s="0"/>
      <c r="O95" s="0"/>
      <c r="P95" s="0"/>
      <c r="Q95" s="0"/>
      <c r="R95" s="0"/>
      <c r="S95" s="11" t="n">
        <v>45429</v>
      </c>
      <c r="T95" s="6" t="n">
        <v>23298.32</v>
      </c>
      <c r="U95" s="0" t="s">
        <v>473</v>
      </c>
      <c r="V95" s="0"/>
      <c r="W95" s="0"/>
      <c r="X95" s="0"/>
      <c r="Y95" s="0"/>
      <c r="Z95" s="0"/>
      <c r="AA95" s="0"/>
      <c r="AB95" s="0"/>
      <c r="AC95" s="0"/>
      <c r="AD95" s="0"/>
      <c r="AE95" s="11" t="n">
        <v>45753</v>
      </c>
      <c r="AF95" s="6" t="n">
        <v>-1413.83</v>
      </c>
      <c r="AG95" s="0" t="s">
        <v>475</v>
      </c>
    </row>
    <row collapsed="false" customFormat="false" customHeight="false" hidden="false" ht="12.1" outlineLevel="0" r="96">
      <c r="A96" s="0"/>
      <c r="B96" s="0"/>
      <c r="C96" s="0"/>
      <c r="D96" s="0"/>
      <c r="E96" s="0"/>
      <c r="F96" s="0"/>
      <c r="G96" s="11" t="n">
        <v>45527</v>
      </c>
      <c r="H96" s="6" t="n">
        <v>11824.28</v>
      </c>
      <c r="I96" s="0" t="s">
        <v>473</v>
      </c>
      <c r="J96" s="11" t="n">
        <v>45960</v>
      </c>
      <c r="K96" s="8" t="s">
        <f>=-Портфель!J5</f>
      </c>
      <c r="L96" s="0" t="s">
        <v>474</v>
      </c>
      <c r="M96" s="0"/>
      <c r="N96" s="0"/>
      <c r="O96" s="0"/>
      <c r="P96" s="0"/>
      <c r="Q96" s="0"/>
      <c r="R96" s="0"/>
      <c r="S96" s="11" t="n">
        <v>45433</v>
      </c>
      <c r="T96" s="6" t="n">
        <v>4190.58</v>
      </c>
      <c r="U96" s="0" t="s">
        <v>473</v>
      </c>
      <c r="V96" s="0"/>
      <c r="W96" s="0"/>
      <c r="X96" s="0"/>
      <c r="Y96" s="0"/>
      <c r="Z96" s="0"/>
      <c r="AA96" s="0"/>
      <c r="AB96" s="0"/>
      <c r="AC96" s="0"/>
      <c r="AD96" s="0"/>
      <c r="AE96" s="11" t="n">
        <v>45753</v>
      </c>
      <c r="AF96" s="6" t="n">
        <v>-122296.66</v>
      </c>
      <c r="AG96" s="0" t="s">
        <v>475</v>
      </c>
    </row>
    <row collapsed="false" customFormat="false" customHeight="false" hidden="false" ht="12.1" outlineLevel="0" r="97">
      <c r="A97" s="0"/>
      <c r="B97" s="0"/>
      <c r="C97" s="0"/>
      <c r="D97" s="0"/>
      <c r="E97" s="0"/>
      <c r="F97" s="0"/>
      <c r="G97" s="11" t="n">
        <v>45527</v>
      </c>
      <c r="H97" s="6" t="n">
        <v>27787.04</v>
      </c>
      <c r="I97" s="0" t="s">
        <v>473</v>
      </c>
      <c r="J97" s="0"/>
      <c r="K97" s="10" t="s">
        <f>=XIRR(K2:K96,J2:J96)</f>
      </c>
      <c r="L97" s="0"/>
      <c r="M97" s="0"/>
      <c r="N97" s="0"/>
      <c r="O97" s="0"/>
      <c r="P97" s="0"/>
      <c r="Q97" s="0"/>
      <c r="R97" s="0"/>
      <c r="S97" s="11" t="n">
        <v>45433</v>
      </c>
      <c r="T97" s="6" t="n">
        <v>19556.02</v>
      </c>
      <c r="U97" s="0" t="s">
        <v>473</v>
      </c>
      <c r="V97" s="0"/>
      <c r="W97" s="0"/>
      <c r="X97" s="0"/>
      <c r="Y97" s="0"/>
      <c r="Z97" s="0"/>
      <c r="AA97" s="0"/>
      <c r="AB97" s="0"/>
      <c r="AC97" s="0"/>
      <c r="AD97" s="0"/>
      <c r="AE97" s="11" t="n">
        <v>45753</v>
      </c>
      <c r="AF97" s="6" t="n">
        <v>-53018.78</v>
      </c>
      <c r="AG97" s="0" t="s">
        <v>475</v>
      </c>
    </row>
    <row collapsed="false" customFormat="false" customHeight="false" hidden="false" ht="12.1" outlineLevel="0" r="98">
      <c r="A98" s="0"/>
      <c r="B98" s="0"/>
      <c r="C98" s="0"/>
      <c r="D98" s="0"/>
      <c r="E98" s="0"/>
      <c r="F98" s="0"/>
      <c r="G98" s="11" t="n">
        <v>45527</v>
      </c>
      <c r="H98" s="6" t="n">
        <v>3547.28</v>
      </c>
      <c r="I98" s="0" t="s">
        <v>473</v>
      </c>
      <c r="J98" s="0"/>
      <c r="K98" s="8" t="s">
        <f>=-SUM(K2:K96)</f>
      </c>
      <c r="L98" s="0" t="s">
        <v>476</v>
      </c>
      <c r="M98" s="0"/>
      <c r="N98" s="0"/>
      <c r="O98" s="0"/>
      <c r="P98" s="0"/>
      <c r="Q98" s="0"/>
      <c r="R98" s="0"/>
      <c r="S98" s="11" t="n">
        <v>45464</v>
      </c>
      <c r="T98" s="6" t="n">
        <v>57878.14</v>
      </c>
      <c r="U98" s="0" t="s">
        <v>473</v>
      </c>
      <c r="V98" s="0"/>
      <c r="W98" s="0"/>
      <c r="X98" s="0"/>
      <c r="Y98" s="0"/>
      <c r="Z98" s="0"/>
      <c r="AA98" s="0"/>
      <c r="AB98" s="0"/>
      <c r="AC98" s="0"/>
      <c r="AD98" s="0"/>
      <c r="AE98" s="11" t="n">
        <v>45753</v>
      </c>
      <c r="AF98" s="6" t="n">
        <v>-9189.92</v>
      </c>
      <c r="AG98" s="0" t="s">
        <v>475</v>
      </c>
    </row>
    <row collapsed="false" customFormat="false" customHeight="false" hidden="false" ht="12.1" outlineLevel="0" r="99">
      <c r="A99" s="0"/>
      <c r="B99" s="0"/>
      <c r="C99" s="0"/>
      <c r="D99" s="0"/>
      <c r="E99" s="0"/>
      <c r="F99" s="0"/>
      <c r="G99" s="11" t="n">
        <v>45527</v>
      </c>
      <c r="H99" s="6" t="n">
        <v>11824.28</v>
      </c>
      <c r="I99" s="0" t="s">
        <v>473</v>
      </c>
      <c r="J99" s="0"/>
      <c r="K99" s="0"/>
      <c r="L99" s="0"/>
      <c r="M99" s="0"/>
      <c r="N99" s="0"/>
      <c r="O99" s="0"/>
      <c r="P99" s="0"/>
      <c r="Q99" s="0"/>
      <c r="R99" s="0"/>
      <c r="S99" s="11" t="n">
        <v>45464</v>
      </c>
      <c r="T99" s="6" t="n">
        <v>57778.1</v>
      </c>
      <c r="U99" s="0" t="s">
        <v>473</v>
      </c>
      <c r="V99" s="0"/>
      <c r="W99" s="0"/>
      <c r="X99" s="0"/>
      <c r="Y99" s="0"/>
      <c r="Z99" s="0"/>
      <c r="AA99" s="0"/>
      <c r="AB99" s="0"/>
      <c r="AC99" s="0"/>
      <c r="AD99" s="0"/>
      <c r="AE99" s="11" t="n">
        <v>45753</v>
      </c>
      <c r="AF99" s="6" t="n">
        <v>-3534.59</v>
      </c>
      <c r="AG99" s="0" t="s">
        <v>475</v>
      </c>
    </row>
    <row collapsed="false" customFormat="false" customHeight="false" hidden="false" ht="12.1" outlineLevel="0" r="100">
      <c r="A100" s="0"/>
      <c r="B100" s="0"/>
      <c r="C100" s="0"/>
      <c r="D100" s="0"/>
      <c r="E100" s="0"/>
      <c r="F100" s="0"/>
      <c r="G100" s="11" t="n">
        <v>45527</v>
      </c>
      <c r="H100" s="6" t="n">
        <v>5912.13</v>
      </c>
      <c r="I100" s="0" t="s">
        <v>473</v>
      </c>
      <c r="J100" s="0"/>
      <c r="K100" s="0"/>
      <c r="L100" s="0"/>
      <c r="M100" s="0"/>
      <c r="N100" s="0"/>
      <c r="O100" s="0"/>
      <c r="P100" s="0"/>
      <c r="Q100" s="0"/>
      <c r="R100" s="0"/>
      <c r="S100" s="11" t="n">
        <v>45651</v>
      </c>
      <c r="T100" s="6" t="n">
        <v>17464.98</v>
      </c>
      <c r="U100" s="0" t="s">
        <v>473</v>
      </c>
      <c r="V100" s="0"/>
      <c r="W100" s="0"/>
      <c r="X100" s="0"/>
      <c r="Y100" s="0"/>
      <c r="Z100" s="0"/>
      <c r="AA100" s="0"/>
      <c r="AB100" s="0"/>
      <c r="AC100" s="0"/>
      <c r="AD100" s="0"/>
      <c r="AE100" s="11" t="n">
        <v>45753</v>
      </c>
      <c r="AF100" s="6" t="n">
        <v>-127245.08</v>
      </c>
      <c r="AG100" s="0" t="s">
        <v>475</v>
      </c>
    </row>
    <row collapsed="false" customFormat="false" customHeight="false" hidden="false" ht="12.1" outlineLevel="0" r="101">
      <c r="A101" s="0"/>
      <c r="B101" s="0"/>
      <c r="C101" s="0"/>
      <c r="D101" s="0"/>
      <c r="E101" s="0"/>
      <c r="F101" s="0"/>
      <c r="G101" s="11" t="n">
        <v>45527</v>
      </c>
      <c r="H101" s="6" t="n">
        <v>1182.42</v>
      </c>
      <c r="I101" s="0" t="s">
        <v>473</v>
      </c>
      <c r="J101" s="0"/>
      <c r="K101" s="0"/>
      <c r="L101" s="0"/>
      <c r="M101" s="0"/>
      <c r="N101" s="0"/>
      <c r="O101" s="0"/>
      <c r="P101" s="0"/>
      <c r="Q101" s="0"/>
      <c r="R101" s="0"/>
      <c r="S101" s="11" t="n">
        <v>45853</v>
      </c>
      <c r="T101" s="6" t="n">
        <v>1216.96</v>
      </c>
      <c r="U101" s="0" t="s">
        <v>473</v>
      </c>
      <c r="V101" s="0"/>
      <c r="W101" s="0"/>
      <c r="X101" s="0"/>
      <c r="Y101" s="0"/>
      <c r="Z101" s="0"/>
      <c r="AA101" s="0"/>
      <c r="AB101" s="0"/>
      <c r="AC101" s="0"/>
      <c r="AD101" s="0"/>
      <c r="AE101" s="11" t="n">
        <v>45753</v>
      </c>
      <c r="AF101" s="6" t="n">
        <v>-4241.5</v>
      </c>
      <c r="AG101" s="0" t="s">
        <v>475</v>
      </c>
    </row>
    <row collapsed="false" customFormat="false" customHeight="false" hidden="false" ht="12.1" outlineLevel="0" r="102">
      <c r="A102" s="0"/>
      <c r="B102" s="0"/>
      <c r="C102" s="0"/>
      <c r="D102" s="0"/>
      <c r="E102" s="0"/>
      <c r="F102" s="0"/>
      <c r="G102" s="11" t="n">
        <v>45527</v>
      </c>
      <c r="H102" s="6" t="n">
        <v>1773.11</v>
      </c>
      <c r="I102" s="0" t="s">
        <v>473</v>
      </c>
      <c r="J102" s="0"/>
      <c r="K102" s="0"/>
      <c r="L102" s="0"/>
      <c r="M102" s="0"/>
      <c r="N102" s="0"/>
      <c r="O102" s="0"/>
      <c r="P102" s="0"/>
      <c r="Q102" s="0"/>
      <c r="R102" s="0"/>
      <c r="S102" s="11" t="n">
        <v>45960</v>
      </c>
      <c r="T102" s="8" t="s">
        <f>=-Портфель!J8</f>
      </c>
      <c r="U102" s="0" t="s">
        <v>474</v>
      </c>
      <c r="V102" s="0"/>
      <c r="W102" s="0"/>
      <c r="X102" s="0"/>
      <c r="Y102" s="0"/>
      <c r="Z102" s="0"/>
      <c r="AA102" s="0"/>
      <c r="AB102" s="0"/>
      <c r="AC102" s="0"/>
      <c r="AD102" s="0"/>
      <c r="AE102" s="11" t="n">
        <v>45753</v>
      </c>
      <c r="AF102" s="6" t="n">
        <v>-24742.1</v>
      </c>
      <c r="AG102" s="0" t="s">
        <v>475</v>
      </c>
    </row>
    <row collapsed="false" customFormat="false" customHeight="false" hidden="false" ht="12.1" outlineLevel="0" r="103">
      <c r="A103" s="0"/>
      <c r="B103" s="0"/>
      <c r="C103" s="0"/>
      <c r="D103" s="0"/>
      <c r="E103" s="0"/>
      <c r="F103" s="0"/>
      <c r="G103" s="11" t="n">
        <v>45527</v>
      </c>
      <c r="H103" s="6" t="n">
        <v>591.04</v>
      </c>
      <c r="I103" s="0" t="s">
        <v>473</v>
      </c>
      <c r="J103" s="0"/>
      <c r="K103" s="0"/>
      <c r="L103" s="0"/>
      <c r="M103" s="0"/>
      <c r="N103" s="0"/>
      <c r="O103" s="0"/>
      <c r="P103" s="0"/>
      <c r="Q103" s="0"/>
      <c r="R103" s="0"/>
      <c r="S103" s="0"/>
      <c r="T103" s="10" t="s">
        <f>=XIRR(T2:T102,S2:S102)</f>
      </c>
      <c r="U103" s="0"/>
      <c r="V103" s="0"/>
      <c r="W103" s="0"/>
      <c r="X103" s="0"/>
      <c r="Y103" s="0"/>
      <c r="Z103" s="0"/>
      <c r="AA103" s="0"/>
      <c r="AB103" s="0"/>
      <c r="AC103" s="0"/>
      <c r="AD103" s="0"/>
      <c r="AE103" s="11" t="n">
        <v>45753</v>
      </c>
      <c r="AF103" s="6" t="n">
        <v>-97554.56</v>
      </c>
      <c r="AG103" s="0" t="s">
        <v>475</v>
      </c>
    </row>
    <row collapsed="false" customFormat="false" customHeight="false" hidden="false" ht="12.1" outlineLevel="0" r="104">
      <c r="A104" s="0"/>
      <c r="B104" s="0"/>
      <c r="C104" s="0"/>
      <c r="D104" s="0"/>
      <c r="E104" s="0"/>
      <c r="F104" s="0"/>
      <c r="G104" s="11" t="n">
        <v>45527</v>
      </c>
      <c r="H104" s="6" t="n">
        <v>1182.07</v>
      </c>
      <c r="I104" s="0" t="s">
        <v>473</v>
      </c>
      <c r="J104" s="0"/>
      <c r="K104" s="0"/>
      <c r="L104" s="0"/>
      <c r="M104" s="0"/>
      <c r="N104" s="0"/>
      <c r="O104" s="0"/>
      <c r="P104" s="0"/>
      <c r="Q104" s="0"/>
      <c r="R104" s="0"/>
      <c r="S104" s="0"/>
      <c r="T104" s="8" t="s">
        <f>=-SUM(T2:T102)</f>
      </c>
      <c r="U104" s="0" t="s">
        <v>476</v>
      </c>
      <c r="V104" s="0"/>
      <c r="W104" s="0"/>
      <c r="X104" s="0"/>
      <c r="Y104" s="0"/>
      <c r="Z104" s="0"/>
      <c r="AA104" s="0"/>
      <c r="AB104" s="0"/>
      <c r="AC104" s="0"/>
      <c r="AD104" s="0"/>
      <c r="AE104" s="11" t="n">
        <v>45849</v>
      </c>
      <c r="AF104" s="6" t="n">
        <v>24626.65</v>
      </c>
      <c r="AG104" s="0" t="s">
        <v>473</v>
      </c>
    </row>
    <row collapsed="false" customFormat="false" customHeight="false" hidden="false" ht="12.1" outlineLevel="0" r="105">
      <c r="A105" s="0"/>
      <c r="B105" s="0"/>
      <c r="C105" s="0"/>
      <c r="D105" s="0"/>
      <c r="E105" s="0"/>
      <c r="F105" s="0"/>
      <c r="G105" s="11" t="n">
        <v>45527</v>
      </c>
      <c r="H105" s="6" t="n">
        <v>1773.11</v>
      </c>
      <c r="I105" s="0" t="s">
        <v>473</v>
      </c>
      <c r="J105" s="0"/>
      <c r="K105" s="0"/>
      <c r="L105" s="0"/>
      <c r="M105" s="0"/>
      <c r="N105" s="0"/>
      <c r="O105" s="0"/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0"/>
      <c r="AC105" s="0"/>
      <c r="AD105" s="0"/>
      <c r="AE105" s="11" t="n">
        <v>45849</v>
      </c>
      <c r="AF105" s="6" t="n">
        <v>6314.52</v>
      </c>
      <c r="AG105" s="0" t="s">
        <v>473</v>
      </c>
    </row>
    <row collapsed="false" customFormat="false" customHeight="false" hidden="false" ht="12.1" outlineLevel="0" r="106">
      <c r="A106" s="0"/>
      <c r="B106" s="0"/>
      <c r="C106" s="0"/>
      <c r="D106" s="0"/>
      <c r="E106" s="0"/>
      <c r="F106" s="0"/>
      <c r="G106" s="11" t="n">
        <v>45527</v>
      </c>
      <c r="H106" s="6" t="n">
        <v>41372.54</v>
      </c>
      <c r="I106" s="0" t="s">
        <v>473</v>
      </c>
      <c r="J106" s="0"/>
      <c r="K106" s="0"/>
      <c r="L106" s="0"/>
      <c r="M106" s="0"/>
      <c r="N106" s="0"/>
      <c r="O106" s="0"/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0"/>
      <c r="AC106" s="0"/>
      <c r="AD106" s="0"/>
      <c r="AE106" s="11" t="n">
        <v>45849</v>
      </c>
      <c r="AF106" s="6" t="n">
        <v>3788.71</v>
      </c>
      <c r="AG106" s="0" t="s">
        <v>473</v>
      </c>
    </row>
    <row collapsed="false" customFormat="false" customHeight="false" hidden="false" ht="12.1" outlineLevel="0" r="107">
      <c r="A107" s="0"/>
      <c r="B107" s="0"/>
      <c r="C107" s="0"/>
      <c r="D107" s="0"/>
      <c r="E107" s="0"/>
      <c r="F107" s="0"/>
      <c r="G107" s="11" t="n">
        <v>45527</v>
      </c>
      <c r="H107" s="6" t="n">
        <v>1182.07</v>
      </c>
      <c r="I107" s="0" t="s">
        <v>473</v>
      </c>
      <c r="J107" s="0"/>
      <c r="K107" s="0"/>
      <c r="L107" s="0"/>
      <c r="M107" s="0"/>
      <c r="N107" s="0"/>
      <c r="O107" s="0"/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0"/>
      <c r="AC107" s="0"/>
      <c r="AD107" s="0"/>
      <c r="AE107" s="11" t="n">
        <v>45849</v>
      </c>
      <c r="AF107" s="6" t="n">
        <v>15786.31</v>
      </c>
      <c r="AG107" s="0" t="s">
        <v>473</v>
      </c>
    </row>
    <row collapsed="false" customFormat="false" customHeight="false" hidden="false" ht="12.1" outlineLevel="0" r="108">
      <c r="A108" s="0"/>
      <c r="B108" s="0"/>
      <c r="C108" s="0"/>
      <c r="D108" s="0"/>
      <c r="E108" s="0"/>
      <c r="F108" s="0"/>
      <c r="G108" s="11" t="n">
        <v>45527</v>
      </c>
      <c r="H108" s="6" t="n">
        <v>8274.51</v>
      </c>
      <c r="I108" s="0" t="s">
        <v>473</v>
      </c>
      <c r="J108" s="0"/>
      <c r="K108" s="0"/>
      <c r="L108" s="0"/>
      <c r="M108" s="0"/>
      <c r="N108" s="0"/>
      <c r="O108" s="0"/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0"/>
      <c r="AC108" s="0"/>
      <c r="AD108" s="0"/>
      <c r="AE108" s="11" t="n">
        <v>45849</v>
      </c>
      <c r="AF108" s="6" t="n">
        <v>8208.88</v>
      </c>
      <c r="AG108" s="0" t="s">
        <v>473</v>
      </c>
    </row>
    <row collapsed="false" customFormat="false" customHeight="false" hidden="false" ht="12.1" outlineLevel="0" r="109">
      <c r="A109" s="0"/>
      <c r="B109" s="0"/>
      <c r="C109" s="0"/>
      <c r="D109" s="0"/>
      <c r="E109" s="0"/>
      <c r="F109" s="0"/>
      <c r="G109" s="11" t="n">
        <v>45539</v>
      </c>
      <c r="H109" s="6" t="n">
        <v>22649.06</v>
      </c>
      <c r="I109" s="0" t="s">
        <v>473</v>
      </c>
      <c r="J109" s="0"/>
      <c r="K109" s="0"/>
      <c r="L109" s="0"/>
      <c r="M109" s="0"/>
      <c r="N109" s="0"/>
      <c r="O109" s="0"/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0"/>
      <c r="AC109" s="0"/>
      <c r="AD109" s="0"/>
      <c r="AE109" s="11" t="n">
        <v>45849</v>
      </c>
      <c r="AF109" s="6" t="n">
        <v>15786.31</v>
      </c>
      <c r="AG109" s="0" t="s">
        <v>473</v>
      </c>
    </row>
    <row collapsed="false" customFormat="false" customHeight="false" hidden="false" ht="12.1" outlineLevel="0" r="110">
      <c r="A110" s="0"/>
      <c r="B110" s="0"/>
      <c r="C110" s="0"/>
      <c r="D110" s="0"/>
      <c r="E110" s="0"/>
      <c r="F110" s="0"/>
      <c r="G110" s="11" t="n">
        <v>45546</v>
      </c>
      <c r="H110" s="6" t="n">
        <v>1175.42</v>
      </c>
      <c r="I110" s="0" t="s">
        <v>473</v>
      </c>
      <c r="J110" s="0"/>
      <c r="K110" s="0"/>
      <c r="L110" s="0"/>
      <c r="M110" s="0"/>
      <c r="N110" s="0"/>
      <c r="O110" s="0"/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0"/>
      <c r="AC110" s="0"/>
      <c r="AD110" s="0"/>
      <c r="AE110" s="11" t="n">
        <v>45849</v>
      </c>
      <c r="AF110" s="6" t="n">
        <v>6314.52</v>
      </c>
      <c r="AG110" s="0" t="s">
        <v>473</v>
      </c>
    </row>
    <row collapsed="false" customFormat="false" customHeight="false" hidden="false" ht="12.1" outlineLevel="0" r="111">
      <c r="A111" s="0"/>
      <c r="B111" s="0"/>
      <c r="C111" s="0"/>
      <c r="D111" s="0"/>
      <c r="E111" s="0"/>
      <c r="F111" s="0"/>
      <c r="G111" s="11" t="n">
        <v>45547</v>
      </c>
      <c r="H111" s="6" t="n">
        <v>41494.79</v>
      </c>
      <c r="I111" s="0" t="s">
        <v>473</v>
      </c>
      <c r="J111" s="0"/>
      <c r="K111" s="0"/>
      <c r="L111" s="0"/>
      <c r="M111" s="0"/>
      <c r="N111" s="0"/>
      <c r="O111" s="0"/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0"/>
      <c r="AC111" s="0"/>
      <c r="AD111" s="0"/>
      <c r="AE111" s="11" t="n">
        <v>45849</v>
      </c>
      <c r="AF111" s="6" t="n">
        <v>5683.07</v>
      </c>
      <c r="AG111" s="0" t="s">
        <v>473</v>
      </c>
    </row>
    <row collapsed="false" customFormat="false" customHeight="false" hidden="false" ht="12.1" outlineLevel="0" r="112">
      <c r="A112" s="0"/>
      <c r="B112" s="0"/>
      <c r="C112" s="0"/>
      <c r="D112" s="0"/>
      <c r="E112" s="0"/>
      <c r="F112" s="0"/>
      <c r="G112" s="11" t="n">
        <v>45569</v>
      </c>
      <c r="H112" s="6" t="n">
        <v>8489.79</v>
      </c>
      <c r="I112" s="0" t="s">
        <v>473</v>
      </c>
      <c r="J112" s="0"/>
      <c r="K112" s="0"/>
      <c r="L112" s="0"/>
      <c r="M112" s="0"/>
      <c r="N112" s="0"/>
      <c r="O112" s="0"/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0"/>
      <c r="AC112" s="0"/>
      <c r="AD112" s="0"/>
      <c r="AE112" s="11" t="n">
        <v>45849</v>
      </c>
      <c r="AF112" s="6" t="n">
        <v>6314.52</v>
      </c>
      <c r="AG112" s="0" t="s">
        <v>473</v>
      </c>
    </row>
    <row collapsed="false" customFormat="false" customHeight="false" hidden="false" ht="12.1" outlineLevel="0" r="113">
      <c r="A113" s="0"/>
      <c r="B113" s="0"/>
      <c r="C113" s="0"/>
      <c r="D113" s="0"/>
      <c r="E113" s="0"/>
      <c r="F113" s="0"/>
      <c r="G113" s="11" t="n">
        <v>45569</v>
      </c>
      <c r="H113" s="6" t="n">
        <v>58122.44</v>
      </c>
      <c r="I113" s="0" t="s">
        <v>473</v>
      </c>
      <c r="J113" s="0"/>
      <c r="K113" s="0"/>
      <c r="L113" s="0"/>
      <c r="M113" s="0"/>
      <c r="N113" s="0"/>
      <c r="O113" s="0"/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0"/>
      <c r="AC113" s="0"/>
      <c r="AD113" s="0"/>
      <c r="AE113" s="11" t="n">
        <v>45849</v>
      </c>
      <c r="AF113" s="6" t="n">
        <v>15786.31</v>
      </c>
      <c r="AG113" s="0" t="s">
        <v>473</v>
      </c>
    </row>
    <row collapsed="false" customFormat="false" customHeight="false" hidden="false" ht="12.1" outlineLevel="0" r="114">
      <c r="A114" s="0"/>
      <c r="B114" s="0"/>
      <c r="C114" s="0"/>
      <c r="D114" s="0"/>
      <c r="E114" s="0"/>
      <c r="F114" s="0"/>
      <c r="G114" s="11" t="n">
        <v>45569</v>
      </c>
      <c r="H114" s="6" t="n">
        <v>84244.88</v>
      </c>
      <c r="I114" s="0" t="s">
        <v>473</v>
      </c>
      <c r="J114" s="0"/>
      <c r="K114" s="0"/>
      <c r="L114" s="0"/>
      <c r="M114" s="0"/>
      <c r="N114" s="0"/>
      <c r="O114" s="0"/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0"/>
      <c r="AC114" s="0"/>
      <c r="AD114" s="0"/>
      <c r="AE114" s="11" t="n">
        <v>45849</v>
      </c>
      <c r="AF114" s="6" t="n">
        <v>6945.98</v>
      </c>
      <c r="AG114" s="0" t="s">
        <v>473</v>
      </c>
    </row>
    <row collapsed="false" customFormat="false" customHeight="false" hidden="false" ht="12.1" outlineLevel="0" r="115">
      <c r="A115" s="0"/>
      <c r="B115" s="0"/>
      <c r="C115" s="0"/>
      <c r="D115" s="0"/>
      <c r="E115" s="0"/>
      <c r="F115" s="0"/>
      <c r="G115" s="11" t="n">
        <v>45573</v>
      </c>
      <c r="H115" s="6" t="n">
        <v>-41044</v>
      </c>
      <c r="I115" s="0" t="s">
        <v>410</v>
      </c>
      <c r="J115" s="0"/>
      <c r="K115" s="0"/>
      <c r="L115" s="0"/>
      <c r="M115" s="0"/>
      <c r="N115" s="0"/>
      <c r="O115" s="0"/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0"/>
      <c r="AC115" s="0"/>
      <c r="AD115" s="0"/>
      <c r="AE115" s="11" t="n">
        <v>45849</v>
      </c>
      <c r="AF115" s="6" t="n">
        <v>5683.07</v>
      </c>
      <c r="AG115" s="0" t="s">
        <v>473</v>
      </c>
    </row>
    <row collapsed="false" customFormat="false" customHeight="false" hidden="false" ht="12.1" outlineLevel="0" r="116">
      <c r="A116" s="0"/>
      <c r="B116" s="0"/>
      <c r="C116" s="0"/>
      <c r="D116" s="0"/>
      <c r="E116" s="0"/>
      <c r="F116" s="0"/>
      <c r="G116" s="11" t="n">
        <v>45573</v>
      </c>
      <c r="H116" s="6" t="n">
        <v>5591.24</v>
      </c>
      <c r="I116" s="0" t="s">
        <v>473</v>
      </c>
      <c r="J116" s="0"/>
      <c r="K116" s="0"/>
      <c r="L116" s="0"/>
      <c r="M116" s="0"/>
      <c r="N116" s="0"/>
      <c r="O116" s="0"/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0"/>
      <c r="AC116" s="0"/>
      <c r="AD116" s="0"/>
      <c r="AE116" s="11" t="n">
        <v>45849</v>
      </c>
      <c r="AF116" s="6" t="n">
        <v>5051.62</v>
      </c>
      <c r="AG116" s="0" t="s">
        <v>473</v>
      </c>
    </row>
    <row collapsed="false" customFormat="false" customHeight="false" hidden="false" ht="12.1" outlineLevel="0" r="117">
      <c r="A117" s="0"/>
      <c r="B117" s="0"/>
      <c r="C117" s="0"/>
      <c r="D117" s="0"/>
      <c r="E117" s="0"/>
      <c r="F117" s="0"/>
      <c r="G117" s="11" t="n">
        <v>45573</v>
      </c>
      <c r="H117" s="6" t="n">
        <v>144129.63</v>
      </c>
      <c r="I117" s="0" t="s">
        <v>473</v>
      </c>
      <c r="J117" s="0"/>
      <c r="K117" s="0"/>
      <c r="L117" s="0"/>
      <c r="M117" s="0"/>
      <c r="N117" s="0"/>
      <c r="O117" s="0"/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0"/>
      <c r="AC117" s="0"/>
      <c r="AD117" s="0"/>
      <c r="AE117" s="11" t="n">
        <v>45849</v>
      </c>
      <c r="AF117" s="6" t="n">
        <v>15786.31</v>
      </c>
      <c r="AG117" s="0" t="s">
        <v>473</v>
      </c>
    </row>
    <row collapsed="false" customFormat="false" customHeight="false" hidden="false" ht="12.1" outlineLevel="0" r="118">
      <c r="A118" s="0"/>
      <c r="B118" s="0"/>
      <c r="C118" s="0"/>
      <c r="D118" s="0"/>
      <c r="E118" s="0"/>
      <c r="F118" s="0"/>
      <c r="G118" s="11" t="n">
        <v>45590</v>
      </c>
      <c r="H118" s="6" t="n">
        <v>1150.46</v>
      </c>
      <c r="I118" s="0" t="s">
        <v>473</v>
      </c>
      <c r="J118" s="0"/>
      <c r="K118" s="0"/>
      <c r="L118" s="0"/>
      <c r="M118" s="0"/>
      <c r="N118" s="0"/>
      <c r="O118" s="0"/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0"/>
      <c r="AC118" s="0"/>
      <c r="AD118" s="0"/>
      <c r="AE118" s="11" t="n">
        <v>45849</v>
      </c>
      <c r="AF118" s="6" t="n">
        <v>4420.17</v>
      </c>
      <c r="AG118" s="0" t="s">
        <v>473</v>
      </c>
    </row>
    <row collapsed="false" customFormat="false" customHeight="false" hidden="false" ht="12.1" outlineLevel="0" r="119">
      <c r="A119" s="0"/>
      <c r="B119" s="0"/>
      <c r="C119" s="0"/>
      <c r="D119" s="0"/>
      <c r="E119" s="0"/>
      <c r="F119" s="0"/>
      <c r="G119" s="11" t="n">
        <v>45593</v>
      </c>
      <c r="H119" s="6" t="n">
        <v>56582.62</v>
      </c>
      <c r="I119" s="0" t="s">
        <v>473</v>
      </c>
      <c r="J119" s="0"/>
      <c r="K119" s="0"/>
      <c r="L119" s="0"/>
      <c r="M119" s="0"/>
      <c r="N119" s="0"/>
      <c r="O119" s="0"/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0"/>
      <c r="AC119" s="0"/>
      <c r="AD119" s="0"/>
      <c r="AE119" s="11" t="n">
        <v>45849</v>
      </c>
      <c r="AF119" s="6" t="n">
        <v>3157.26</v>
      </c>
      <c r="AG119" s="0" t="s">
        <v>473</v>
      </c>
    </row>
    <row collapsed="false" customFormat="false" customHeight="false" hidden="false" ht="12.1" outlineLevel="0" r="120">
      <c r="A120" s="0"/>
      <c r="B120" s="0"/>
      <c r="C120" s="0"/>
      <c r="D120" s="0"/>
      <c r="E120" s="0"/>
      <c r="F120" s="0"/>
      <c r="G120" s="11" t="n">
        <v>45593</v>
      </c>
      <c r="H120" s="6" t="n">
        <v>1118.45</v>
      </c>
      <c r="I120" s="0" t="s">
        <v>473</v>
      </c>
      <c r="J120" s="0"/>
      <c r="K120" s="0"/>
      <c r="L120" s="0"/>
      <c r="M120" s="0"/>
      <c r="N120" s="0"/>
      <c r="O120" s="0"/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0"/>
      <c r="AC120" s="0"/>
      <c r="AD120" s="0"/>
      <c r="AE120" s="11" t="n">
        <v>45849</v>
      </c>
      <c r="AF120" s="6" t="n">
        <v>5051.62</v>
      </c>
      <c r="AG120" s="0" t="s">
        <v>473</v>
      </c>
    </row>
    <row collapsed="false" customFormat="false" customHeight="false" hidden="false" ht="12.1" outlineLevel="0" r="121">
      <c r="A121" s="0"/>
      <c r="B121" s="0"/>
      <c r="C121" s="0"/>
      <c r="D121" s="0"/>
      <c r="E121" s="0"/>
      <c r="F121" s="0"/>
      <c r="G121" s="11" t="n">
        <v>45593</v>
      </c>
      <c r="H121" s="6" t="n">
        <v>6076.63</v>
      </c>
      <c r="I121" s="0" t="s">
        <v>473</v>
      </c>
      <c r="J121" s="0"/>
      <c r="K121" s="0"/>
      <c r="L121" s="0"/>
      <c r="M121" s="0"/>
      <c r="N121" s="0"/>
      <c r="O121" s="0"/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0"/>
      <c r="AC121" s="0"/>
      <c r="AD121" s="0"/>
      <c r="AE121" s="11" t="n">
        <v>45849</v>
      </c>
      <c r="AF121" s="6" t="n">
        <v>4420.17</v>
      </c>
      <c r="AG121" s="0" t="s">
        <v>473</v>
      </c>
    </row>
    <row collapsed="false" customFormat="false" customHeight="false" hidden="false" ht="12.1" outlineLevel="0" r="122">
      <c r="A122" s="0"/>
      <c r="B122" s="0"/>
      <c r="C122" s="0"/>
      <c r="D122" s="0"/>
      <c r="E122" s="0"/>
      <c r="F122" s="0"/>
      <c r="G122" s="11" t="n">
        <v>45596</v>
      </c>
      <c r="H122" s="6" t="n">
        <v>23386.55</v>
      </c>
      <c r="I122" s="0" t="s">
        <v>473</v>
      </c>
      <c r="J122" s="0"/>
      <c r="K122" s="0"/>
      <c r="L122" s="0"/>
      <c r="M122" s="0"/>
      <c r="N122" s="0"/>
      <c r="O122" s="0"/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0"/>
      <c r="AC122" s="0"/>
      <c r="AD122" s="0"/>
      <c r="AE122" s="11" t="n">
        <v>45849</v>
      </c>
      <c r="AF122" s="6" t="n">
        <v>15786.31</v>
      </c>
      <c r="AG122" s="0" t="s">
        <v>473</v>
      </c>
    </row>
    <row collapsed="false" customFormat="false" customHeight="false" hidden="false" ht="12.1" outlineLevel="0" r="123">
      <c r="A123" s="0"/>
      <c r="B123" s="0"/>
      <c r="C123" s="0"/>
      <c r="D123" s="0"/>
      <c r="E123" s="0"/>
      <c r="F123" s="0"/>
      <c r="G123" s="11" t="n">
        <v>45596</v>
      </c>
      <c r="H123" s="6" t="n">
        <v>3189.08</v>
      </c>
      <c r="I123" s="0" t="s">
        <v>473</v>
      </c>
      <c r="J123" s="0"/>
      <c r="K123" s="0"/>
      <c r="L123" s="0"/>
      <c r="M123" s="0"/>
      <c r="N123" s="0"/>
      <c r="O123" s="0"/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0"/>
      <c r="AC123" s="0"/>
      <c r="AD123" s="0"/>
      <c r="AE123" s="11" t="n">
        <v>45849</v>
      </c>
      <c r="AF123" s="6" t="n">
        <v>5051.62</v>
      </c>
      <c r="AG123" s="0" t="s">
        <v>473</v>
      </c>
    </row>
    <row collapsed="false" customFormat="false" customHeight="false" hidden="false" ht="12.1" outlineLevel="0" r="124">
      <c r="A124" s="0"/>
      <c r="B124" s="0"/>
      <c r="C124" s="0"/>
      <c r="D124" s="0"/>
      <c r="E124" s="0"/>
      <c r="F124" s="0"/>
      <c r="G124" s="11" t="n">
        <v>45604</v>
      </c>
      <c r="H124" s="6" t="n">
        <v>3457.98</v>
      </c>
      <c r="I124" s="0" t="s">
        <v>473</v>
      </c>
      <c r="J124" s="0"/>
      <c r="K124" s="0"/>
      <c r="L124" s="0"/>
      <c r="M124" s="0"/>
      <c r="N124" s="0"/>
      <c r="O124" s="0"/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0"/>
      <c r="AC124" s="0"/>
      <c r="AD124" s="0"/>
      <c r="AE124" s="11" t="n">
        <v>45849</v>
      </c>
      <c r="AF124" s="6" t="n">
        <v>3788.71</v>
      </c>
      <c r="AG124" s="0" t="s">
        <v>473</v>
      </c>
    </row>
    <row collapsed="false" customFormat="false" customHeight="false" hidden="false" ht="12.1" outlineLevel="0" r="125">
      <c r="A125" s="0"/>
      <c r="B125" s="0"/>
      <c r="C125" s="0"/>
      <c r="D125" s="0"/>
      <c r="E125" s="0"/>
      <c r="F125" s="0"/>
      <c r="G125" s="11" t="n">
        <v>45608</v>
      </c>
      <c r="H125" s="6" t="n">
        <v>2385.66</v>
      </c>
      <c r="I125" s="0" t="s">
        <v>473</v>
      </c>
      <c r="J125" s="0"/>
      <c r="K125" s="0"/>
      <c r="L125" s="0"/>
      <c r="M125" s="0"/>
      <c r="N125" s="0"/>
      <c r="O125" s="0"/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0"/>
      <c r="AC125" s="0"/>
      <c r="AD125" s="0"/>
      <c r="AE125" s="11" t="n">
        <v>45849</v>
      </c>
      <c r="AF125" s="6" t="n">
        <v>5051.62</v>
      </c>
      <c r="AG125" s="0" t="s">
        <v>473</v>
      </c>
    </row>
    <row collapsed="false" customFormat="false" customHeight="false" hidden="false" ht="12.1" outlineLevel="0" r="126">
      <c r="A126" s="0"/>
      <c r="B126" s="0"/>
      <c r="C126" s="0"/>
      <c r="D126" s="0"/>
      <c r="E126" s="0"/>
      <c r="F126" s="0"/>
      <c r="G126" s="11" t="n">
        <v>45609</v>
      </c>
      <c r="H126" s="6" t="n">
        <v>79656.25</v>
      </c>
      <c r="I126" s="0" t="s">
        <v>473</v>
      </c>
      <c r="J126" s="0"/>
      <c r="K126" s="0"/>
      <c r="L126" s="0"/>
      <c r="M126" s="0"/>
      <c r="N126" s="0"/>
      <c r="O126" s="0"/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0"/>
      <c r="AC126" s="0"/>
      <c r="AD126" s="0"/>
      <c r="AE126" s="11" t="n">
        <v>45849</v>
      </c>
      <c r="AF126" s="6" t="n">
        <v>3788.71</v>
      </c>
      <c r="AG126" s="0" t="s">
        <v>473</v>
      </c>
    </row>
    <row collapsed="false" customFormat="false" customHeight="false" hidden="false" ht="12.1" outlineLevel="0" r="127">
      <c r="A127" s="0"/>
      <c r="B127" s="0"/>
      <c r="C127" s="0"/>
      <c r="D127" s="0"/>
      <c r="E127" s="0"/>
      <c r="F127" s="0"/>
      <c r="G127" s="11" t="n">
        <v>45625</v>
      </c>
      <c r="H127" s="6" t="n">
        <v>543.98</v>
      </c>
      <c r="I127" s="0" t="s">
        <v>473</v>
      </c>
      <c r="J127" s="0"/>
      <c r="K127" s="0"/>
      <c r="L127" s="0"/>
      <c r="M127" s="0"/>
      <c r="N127" s="0"/>
      <c r="O127" s="0"/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0"/>
      <c r="AC127" s="0"/>
      <c r="AD127" s="0"/>
      <c r="AE127" s="11" t="n">
        <v>45849</v>
      </c>
      <c r="AF127" s="6" t="n">
        <v>15786.31</v>
      </c>
      <c r="AG127" s="0" t="s">
        <v>473</v>
      </c>
    </row>
    <row collapsed="false" customFormat="false" customHeight="false" hidden="false" ht="12.1" outlineLevel="0" r="128">
      <c r="A128" s="0"/>
      <c r="B128" s="0"/>
      <c r="C128" s="0"/>
      <c r="D128" s="0"/>
      <c r="E128" s="0"/>
      <c r="F128" s="0"/>
      <c r="G128" s="11" t="n">
        <v>45642</v>
      </c>
      <c r="H128" s="6" t="n">
        <v>15427.6</v>
      </c>
      <c r="I128" s="0" t="s">
        <v>473</v>
      </c>
      <c r="J128" s="0"/>
      <c r="K128" s="0"/>
      <c r="L128" s="0"/>
      <c r="M128" s="0"/>
      <c r="N128" s="0"/>
      <c r="O128" s="0"/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0"/>
      <c r="AC128" s="0"/>
      <c r="AD128" s="0"/>
      <c r="AE128" s="11" t="n">
        <v>45849</v>
      </c>
      <c r="AF128" s="6" t="n">
        <v>6945.98</v>
      </c>
      <c r="AG128" s="0" t="s">
        <v>473</v>
      </c>
    </row>
    <row collapsed="false" customFormat="false" customHeight="false" hidden="false" ht="12.1" outlineLevel="0" r="129">
      <c r="A129" s="0"/>
      <c r="B129" s="0"/>
      <c r="C129" s="0"/>
      <c r="D129" s="0"/>
      <c r="E129" s="0"/>
      <c r="F129" s="0"/>
      <c r="G129" s="11" t="n">
        <v>45665</v>
      </c>
      <c r="H129" s="6" t="n">
        <v>-27489.63</v>
      </c>
      <c r="I129" s="0" t="s">
        <v>422</v>
      </c>
      <c r="J129" s="0"/>
      <c r="K129" s="0"/>
      <c r="L129" s="0"/>
      <c r="M129" s="0"/>
      <c r="N129" s="0"/>
      <c r="O129" s="0"/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0"/>
      <c r="AC129" s="0"/>
      <c r="AD129" s="0"/>
      <c r="AE129" s="11" t="n">
        <v>45849</v>
      </c>
      <c r="AF129" s="6" t="n">
        <v>3157.26</v>
      </c>
      <c r="AG129" s="0" t="s">
        <v>473</v>
      </c>
    </row>
    <row collapsed="false" customFormat="false" customHeight="false" hidden="false" ht="12.1" outlineLevel="0" r="130">
      <c r="A130" s="0"/>
      <c r="B130" s="0"/>
      <c r="C130" s="0"/>
      <c r="D130" s="0"/>
      <c r="E130" s="0"/>
      <c r="F130" s="0"/>
      <c r="G130" s="11" t="n">
        <v>45673</v>
      </c>
      <c r="H130" s="6" t="n">
        <v>660.15</v>
      </c>
      <c r="I130" s="0" t="s">
        <v>473</v>
      </c>
      <c r="J130" s="0"/>
      <c r="K130" s="0"/>
      <c r="L130" s="0"/>
      <c r="M130" s="0"/>
      <c r="N130" s="0"/>
      <c r="O130" s="0"/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0"/>
      <c r="AC130" s="0"/>
      <c r="AD130" s="0"/>
      <c r="AE130" s="11" t="n">
        <v>45849</v>
      </c>
      <c r="AF130" s="6" t="n">
        <v>15786.31</v>
      </c>
      <c r="AG130" s="0" t="s">
        <v>473</v>
      </c>
    </row>
    <row collapsed="false" customFormat="false" customHeight="false" hidden="false" ht="12.1" outlineLevel="0" r="131">
      <c r="A131" s="0"/>
      <c r="B131" s="0"/>
      <c r="C131" s="0"/>
      <c r="D131" s="0"/>
      <c r="E131" s="0"/>
      <c r="F131" s="0"/>
      <c r="G131" s="11" t="n">
        <v>45700</v>
      </c>
      <c r="H131" s="6" t="n">
        <v>65210.07</v>
      </c>
      <c r="I131" s="0" t="s">
        <v>473</v>
      </c>
      <c r="J131" s="0"/>
      <c r="K131" s="0"/>
      <c r="L131" s="0"/>
      <c r="M131" s="0"/>
      <c r="N131" s="0"/>
      <c r="O131" s="0"/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0"/>
      <c r="AC131" s="0"/>
      <c r="AD131" s="0"/>
      <c r="AE131" s="11" t="n">
        <v>45849</v>
      </c>
      <c r="AF131" s="6" t="n">
        <v>6314.52</v>
      </c>
      <c r="AG131" s="0" t="s">
        <v>473</v>
      </c>
    </row>
    <row collapsed="false" customFormat="false" customHeight="false" hidden="false" ht="12.1" outlineLevel="0" r="132">
      <c r="A132" s="0"/>
      <c r="B132" s="0"/>
      <c r="C132" s="0"/>
      <c r="D132" s="0"/>
      <c r="E132" s="0"/>
      <c r="F132" s="0"/>
      <c r="G132" s="11" t="n">
        <v>45700</v>
      </c>
      <c r="H132" s="6" t="n">
        <v>679.27</v>
      </c>
      <c r="I132" s="0" t="s">
        <v>473</v>
      </c>
      <c r="J132" s="0"/>
      <c r="K132" s="0"/>
      <c r="L132" s="0"/>
      <c r="M132" s="0"/>
      <c r="N132" s="0"/>
      <c r="O132" s="0"/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0"/>
      <c r="AC132" s="0"/>
      <c r="AD132" s="0"/>
      <c r="AE132" s="11" t="n">
        <v>45849</v>
      </c>
      <c r="AF132" s="6" t="n">
        <v>5051.62</v>
      </c>
      <c r="AG132" s="0" t="s">
        <v>473</v>
      </c>
    </row>
    <row collapsed="false" customFormat="false" customHeight="false" hidden="false" ht="12.1" outlineLevel="0" r="133">
      <c r="A133" s="0"/>
      <c r="B133" s="0"/>
      <c r="C133" s="0"/>
      <c r="D133" s="0"/>
      <c r="E133" s="0"/>
      <c r="F133" s="0"/>
      <c r="G133" s="11" t="n">
        <v>45700</v>
      </c>
      <c r="H133" s="6" t="n">
        <v>2037.81</v>
      </c>
      <c r="I133" s="0" t="s">
        <v>473</v>
      </c>
      <c r="J133" s="0"/>
      <c r="K133" s="0"/>
      <c r="L133" s="0"/>
      <c r="M133" s="0"/>
      <c r="N133" s="0"/>
      <c r="O133" s="0"/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0"/>
      <c r="AC133" s="0"/>
      <c r="AD133" s="0"/>
      <c r="AE133" s="11" t="n">
        <v>45849</v>
      </c>
      <c r="AF133" s="6" t="n">
        <v>15786.31</v>
      </c>
      <c r="AG133" s="0" t="s">
        <v>473</v>
      </c>
    </row>
    <row collapsed="false" customFormat="false" customHeight="false" hidden="false" ht="12.1" outlineLevel="0" r="134">
      <c r="A134" s="0"/>
      <c r="B134" s="0"/>
      <c r="C134" s="0"/>
      <c r="D134" s="0"/>
      <c r="E134" s="0"/>
      <c r="F134" s="0"/>
      <c r="G134" s="11" t="n">
        <v>45715</v>
      </c>
      <c r="H134" s="6" t="n">
        <v>1572050.57</v>
      </c>
      <c r="I134" s="0" t="s">
        <v>473</v>
      </c>
      <c r="J134" s="0"/>
      <c r="K134" s="0"/>
      <c r="L134" s="0"/>
      <c r="M134" s="0"/>
      <c r="N134" s="0"/>
      <c r="O134" s="0"/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0"/>
      <c r="AC134" s="0"/>
      <c r="AD134" s="0"/>
      <c r="AE134" s="11" t="n">
        <v>45849</v>
      </c>
      <c r="AF134" s="6" t="n">
        <v>1262.9</v>
      </c>
      <c r="AG134" s="0" t="s">
        <v>473</v>
      </c>
    </row>
    <row collapsed="false" customFormat="false" customHeight="false" hidden="false" ht="12.1" outlineLevel="0" r="135">
      <c r="A135" s="0"/>
      <c r="B135" s="0"/>
      <c r="C135" s="0"/>
      <c r="D135" s="0"/>
      <c r="E135" s="0"/>
      <c r="F135" s="0"/>
      <c r="G135" s="11" t="n">
        <v>45719</v>
      </c>
      <c r="H135" s="6" t="n">
        <v>675</v>
      </c>
      <c r="I135" s="0" t="s">
        <v>473</v>
      </c>
      <c r="J135" s="0"/>
      <c r="K135" s="0"/>
      <c r="L135" s="0"/>
      <c r="M135" s="0"/>
      <c r="N135" s="0"/>
      <c r="O135" s="0"/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0"/>
      <c r="AC135" s="0"/>
      <c r="AD135" s="0"/>
      <c r="AE135" s="11" t="n">
        <v>45849</v>
      </c>
      <c r="AF135" s="6" t="n">
        <v>2525.81</v>
      </c>
      <c r="AG135" s="0" t="s">
        <v>473</v>
      </c>
    </row>
    <row collapsed="false" customFormat="false" customHeight="false" hidden="false" ht="12.1" outlineLevel="0" r="136">
      <c r="A136" s="0"/>
      <c r="B136" s="0"/>
      <c r="C136" s="0"/>
      <c r="D136" s="0"/>
      <c r="E136" s="0"/>
      <c r="F136" s="0"/>
      <c r="G136" s="11" t="n">
        <v>45744</v>
      </c>
      <c r="H136" s="6" t="n">
        <v>27845.03</v>
      </c>
      <c r="I136" s="0" t="s">
        <v>473</v>
      </c>
      <c r="J136" s="0"/>
      <c r="K136" s="0"/>
      <c r="L136" s="0"/>
      <c r="M136" s="0"/>
      <c r="N136" s="0"/>
      <c r="O136" s="0"/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0"/>
      <c r="AC136" s="0"/>
      <c r="AD136" s="0"/>
      <c r="AE136" s="11" t="n">
        <v>45849</v>
      </c>
      <c r="AF136" s="6" t="n">
        <v>3788.71</v>
      </c>
      <c r="AG136" s="0" t="s">
        <v>473</v>
      </c>
    </row>
    <row collapsed="false" customFormat="false" customHeight="false" hidden="false" ht="12.1" outlineLevel="0" r="137">
      <c r="A137" s="0"/>
      <c r="B137" s="0"/>
      <c r="C137" s="0"/>
      <c r="D137" s="0"/>
      <c r="E137" s="0"/>
      <c r="F137" s="0"/>
      <c r="G137" s="11" t="n">
        <v>45744</v>
      </c>
      <c r="H137" s="6" t="n">
        <v>4532.91</v>
      </c>
      <c r="I137" s="0" t="s">
        <v>473</v>
      </c>
      <c r="J137" s="0"/>
      <c r="K137" s="0"/>
      <c r="L137" s="0"/>
      <c r="M137" s="0"/>
      <c r="N137" s="0"/>
      <c r="O137" s="0"/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0"/>
      <c r="AC137" s="0"/>
      <c r="AD137" s="0"/>
      <c r="AE137" s="11" t="n">
        <v>45849</v>
      </c>
      <c r="AF137" s="6" t="n">
        <v>8840.33</v>
      </c>
      <c r="AG137" s="0" t="s">
        <v>473</v>
      </c>
    </row>
    <row collapsed="false" customFormat="false" customHeight="false" hidden="false" ht="12.1" outlineLevel="0" r="138">
      <c r="A138" s="0"/>
      <c r="B138" s="0"/>
      <c r="C138" s="0"/>
      <c r="D138" s="0"/>
      <c r="E138" s="0"/>
      <c r="F138" s="0"/>
      <c r="G138" s="11" t="n">
        <v>45745</v>
      </c>
      <c r="H138" s="6" t="n">
        <v>640.6</v>
      </c>
      <c r="I138" s="0" t="s">
        <v>473</v>
      </c>
      <c r="J138" s="0"/>
      <c r="K138" s="0"/>
      <c r="L138" s="0"/>
      <c r="M138" s="0"/>
      <c r="N138" s="0"/>
      <c r="O138" s="0"/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0"/>
      <c r="AC138" s="0"/>
      <c r="AD138" s="0"/>
      <c r="AE138" s="11" t="n">
        <v>45849</v>
      </c>
      <c r="AF138" s="6" t="n">
        <v>4420.17</v>
      </c>
      <c r="AG138" s="0" t="s">
        <v>473</v>
      </c>
    </row>
    <row collapsed="false" customFormat="false" customHeight="false" hidden="false" ht="12.1" outlineLevel="0" r="139">
      <c r="A139" s="0"/>
      <c r="B139" s="0"/>
      <c r="C139" s="0"/>
      <c r="D139" s="0"/>
      <c r="E139" s="0"/>
      <c r="F139" s="0"/>
      <c r="G139" s="11" t="n">
        <v>45747</v>
      </c>
      <c r="H139" s="6" t="n">
        <v>1270.31</v>
      </c>
      <c r="I139" s="0" t="s">
        <v>473</v>
      </c>
      <c r="J139" s="0"/>
      <c r="K139" s="0"/>
      <c r="L139" s="0"/>
      <c r="M139" s="0"/>
      <c r="N139" s="0"/>
      <c r="O139" s="0"/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0"/>
      <c r="AC139" s="0"/>
      <c r="AD139" s="0"/>
      <c r="AE139" s="11" t="n">
        <v>45849</v>
      </c>
      <c r="AF139" s="6" t="n">
        <v>4420.17</v>
      </c>
      <c r="AG139" s="0" t="s">
        <v>473</v>
      </c>
    </row>
    <row collapsed="false" customFormat="false" customHeight="false" hidden="false" ht="12.1" outlineLevel="0" r="140">
      <c r="A140" s="0"/>
      <c r="B140" s="0"/>
      <c r="C140" s="0"/>
      <c r="D140" s="0"/>
      <c r="E140" s="0"/>
      <c r="F140" s="0"/>
      <c r="G140" s="11" t="n">
        <v>45749</v>
      </c>
      <c r="H140" s="6" t="n">
        <v>3061.72</v>
      </c>
      <c r="I140" s="0" t="s">
        <v>473</v>
      </c>
      <c r="J140" s="0"/>
      <c r="K140" s="0"/>
      <c r="L140" s="0"/>
      <c r="M140" s="0"/>
      <c r="N140" s="0"/>
      <c r="O140" s="0"/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0"/>
      <c r="AC140" s="0"/>
      <c r="AD140" s="0"/>
      <c r="AE140" s="11" t="n">
        <v>45849</v>
      </c>
      <c r="AF140" s="6" t="n">
        <v>15786.31</v>
      </c>
      <c r="AG140" s="0" t="s">
        <v>473</v>
      </c>
    </row>
    <row collapsed="false" customFormat="false" customHeight="false" hidden="false" ht="12.1" outlineLevel="0" r="141">
      <c r="A141" s="0"/>
      <c r="B141" s="0"/>
      <c r="C141" s="0"/>
      <c r="D141" s="0"/>
      <c r="E141" s="0"/>
      <c r="F141" s="0"/>
      <c r="G141" s="11" t="n">
        <v>45749</v>
      </c>
      <c r="H141" s="6" t="n">
        <v>3707.68</v>
      </c>
      <c r="I141" s="0" t="s">
        <v>473</v>
      </c>
      <c r="J141" s="0"/>
      <c r="K141" s="0"/>
      <c r="L141" s="0"/>
      <c r="M141" s="0"/>
      <c r="N141" s="0"/>
      <c r="O141" s="0"/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0"/>
      <c r="AC141" s="0"/>
      <c r="AD141" s="0"/>
      <c r="AE141" s="11" t="n">
        <v>45849</v>
      </c>
      <c r="AF141" s="6" t="n">
        <v>5683.07</v>
      </c>
      <c r="AG141" s="0" t="s">
        <v>473</v>
      </c>
    </row>
    <row collapsed="false" customFormat="false" customHeight="false" hidden="false" ht="12.1" outlineLevel="0" r="142">
      <c r="A142" s="0"/>
      <c r="B142" s="0"/>
      <c r="C142" s="0"/>
      <c r="D142" s="0"/>
      <c r="E142" s="0"/>
      <c r="F142" s="0"/>
      <c r="G142" s="11" t="n">
        <v>45750</v>
      </c>
      <c r="H142" s="6" t="n">
        <v>5574.13</v>
      </c>
      <c r="I142" s="0" t="s">
        <v>473</v>
      </c>
      <c r="J142" s="0"/>
      <c r="K142" s="0"/>
      <c r="L142" s="0"/>
      <c r="M142" s="0"/>
      <c r="N142" s="0"/>
      <c r="O142" s="0"/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0"/>
      <c r="AC142" s="0"/>
      <c r="AD142" s="0"/>
      <c r="AE142" s="11" t="n">
        <v>45849</v>
      </c>
      <c r="AF142" s="6" t="n">
        <v>4420.17</v>
      </c>
      <c r="AG142" s="0" t="s">
        <v>473</v>
      </c>
    </row>
    <row collapsed="false" customFormat="false" customHeight="false" hidden="false" ht="12.1" outlineLevel="0" r="143">
      <c r="A143" s="0"/>
      <c r="B143" s="0"/>
      <c r="C143" s="0"/>
      <c r="D143" s="0"/>
      <c r="E143" s="0"/>
      <c r="F143" s="0"/>
      <c r="G143" s="11" t="n">
        <v>45751</v>
      </c>
      <c r="H143" s="6" t="n">
        <v>23409.36</v>
      </c>
      <c r="I143" s="0" t="s">
        <v>473</v>
      </c>
      <c r="J143" s="0"/>
      <c r="K143" s="0"/>
      <c r="L143" s="0"/>
      <c r="M143" s="0"/>
      <c r="N143" s="0"/>
      <c r="O143" s="0"/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0"/>
      <c r="AC143" s="0"/>
      <c r="AD143" s="0"/>
      <c r="AE143" s="11" t="n">
        <v>45849</v>
      </c>
      <c r="AF143" s="6" t="n">
        <v>3157.26</v>
      </c>
      <c r="AG143" s="0" t="s">
        <v>473</v>
      </c>
    </row>
    <row collapsed="false" customFormat="false" customHeight="false" hidden="false" ht="12.1" outlineLevel="0" r="144">
      <c r="A144" s="0"/>
      <c r="B144" s="0"/>
      <c r="C144" s="0"/>
      <c r="D144" s="0"/>
      <c r="E144" s="0"/>
      <c r="F144" s="0"/>
      <c r="G144" s="11" t="n">
        <v>45751</v>
      </c>
      <c r="H144" s="6" t="n">
        <v>1200.48</v>
      </c>
      <c r="I144" s="0" t="s">
        <v>473</v>
      </c>
      <c r="J144" s="0"/>
      <c r="K144" s="0"/>
      <c r="L144" s="0"/>
      <c r="M144" s="0"/>
      <c r="N144" s="0"/>
      <c r="O144" s="0"/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0"/>
      <c r="AC144" s="0"/>
      <c r="AD144" s="0"/>
      <c r="AE144" s="11" t="n">
        <v>45849</v>
      </c>
      <c r="AF144" s="6" t="n">
        <v>4420.17</v>
      </c>
      <c r="AG144" s="0" t="s">
        <v>473</v>
      </c>
    </row>
    <row collapsed="false" customFormat="false" customHeight="false" hidden="false" ht="12.1" outlineLevel="0" r="145">
      <c r="A145" s="0"/>
      <c r="B145" s="0"/>
      <c r="C145" s="0"/>
      <c r="D145" s="0"/>
      <c r="E145" s="0"/>
      <c r="F145" s="0"/>
      <c r="G145" s="11" t="n">
        <v>45751</v>
      </c>
      <c r="H145" s="6" t="n">
        <v>3001.2</v>
      </c>
      <c r="I145" s="0" t="s">
        <v>473</v>
      </c>
      <c r="J145" s="0"/>
      <c r="K145" s="0"/>
      <c r="L145" s="0"/>
      <c r="M145" s="0"/>
      <c r="N145" s="0"/>
      <c r="O145" s="0"/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0"/>
      <c r="AC145" s="0"/>
      <c r="AD145" s="0"/>
      <c r="AE145" s="11" t="n">
        <v>45849</v>
      </c>
      <c r="AF145" s="6" t="n">
        <v>13891.95</v>
      </c>
      <c r="AG145" s="0" t="s">
        <v>473</v>
      </c>
    </row>
    <row collapsed="false" customFormat="false" customHeight="false" hidden="false" ht="12.1" outlineLevel="0" r="146">
      <c r="A146" s="0"/>
      <c r="B146" s="0"/>
      <c r="C146" s="0"/>
      <c r="D146" s="0"/>
      <c r="E146" s="0"/>
      <c r="F146" s="0"/>
      <c r="G146" s="11" t="n">
        <v>45751</v>
      </c>
      <c r="H146" s="6" t="n">
        <v>9003.6</v>
      </c>
      <c r="I146" s="0" t="s">
        <v>473</v>
      </c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11" t="n">
        <v>45849</v>
      </c>
      <c r="AF146" s="6" t="n">
        <v>3788.71</v>
      </c>
      <c r="AG146" s="0" t="s">
        <v>473</v>
      </c>
    </row>
    <row collapsed="false" customFormat="false" customHeight="false" hidden="false" ht="12.1" outlineLevel="0" r="147">
      <c r="A147" s="0"/>
      <c r="B147" s="0"/>
      <c r="C147" s="0"/>
      <c r="D147" s="0"/>
      <c r="E147" s="0"/>
      <c r="F147" s="0"/>
      <c r="G147" s="11" t="n">
        <v>45751</v>
      </c>
      <c r="H147" s="6" t="n">
        <v>23409.36</v>
      </c>
      <c r="I147" s="0" t="s">
        <v>473</v>
      </c>
      <c r="J147" s="0"/>
      <c r="K147" s="0"/>
      <c r="L147" s="0"/>
      <c r="M147" s="0"/>
      <c r="N147" s="0"/>
      <c r="O147" s="0"/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0"/>
      <c r="AC147" s="0"/>
      <c r="AD147" s="0"/>
      <c r="AE147" s="11" t="n">
        <v>45849</v>
      </c>
      <c r="AF147" s="6" t="n">
        <v>14523.41</v>
      </c>
      <c r="AG147" s="0" t="s">
        <v>473</v>
      </c>
    </row>
    <row collapsed="false" customFormat="false" customHeight="false" hidden="false" ht="12.1" outlineLevel="0" r="148">
      <c r="A148" s="0"/>
      <c r="B148" s="0"/>
      <c r="C148" s="0"/>
      <c r="D148" s="0"/>
      <c r="E148" s="0"/>
      <c r="F148" s="0"/>
      <c r="G148" s="11" t="n">
        <v>45751</v>
      </c>
      <c r="H148" s="6" t="n">
        <v>1800.72</v>
      </c>
      <c r="I148" s="0" t="s">
        <v>473</v>
      </c>
      <c r="J148" s="0"/>
      <c r="K148" s="0"/>
      <c r="L148" s="0"/>
      <c r="M148" s="0"/>
      <c r="N148" s="0"/>
      <c r="O148" s="0"/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0"/>
      <c r="AC148" s="0"/>
      <c r="AD148" s="0"/>
      <c r="AE148" s="11" t="n">
        <v>45849</v>
      </c>
      <c r="AF148" s="6" t="n">
        <v>8208.88</v>
      </c>
      <c r="AG148" s="0" t="s">
        <v>473</v>
      </c>
    </row>
    <row collapsed="false" customFormat="false" customHeight="false" hidden="false" ht="12.1" outlineLevel="0" r="149">
      <c r="A149" s="0"/>
      <c r="B149" s="0"/>
      <c r="C149" s="0"/>
      <c r="D149" s="0"/>
      <c r="E149" s="0"/>
      <c r="F149" s="0"/>
      <c r="G149" s="11" t="n">
        <v>45754</v>
      </c>
      <c r="H149" s="6" t="n">
        <v>4222.69</v>
      </c>
      <c r="I149" s="0" t="s">
        <v>473</v>
      </c>
      <c r="J149" s="0"/>
      <c r="K149" s="0"/>
      <c r="L149" s="0"/>
      <c r="M149" s="0"/>
      <c r="N149" s="0"/>
      <c r="O149" s="0"/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0"/>
      <c r="AC149" s="0"/>
      <c r="AD149" s="0"/>
      <c r="AE149" s="11" t="n">
        <v>45849</v>
      </c>
      <c r="AF149" s="6" t="n">
        <v>15786.31</v>
      </c>
      <c r="AG149" s="0" t="s">
        <v>473</v>
      </c>
    </row>
    <row collapsed="false" customFormat="false" customHeight="false" hidden="false" ht="12.1" outlineLevel="0" r="150">
      <c r="A150" s="0"/>
      <c r="B150" s="0"/>
      <c r="C150" s="0"/>
      <c r="D150" s="0"/>
      <c r="E150" s="0"/>
      <c r="F150" s="0"/>
      <c r="G150" s="11" t="n">
        <v>45756</v>
      </c>
      <c r="H150" s="6" t="n">
        <v>46434.17</v>
      </c>
      <c r="I150" s="0" t="s">
        <v>473</v>
      </c>
      <c r="J150" s="0"/>
      <c r="K150" s="0"/>
      <c r="L150" s="0"/>
      <c r="M150" s="0"/>
      <c r="N150" s="0"/>
      <c r="O150" s="0"/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0"/>
      <c r="AC150" s="0"/>
      <c r="AD150" s="0"/>
      <c r="AE150" s="11" t="n">
        <v>45849</v>
      </c>
      <c r="AF150" s="6" t="n">
        <v>5683.07</v>
      </c>
      <c r="AG150" s="0" t="s">
        <v>473</v>
      </c>
    </row>
    <row collapsed="false" customFormat="false" customHeight="false" hidden="false" ht="12.1" outlineLevel="0" r="151">
      <c r="A151" s="0"/>
      <c r="B151" s="0"/>
      <c r="C151" s="0"/>
      <c r="D151" s="0"/>
      <c r="E151" s="0"/>
      <c r="F151" s="0"/>
      <c r="G151" s="11" t="n">
        <v>45756</v>
      </c>
      <c r="H151" s="6" t="n">
        <v>59701.07</v>
      </c>
      <c r="I151" s="0" t="s">
        <v>473</v>
      </c>
      <c r="J151" s="0"/>
      <c r="K151" s="0"/>
      <c r="L151" s="0"/>
      <c r="M151" s="0"/>
      <c r="N151" s="0"/>
      <c r="O151" s="0"/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0"/>
      <c r="AC151" s="0"/>
      <c r="AD151" s="0"/>
      <c r="AE151" s="11" t="n">
        <v>45849</v>
      </c>
      <c r="AF151" s="6" t="n">
        <v>15786.31</v>
      </c>
      <c r="AG151" s="0" t="s">
        <v>473</v>
      </c>
    </row>
    <row collapsed="false" customFormat="false" customHeight="false" hidden="false" ht="12.1" outlineLevel="0" r="152">
      <c r="A152" s="0"/>
      <c r="B152" s="0"/>
      <c r="C152" s="0"/>
      <c r="D152" s="0"/>
      <c r="E152" s="0"/>
      <c r="F152" s="0"/>
      <c r="G152" s="11" t="n">
        <v>45799</v>
      </c>
      <c r="H152" s="6" t="n">
        <v>49669.46</v>
      </c>
      <c r="I152" s="0" t="s">
        <v>473</v>
      </c>
      <c r="J152" s="0"/>
      <c r="K152" s="0"/>
      <c r="L152" s="0"/>
      <c r="M152" s="0"/>
      <c r="N152" s="0"/>
      <c r="O152" s="0"/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0"/>
      <c r="AC152" s="0"/>
      <c r="AD152" s="0"/>
      <c r="AE152" s="11" t="n">
        <v>45849</v>
      </c>
      <c r="AF152" s="6" t="n">
        <v>3788.71</v>
      </c>
      <c r="AG152" s="0" t="s">
        <v>473</v>
      </c>
    </row>
    <row collapsed="false" customFormat="false" customHeight="false" hidden="false" ht="12.1" outlineLevel="0" r="153">
      <c r="A153" s="0"/>
      <c r="B153" s="0"/>
      <c r="C153" s="0"/>
      <c r="D153" s="0"/>
      <c r="E153" s="0"/>
      <c r="F153" s="0"/>
      <c r="G153" s="11" t="n">
        <v>45804</v>
      </c>
      <c r="H153" s="6" t="n">
        <v>2607.04</v>
      </c>
      <c r="I153" s="0" t="s">
        <v>473</v>
      </c>
      <c r="J153" s="0"/>
      <c r="K153" s="0"/>
      <c r="L153" s="0"/>
      <c r="M153" s="0"/>
      <c r="N153" s="0"/>
      <c r="O153" s="0"/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0"/>
      <c r="AC153" s="0"/>
      <c r="AD153" s="0"/>
      <c r="AE153" s="11" t="n">
        <v>45849</v>
      </c>
      <c r="AF153" s="6" t="n">
        <v>3788.71</v>
      </c>
      <c r="AG153" s="0" t="s">
        <v>473</v>
      </c>
    </row>
    <row collapsed="false" customFormat="false" customHeight="false" hidden="false" ht="12.1" outlineLevel="0" r="154">
      <c r="A154" s="0"/>
      <c r="B154" s="0"/>
      <c r="C154" s="0"/>
      <c r="D154" s="0"/>
      <c r="E154" s="0"/>
      <c r="F154" s="0"/>
      <c r="G154" s="11" t="n">
        <v>45810</v>
      </c>
      <c r="H154" s="6" t="n">
        <v>-175302.14</v>
      </c>
      <c r="I154" s="0" t="s">
        <v>434</v>
      </c>
      <c r="J154" s="0"/>
      <c r="K154" s="0"/>
      <c r="L154" s="0"/>
      <c r="M154" s="0"/>
      <c r="N154" s="0"/>
      <c r="O154" s="0"/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0"/>
      <c r="AC154" s="0"/>
      <c r="AD154" s="0"/>
      <c r="AE154" s="11" t="n">
        <v>45849</v>
      </c>
      <c r="AF154" s="6" t="n">
        <v>15786.31</v>
      </c>
      <c r="AG154" s="0" t="s">
        <v>473</v>
      </c>
    </row>
    <row collapsed="false" customFormat="false" customHeight="false" hidden="false" ht="12.1" outlineLevel="0" r="155">
      <c r="A155" s="0"/>
      <c r="B155" s="0"/>
      <c r="C155" s="0"/>
      <c r="D155" s="0"/>
      <c r="E155" s="0"/>
      <c r="F155" s="0"/>
      <c r="G155" s="11" t="n">
        <v>45818</v>
      </c>
      <c r="H155" s="6" t="n">
        <v>597.94</v>
      </c>
      <c r="I155" s="0" t="s">
        <v>473</v>
      </c>
      <c r="J155" s="0"/>
      <c r="K155" s="0"/>
      <c r="L155" s="0"/>
      <c r="M155" s="0"/>
      <c r="N155" s="0"/>
      <c r="O155" s="0"/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  <c r="AD155" s="0"/>
      <c r="AE155" s="11" t="n">
        <v>45849</v>
      </c>
      <c r="AF155" s="6" t="n">
        <v>3788.71</v>
      </c>
      <c r="AG155" s="0" t="s">
        <v>473</v>
      </c>
    </row>
    <row collapsed="false" customFormat="false" customHeight="false" hidden="false" ht="12.1" outlineLevel="0" r="156">
      <c r="A156" s="0"/>
      <c r="B156" s="0"/>
      <c r="C156" s="0"/>
      <c r="D156" s="0"/>
      <c r="E156" s="0"/>
      <c r="F156" s="0"/>
      <c r="G156" s="11" t="n">
        <v>45818</v>
      </c>
      <c r="H156" s="6" t="n">
        <v>597.24</v>
      </c>
      <c r="I156" s="0" t="s">
        <v>473</v>
      </c>
      <c r="J156" s="0"/>
      <c r="K156" s="0"/>
      <c r="L156" s="0"/>
      <c r="M156" s="0"/>
      <c r="N156" s="0"/>
      <c r="O156" s="0"/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  <c r="AD156" s="0"/>
      <c r="AE156" s="11" t="n">
        <v>45849</v>
      </c>
      <c r="AF156" s="6" t="n">
        <v>5683.07</v>
      </c>
      <c r="AG156" s="0" t="s">
        <v>473</v>
      </c>
    </row>
    <row collapsed="false" customFormat="false" customHeight="false" hidden="false" ht="12.1" outlineLevel="0" r="157">
      <c r="A157" s="0"/>
      <c r="B157" s="0"/>
      <c r="C157" s="0"/>
      <c r="D157" s="0"/>
      <c r="E157" s="0"/>
      <c r="F157" s="0"/>
      <c r="G157" s="11" t="n">
        <v>45832</v>
      </c>
      <c r="H157" s="6" t="n">
        <v>27707.89</v>
      </c>
      <c r="I157" s="0" t="s">
        <v>473</v>
      </c>
      <c r="J157" s="0"/>
      <c r="K157" s="0"/>
      <c r="L157" s="0"/>
      <c r="M157" s="0"/>
      <c r="N157" s="0"/>
      <c r="O157" s="0"/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  <c r="AD157" s="0"/>
      <c r="AE157" s="11" t="n">
        <v>45849</v>
      </c>
      <c r="AF157" s="6" t="n">
        <v>3157.26</v>
      </c>
      <c r="AG157" s="0" t="s">
        <v>473</v>
      </c>
    </row>
    <row collapsed="false" customFormat="false" customHeight="false" hidden="false" ht="12.1" outlineLevel="0" r="158">
      <c r="A158" s="0"/>
      <c r="B158" s="0"/>
      <c r="C158" s="0"/>
      <c r="D158" s="0"/>
      <c r="E158" s="0"/>
      <c r="F158" s="0"/>
      <c r="G158" s="11" t="n">
        <v>45833</v>
      </c>
      <c r="H158" s="6" t="n">
        <v>2477.74</v>
      </c>
      <c r="I158" s="0" t="s">
        <v>473</v>
      </c>
      <c r="J158" s="0"/>
      <c r="K158" s="0"/>
      <c r="L158" s="0"/>
      <c r="M158" s="0"/>
      <c r="N158" s="0"/>
      <c r="O158" s="0"/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0"/>
      <c r="AE158" s="11" t="n">
        <v>45849</v>
      </c>
      <c r="AF158" s="6" t="n">
        <v>4420.17</v>
      </c>
      <c r="AG158" s="0" t="s">
        <v>473</v>
      </c>
    </row>
    <row collapsed="false" customFormat="false" customHeight="false" hidden="false" ht="12.1" outlineLevel="0" r="159">
      <c r="A159" s="0"/>
      <c r="B159" s="0"/>
      <c r="C159" s="0"/>
      <c r="D159" s="0"/>
      <c r="E159" s="0"/>
      <c r="F159" s="0"/>
      <c r="G159" s="11" t="n">
        <v>45944</v>
      </c>
      <c r="H159" s="6" t="n">
        <v>-58989.75</v>
      </c>
      <c r="I159" s="0" t="s">
        <v>466</v>
      </c>
      <c r="J159" s="0"/>
      <c r="K159" s="0"/>
      <c r="L159" s="0"/>
      <c r="M159" s="0"/>
      <c r="N159" s="0"/>
      <c r="O159" s="0"/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0"/>
      <c r="AE159" s="11" t="n">
        <v>45849</v>
      </c>
      <c r="AF159" s="6" t="n">
        <v>4420.17</v>
      </c>
      <c r="AG159" s="0" t="s">
        <v>473</v>
      </c>
    </row>
    <row collapsed="false" customFormat="false" customHeight="false" hidden="false" ht="12.1" outlineLevel="0" r="160">
      <c r="A160" s="0"/>
      <c r="B160" s="0"/>
      <c r="C160" s="0"/>
      <c r="D160" s="0"/>
      <c r="E160" s="0"/>
      <c r="F160" s="0"/>
      <c r="G160" s="11" t="n">
        <v>45960</v>
      </c>
      <c r="H160" s="8" t="s">
        <f>=-Портфель!J4</f>
      </c>
      <c r="I160" s="0" t="s">
        <v>474</v>
      </c>
      <c r="J160" s="0"/>
      <c r="K160" s="0"/>
      <c r="L160" s="0"/>
      <c r="M160" s="0"/>
      <c r="N160" s="0"/>
      <c r="O160" s="0"/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0"/>
      <c r="AE160" s="11" t="n">
        <v>45849</v>
      </c>
      <c r="AF160" s="6" t="n">
        <v>1894.36</v>
      </c>
      <c r="AG160" s="0" t="s">
        <v>473</v>
      </c>
    </row>
    <row collapsed="false" customFormat="false" customHeight="false" hidden="false" ht="12.1" outlineLevel="0" r="161">
      <c r="A161" s="0"/>
      <c r="B161" s="0"/>
      <c r="C161" s="0"/>
      <c r="D161" s="0"/>
      <c r="E161" s="0"/>
      <c r="F161" s="0"/>
      <c r="G161" s="0"/>
      <c r="H161" s="10" t="s">
        <f>=XIRR(H2:H160,G2:G160)</f>
      </c>
      <c r="I161" s="0"/>
      <c r="J161" s="0"/>
      <c r="K161" s="0"/>
      <c r="L161" s="0"/>
      <c r="M161" s="0"/>
      <c r="N161" s="0"/>
      <c r="O161" s="0"/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0"/>
      <c r="AE161" s="11" t="n">
        <v>45849</v>
      </c>
      <c r="AF161" s="6" t="n">
        <v>4420.17</v>
      </c>
      <c r="AG161" s="0" t="s">
        <v>473</v>
      </c>
    </row>
    <row collapsed="false" customFormat="false" customHeight="false" hidden="false" ht="12.1" outlineLevel="0" r="162">
      <c r="A162" s="0"/>
      <c r="B162" s="0"/>
      <c r="C162" s="0"/>
      <c r="D162" s="0"/>
      <c r="E162" s="0"/>
      <c r="F162" s="0"/>
      <c r="G162" s="0"/>
      <c r="H162" s="8" t="s">
        <f>=-SUM(H2:H160)</f>
      </c>
      <c r="I162" s="0" t="s">
        <v>476</v>
      </c>
      <c r="J162" s="0"/>
      <c r="K162" s="0"/>
      <c r="L162" s="0"/>
      <c r="M162" s="0"/>
      <c r="N162" s="0"/>
      <c r="O162" s="0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AD162" s="0"/>
      <c r="AE162" s="11" t="n">
        <v>45849</v>
      </c>
      <c r="AF162" s="6" t="n">
        <v>3157.26</v>
      </c>
      <c r="AG162" s="0" t="s">
        <v>473</v>
      </c>
    </row>
    <row collapsed="false" customFormat="false" customHeight="false" hidden="false" ht="12.1" outlineLevel="0" r="163">
      <c r="A163" s="0"/>
      <c r="B163" s="0"/>
      <c r="C163" s="0"/>
      <c r="D163" s="0"/>
      <c r="E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11" t="n">
        <v>45849</v>
      </c>
      <c r="AF163" s="6" t="n">
        <v>15786.31</v>
      </c>
      <c r="AG163" s="0" t="s">
        <v>473</v>
      </c>
    </row>
    <row collapsed="false" customFormat="false" customHeight="false" hidden="false" ht="12.1" outlineLevel="0" r="164">
      <c r="A164" s="0"/>
      <c r="B164" s="0"/>
      <c r="C164" s="0"/>
      <c r="D164" s="0"/>
      <c r="E164" s="0"/>
      <c r="F164" s="0"/>
      <c r="G164" s="0"/>
      <c r="H164" s="0"/>
      <c r="I164" s="0"/>
      <c r="J164" s="0"/>
      <c r="K164" s="0"/>
      <c r="L164" s="0"/>
      <c r="M164" s="0"/>
      <c r="N164" s="0"/>
      <c r="O164" s="0"/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0"/>
      <c r="AE164" s="11" t="n">
        <v>45849</v>
      </c>
      <c r="AF164" s="6" t="n">
        <v>15786.31</v>
      </c>
      <c r="AG164" s="0" t="s">
        <v>473</v>
      </c>
    </row>
    <row collapsed="false" customFormat="false" customHeight="false" hidden="false" ht="12.1" outlineLevel="0" r="165">
      <c r="A165" s="0"/>
      <c r="B165" s="0"/>
      <c r="C165" s="0"/>
      <c r="D165" s="0"/>
      <c r="E165" s="0"/>
      <c r="F165" s="0"/>
      <c r="G165" s="0"/>
      <c r="H165" s="0"/>
      <c r="I165" s="0"/>
      <c r="J165" s="0"/>
      <c r="K165" s="0"/>
      <c r="L165" s="0"/>
      <c r="M165" s="0"/>
      <c r="N165" s="0"/>
      <c r="O165" s="0"/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0"/>
      <c r="AE165" s="11" t="n">
        <v>45849</v>
      </c>
      <c r="AF165" s="6" t="n">
        <v>4420.17</v>
      </c>
      <c r="AG165" s="0" t="s">
        <v>473</v>
      </c>
    </row>
    <row collapsed="false" customFormat="false" customHeight="false" hidden="false" ht="12.1" outlineLevel="0" r="166">
      <c r="A166" s="0"/>
      <c r="B166" s="0"/>
      <c r="C166" s="0"/>
      <c r="D166" s="0"/>
      <c r="E166" s="0"/>
      <c r="F166" s="0"/>
      <c r="G166" s="0"/>
      <c r="H166" s="0"/>
      <c r="I166" s="0"/>
      <c r="J166" s="0"/>
      <c r="K166" s="0"/>
      <c r="L166" s="0"/>
      <c r="M166" s="0"/>
      <c r="N166" s="0"/>
      <c r="O166" s="0"/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0"/>
      <c r="AE166" s="11" t="n">
        <v>45849</v>
      </c>
      <c r="AF166" s="6" t="n">
        <v>31572.62</v>
      </c>
      <c r="AG166" s="0" t="s">
        <v>473</v>
      </c>
    </row>
    <row collapsed="false" customFormat="false" customHeight="false" hidden="false" ht="12.1" outlineLevel="0" r="167">
      <c r="A167" s="0"/>
      <c r="B167" s="0"/>
      <c r="C167" s="0"/>
      <c r="D167" s="0"/>
      <c r="E167" s="0"/>
      <c r="F167" s="0"/>
      <c r="G167" s="0"/>
      <c r="H167" s="0"/>
      <c r="I167" s="0"/>
      <c r="J167" s="0"/>
      <c r="K167" s="0"/>
      <c r="L167" s="0"/>
      <c r="M167" s="0"/>
      <c r="N167" s="0"/>
      <c r="O167" s="0"/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0"/>
      <c r="AE167" s="11" t="n">
        <v>45849</v>
      </c>
      <c r="AF167" s="6" t="n">
        <v>126290.5</v>
      </c>
      <c r="AG167" s="0" t="s">
        <v>473</v>
      </c>
    </row>
    <row collapsed="false" customFormat="false" customHeight="false" hidden="false" ht="12.1" outlineLevel="0" r="168">
      <c r="A168" s="0"/>
      <c r="B168" s="0"/>
      <c r="C168" s="0"/>
      <c r="D168" s="0"/>
      <c r="E168" s="0"/>
      <c r="F168" s="0"/>
      <c r="G168" s="0"/>
      <c r="H168" s="0"/>
      <c r="I168" s="0"/>
      <c r="J168" s="0"/>
      <c r="K168" s="0"/>
      <c r="L168" s="0"/>
      <c r="M168" s="0"/>
      <c r="N168" s="0"/>
      <c r="O168" s="0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0"/>
      <c r="AE168" s="11" t="n">
        <v>45849</v>
      </c>
      <c r="AF168" s="6" t="n">
        <v>7577.43</v>
      </c>
      <c r="AG168" s="0" t="s">
        <v>473</v>
      </c>
    </row>
    <row collapsed="false" customFormat="false" customHeight="false" hidden="false" ht="12.1" outlineLevel="0" r="169">
      <c r="A169" s="0"/>
      <c r="B169" s="0"/>
      <c r="C169" s="0"/>
      <c r="D169" s="0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11" t="n">
        <v>45849</v>
      </c>
      <c r="AF169" s="6" t="n">
        <v>9471.79</v>
      </c>
      <c r="AG169" s="0" t="s">
        <v>473</v>
      </c>
    </row>
    <row collapsed="false" customFormat="false" customHeight="false" hidden="false" ht="12.1" outlineLevel="0" r="170">
      <c r="A170" s="0"/>
      <c r="B170" s="0"/>
      <c r="C170" s="0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11" t="n">
        <v>45960</v>
      </c>
      <c r="AF170" s="8" t="s">
        <f>=-Портфель!J12</f>
      </c>
      <c r="AG170" s="0" t="s">
        <v>474</v>
      </c>
    </row>
    <row collapsed="false" customFormat="false" customHeight="false" hidden="false" ht="12.1" outlineLevel="0" r="171">
      <c r="A171" s="0"/>
      <c r="B171" s="0"/>
      <c r="C171" s="0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10" t="s">
        <f>=XIRR(AF2:AF170,AE2:AE170)</f>
      </c>
      <c r="AG171" s="0"/>
    </row>
    <row collapsed="false" customFormat="false" customHeight="false" hidden="false" ht="12.1" outlineLevel="0" r="172">
      <c r="A172" s="0"/>
      <c r="B172" s="0"/>
      <c r="C172" s="0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8" t="s">
        <f>=-SUM(AF2:AF170)</f>
      </c>
      <c r="AG172" s="0" t="s">
        <v>476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L36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477</v>
      </c>
      <c r="C1" s="0"/>
      <c r="D1" s="0"/>
      <c r="E1" s="4" t="s">
        <v>478</v>
      </c>
      <c r="F1" s="0"/>
      <c r="G1" s="0"/>
      <c r="H1" s="4" t="s">
        <v>479</v>
      </c>
      <c r="I1" s="0"/>
      <c r="J1" s="0"/>
      <c r="K1" s="4" t="s">
        <v>480</v>
      </c>
      <c r="L1" s="0"/>
      <c r="M1" s="0"/>
      <c r="N1" s="4" t="s">
        <v>481</v>
      </c>
      <c r="O1" s="0"/>
      <c r="P1" s="0"/>
      <c r="Q1" s="4" t="s">
        <v>482</v>
      </c>
      <c r="R1" s="0"/>
      <c r="S1" s="0"/>
      <c r="T1" s="4" t="s">
        <v>483</v>
      </c>
      <c r="U1" s="0"/>
      <c r="V1" s="0"/>
      <c r="W1" s="4" t="s">
        <v>484</v>
      </c>
      <c r="X1" s="0"/>
      <c r="Y1" s="0"/>
      <c r="Z1" s="4" t="s">
        <v>485</v>
      </c>
      <c r="AA1" s="0"/>
      <c r="AB1" s="0"/>
      <c r="AC1" s="4" t="s">
        <v>486</v>
      </c>
      <c r="AD1" s="0"/>
      <c r="AE1" s="0"/>
      <c r="AF1" s="4" t="s">
        <v>487</v>
      </c>
      <c r="AG1" s="0"/>
      <c r="AH1" s="0"/>
      <c r="AI1" s="4" t="s">
        <v>488</v>
      </c>
      <c r="AJ1" s="0"/>
      <c r="AK1" s="0"/>
      <c r="AL1" s="4" t="s">
        <v>489</v>
      </c>
      <c r="AM1" s="0"/>
      <c r="AN1" s="0"/>
      <c r="AO1" s="4" t="s">
        <v>490</v>
      </c>
      <c r="AP1" s="0"/>
      <c r="AQ1" s="0"/>
      <c r="AR1" s="4" t="s">
        <v>491</v>
      </c>
      <c r="AS1" s="0"/>
      <c r="AT1" s="0"/>
      <c r="AU1" s="4" t="s">
        <v>492</v>
      </c>
      <c r="AV1" s="0"/>
      <c r="AW1" s="0"/>
      <c r="AX1" s="4" t="s">
        <v>493</v>
      </c>
      <c r="AY1" s="0"/>
      <c r="AZ1" s="0"/>
      <c r="BA1" s="4" t="s">
        <v>494</v>
      </c>
      <c r="BB1" s="0"/>
      <c r="BC1" s="0"/>
      <c r="BD1" s="4" t="s">
        <v>495</v>
      </c>
      <c r="BE1" s="0"/>
      <c r="BF1" s="0"/>
      <c r="BG1" s="4" t="s">
        <v>496</v>
      </c>
      <c r="BH1" s="0"/>
      <c r="BI1" s="0"/>
      <c r="BJ1" s="4" t="s">
        <v>497</v>
      </c>
      <c r="BK1" s="0"/>
      <c r="BL1" s="0"/>
      <c r="BM1" s="4" t="s">
        <v>498</v>
      </c>
      <c r="BN1" s="0"/>
      <c r="BO1" s="0"/>
      <c r="BP1" s="4" t="s">
        <v>499</v>
      </c>
      <c r="BQ1" s="0"/>
      <c r="BR1" s="0"/>
      <c r="BS1" s="4" t="s">
        <v>500</v>
      </c>
      <c r="BT1" s="0"/>
      <c r="BU1" s="0"/>
      <c r="BV1" s="4" t="s">
        <v>501</v>
      </c>
      <c r="BW1" s="0"/>
      <c r="BX1" s="0"/>
      <c r="BY1" s="4" t="s">
        <v>502</v>
      </c>
      <c r="BZ1" s="0"/>
      <c r="CA1" s="0"/>
      <c r="CB1" s="4" t="s">
        <v>503</v>
      </c>
      <c r="CC1" s="0"/>
      <c r="CD1" s="0"/>
      <c r="CE1" s="4" t="s">
        <v>504</v>
      </c>
      <c r="CF1" s="0"/>
      <c r="CG1" s="0"/>
      <c r="CH1" s="4" t="s">
        <v>505</v>
      </c>
      <c r="CI1" s="0"/>
      <c r="CJ1" s="0"/>
      <c r="CK1" s="4" t="s">
        <v>506</v>
      </c>
      <c r="CL1" s="0"/>
    </row>
    <row collapsed="false" customFormat="false" customHeight="false" hidden="false" ht="12.1" outlineLevel="0" r="2">
      <c r="A2" s="11" t="n">
        <v>43441</v>
      </c>
      <c r="B2" s="6" t="n">
        <v>14655.94</v>
      </c>
      <c r="C2" s="0" t="s">
        <v>473</v>
      </c>
      <c r="D2" s="11" t="n">
        <v>43441</v>
      </c>
      <c r="E2" s="6" t="n">
        <v>33190.07</v>
      </c>
      <c r="F2" s="0" t="s">
        <v>473</v>
      </c>
      <c r="G2" s="11" t="n">
        <v>43441</v>
      </c>
      <c r="H2" s="6" t="n">
        <v>33169.37</v>
      </c>
      <c r="I2" s="0" t="s">
        <v>473</v>
      </c>
      <c r="J2" s="11" t="n">
        <v>43441</v>
      </c>
      <c r="K2" s="6" t="n">
        <v>32849.58</v>
      </c>
      <c r="L2" s="0" t="s">
        <v>473</v>
      </c>
      <c r="M2" s="11" t="n">
        <v>43441</v>
      </c>
      <c r="N2" s="6" t="n">
        <v>2029.62</v>
      </c>
      <c r="O2" s="0" t="s">
        <v>473</v>
      </c>
      <c r="P2" s="11" t="n">
        <v>43441</v>
      </c>
      <c r="Q2" s="6" t="n">
        <v>30165.46</v>
      </c>
      <c r="R2" s="0" t="s">
        <v>473</v>
      </c>
      <c r="S2" s="11" t="n">
        <v>43441</v>
      </c>
      <c r="T2" s="6" t="n">
        <v>16688.56</v>
      </c>
      <c r="U2" s="0" t="s">
        <v>473</v>
      </c>
      <c r="V2" s="11" t="n">
        <v>43441</v>
      </c>
      <c r="W2" s="6" t="n">
        <v>12869.6</v>
      </c>
      <c r="X2" s="0" t="s">
        <v>473</v>
      </c>
      <c r="Y2" s="11" t="n">
        <v>43441</v>
      </c>
      <c r="Z2" s="6" t="n">
        <v>12747.53</v>
      </c>
      <c r="AA2" s="0" t="s">
        <v>473</v>
      </c>
      <c r="AB2" s="11" t="n">
        <v>43441</v>
      </c>
      <c r="AC2" s="6" t="n">
        <v>7651.93</v>
      </c>
      <c r="AD2" s="0" t="s">
        <v>473</v>
      </c>
      <c r="AE2" s="11" t="n">
        <v>43446</v>
      </c>
      <c r="AF2" s="6" t="n">
        <v>7799</v>
      </c>
      <c r="AG2" s="0" t="s">
        <v>473</v>
      </c>
      <c r="AH2" s="11" t="n">
        <v>43446</v>
      </c>
      <c r="AI2" s="6" t="n">
        <v>12871.4</v>
      </c>
      <c r="AJ2" s="0" t="s">
        <v>473</v>
      </c>
      <c r="AK2" s="11" t="n">
        <v>43812</v>
      </c>
      <c r="AL2" s="6" t="n">
        <v>12486.4</v>
      </c>
      <c r="AM2" s="0" t="s">
        <v>473</v>
      </c>
      <c r="AN2" s="11" t="n">
        <v>43812</v>
      </c>
      <c r="AO2" s="6" t="n">
        <v>22517.54</v>
      </c>
      <c r="AP2" s="0" t="s">
        <v>473</v>
      </c>
      <c r="AQ2" s="11" t="n">
        <v>43833</v>
      </c>
      <c r="AR2" s="6" t="n">
        <v>25293.96</v>
      </c>
      <c r="AS2" s="0" t="s">
        <v>473</v>
      </c>
      <c r="AT2" s="11" t="n">
        <v>43833</v>
      </c>
      <c r="AU2" s="6" t="n">
        <v>1943.99</v>
      </c>
      <c r="AV2" s="0" t="s">
        <v>473</v>
      </c>
      <c r="AW2" s="11" t="n">
        <v>43836</v>
      </c>
      <c r="AX2" s="6" t="n">
        <v>34267.58</v>
      </c>
      <c r="AY2" s="0" t="s">
        <v>473</v>
      </c>
      <c r="AZ2" s="11" t="n">
        <v>43846</v>
      </c>
      <c r="BA2" s="6" t="n">
        <v>8866.95</v>
      </c>
      <c r="BB2" s="0" t="s">
        <v>473</v>
      </c>
      <c r="BC2" s="11" t="n">
        <v>43860</v>
      </c>
      <c r="BD2" s="6" t="n">
        <v>25047.84</v>
      </c>
      <c r="BE2" s="0" t="s">
        <v>473</v>
      </c>
      <c r="BF2" s="11" t="n">
        <v>43860</v>
      </c>
      <c r="BG2" s="6" t="n">
        <v>4682.4</v>
      </c>
      <c r="BH2" s="0" t="s">
        <v>473</v>
      </c>
      <c r="BI2" s="11" t="n">
        <v>43864</v>
      </c>
      <c r="BJ2" s="6" t="n">
        <v>1812.93</v>
      </c>
      <c r="BK2" s="0" t="s">
        <v>473</v>
      </c>
      <c r="BL2" s="11" t="n">
        <v>43880</v>
      </c>
      <c r="BM2" s="6" t="n">
        <v>1038.03</v>
      </c>
      <c r="BN2" s="0" t="s">
        <v>473</v>
      </c>
      <c r="BO2" s="11" t="n">
        <v>43902</v>
      </c>
      <c r="BP2" s="6" t="n">
        <v>15007.7</v>
      </c>
      <c r="BQ2" s="0" t="s">
        <v>473</v>
      </c>
      <c r="BR2" s="11" t="n">
        <v>43902</v>
      </c>
      <c r="BS2" s="6" t="n">
        <v>19610.05</v>
      </c>
      <c r="BT2" s="0" t="s">
        <v>473</v>
      </c>
      <c r="BU2" s="11" t="n">
        <v>43927</v>
      </c>
      <c r="BV2" s="6" t="n">
        <v>16588.5</v>
      </c>
      <c r="BW2" s="0" t="s">
        <v>473</v>
      </c>
      <c r="BX2" s="11" t="n">
        <v>44252</v>
      </c>
      <c r="BY2" s="6" t="n">
        <v>24292.57</v>
      </c>
      <c r="BZ2" s="0" t="s">
        <v>473</v>
      </c>
      <c r="CA2" s="11" t="n">
        <v>44774</v>
      </c>
      <c r="CB2" s="6" t="n">
        <v>36675.93</v>
      </c>
      <c r="CC2" s="0" t="s">
        <v>473</v>
      </c>
      <c r="CD2" s="11" t="n">
        <v>45002</v>
      </c>
      <c r="CE2" s="6" t="n">
        <v>12214.15</v>
      </c>
      <c r="CF2" s="0" t="s">
        <v>473</v>
      </c>
      <c r="CG2" s="11" t="n">
        <v>45665</v>
      </c>
      <c r="CH2" s="6" t="n">
        <v>156.98</v>
      </c>
      <c r="CI2" s="0" t="s">
        <v>473</v>
      </c>
      <c r="CJ2" s="11" t="n">
        <v>45672</v>
      </c>
      <c r="CK2" s="6" t="n">
        <v>42149.49</v>
      </c>
      <c r="CL2" s="0" t="s">
        <v>473</v>
      </c>
    </row>
    <row collapsed="false" customFormat="false" customHeight="false" hidden="false" ht="12.1" outlineLevel="0" r="3">
      <c r="A3" s="11" t="n">
        <v>43441</v>
      </c>
      <c r="B3" s="6" t="n">
        <v>12701.04</v>
      </c>
      <c r="C3" s="0" t="s">
        <v>473</v>
      </c>
      <c r="D3" s="11" t="n">
        <v>43446</v>
      </c>
      <c r="E3" s="6" t="n">
        <v>-1003.9</v>
      </c>
      <c r="F3" s="0" t="s">
        <v>475</v>
      </c>
      <c r="G3" s="11" t="n">
        <v>43446</v>
      </c>
      <c r="H3" s="6" t="n">
        <v>-974.71</v>
      </c>
      <c r="I3" s="0" t="s">
        <v>475</v>
      </c>
      <c r="J3" s="11" t="n">
        <v>43446</v>
      </c>
      <c r="K3" s="6" t="n">
        <v>-1085.12</v>
      </c>
      <c r="L3" s="0" t="s">
        <v>117</v>
      </c>
      <c r="M3" s="11" t="n">
        <v>43441</v>
      </c>
      <c r="N3" s="6" t="n">
        <v>30459.78</v>
      </c>
      <c r="O3" s="0" t="s">
        <v>473</v>
      </c>
      <c r="P3" s="11" t="n">
        <v>44036</v>
      </c>
      <c r="Q3" s="6" t="n">
        <v>-35546.45</v>
      </c>
      <c r="R3" s="0" t="s">
        <v>475</v>
      </c>
      <c r="S3" s="11" t="n">
        <v>43446</v>
      </c>
      <c r="T3" s="6" t="n">
        <v>2776.43</v>
      </c>
      <c r="U3" s="0" t="s">
        <v>473</v>
      </c>
      <c r="V3" s="11" t="n">
        <v>43446</v>
      </c>
      <c r="W3" s="6" t="n">
        <v>-11633.94</v>
      </c>
      <c r="X3" s="0" t="s">
        <v>475</v>
      </c>
      <c r="Y3" s="11" t="n">
        <v>43637</v>
      </c>
      <c r="Z3" s="6" t="n">
        <v>-689.52</v>
      </c>
      <c r="AA3" s="0" t="s">
        <v>139</v>
      </c>
      <c r="AB3" s="11" t="n">
        <v>43446</v>
      </c>
      <c r="AC3" s="6" t="n">
        <v>-7536.14</v>
      </c>
      <c r="AD3" s="0" t="s">
        <v>475</v>
      </c>
      <c r="AE3" s="11" t="n">
        <v>43446</v>
      </c>
      <c r="AF3" s="6" t="n">
        <v>7803</v>
      </c>
      <c r="AG3" s="0" t="s">
        <v>473</v>
      </c>
      <c r="AH3" s="11" t="n">
        <v>43446</v>
      </c>
      <c r="AI3" s="6" t="n">
        <v>12881.81</v>
      </c>
      <c r="AJ3" s="0" t="s">
        <v>473</v>
      </c>
      <c r="AK3" s="11" t="n">
        <v>43812</v>
      </c>
      <c r="AL3" s="6" t="n">
        <v>29134.94</v>
      </c>
      <c r="AM3" s="0" t="s">
        <v>473</v>
      </c>
      <c r="AN3" s="11" t="n">
        <v>43963</v>
      </c>
      <c r="AO3" s="6" t="n">
        <v>-783</v>
      </c>
      <c r="AP3" s="0" t="s">
        <v>187</v>
      </c>
      <c r="AQ3" s="11" t="n">
        <v>43833</v>
      </c>
      <c r="AR3" s="6" t="n">
        <v>2810.44</v>
      </c>
      <c r="AS3" s="0" t="s">
        <v>473</v>
      </c>
      <c r="AT3" s="11" t="n">
        <v>43833</v>
      </c>
      <c r="AU3" s="6" t="n">
        <v>17495.97</v>
      </c>
      <c r="AV3" s="0" t="s">
        <v>473</v>
      </c>
      <c r="AW3" s="11" t="n">
        <v>43840</v>
      </c>
      <c r="AX3" s="6" t="n">
        <v>-1280.9</v>
      </c>
      <c r="AY3" s="0" t="s">
        <v>175</v>
      </c>
      <c r="AZ3" s="11" t="n">
        <v>43857</v>
      </c>
      <c r="BA3" s="6" t="n">
        <v>-9016.17</v>
      </c>
      <c r="BB3" s="0" t="s">
        <v>475</v>
      </c>
      <c r="BC3" s="11" t="n">
        <v>44025</v>
      </c>
      <c r="BD3" s="6" t="n">
        <v>-686</v>
      </c>
      <c r="BE3" s="0" t="s">
        <v>216</v>
      </c>
      <c r="BF3" s="11" t="n">
        <v>43906</v>
      </c>
      <c r="BG3" s="6" t="n">
        <v>8494.36</v>
      </c>
      <c r="BH3" s="0" t="s">
        <v>473</v>
      </c>
      <c r="BI3" s="11" t="n">
        <v>43865</v>
      </c>
      <c r="BJ3" s="6" t="n">
        <v>36890.92</v>
      </c>
      <c r="BK3" s="0" t="s">
        <v>473</v>
      </c>
      <c r="BL3" s="11" t="n">
        <v>43889</v>
      </c>
      <c r="BM3" s="6" t="n">
        <v>1877.97</v>
      </c>
      <c r="BN3" s="0" t="s">
        <v>473</v>
      </c>
      <c r="BO3" s="11" t="n">
        <v>43906</v>
      </c>
      <c r="BP3" s="6" t="n">
        <v>13807.08</v>
      </c>
      <c r="BQ3" s="0" t="s">
        <v>473</v>
      </c>
      <c r="BR3" s="11" t="n">
        <v>44285</v>
      </c>
      <c r="BS3" s="6" t="n">
        <v>-27063.75</v>
      </c>
      <c r="BT3" s="0" t="s">
        <v>475</v>
      </c>
      <c r="BU3" s="11" t="n">
        <v>43951</v>
      </c>
      <c r="BV3" s="6" t="n">
        <v>15239.82</v>
      </c>
      <c r="BW3" s="0" t="s">
        <v>473</v>
      </c>
      <c r="BX3" s="11" t="n">
        <v>44390</v>
      </c>
      <c r="BY3" s="6" t="n">
        <v>-26320.2</v>
      </c>
      <c r="BZ3" s="0" t="s">
        <v>475</v>
      </c>
      <c r="CA3" s="11" t="n">
        <v>44834</v>
      </c>
      <c r="CB3" s="6" t="n">
        <v>-966.06</v>
      </c>
      <c r="CC3" s="0" t="s">
        <v>320</v>
      </c>
      <c r="CD3" s="11" t="n">
        <v>45113</v>
      </c>
      <c r="CE3" s="6" t="n">
        <v>99374.23</v>
      </c>
      <c r="CF3" s="0" t="s">
        <v>473</v>
      </c>
      <c r="CG3" s="11" t="n">
        <v>45699</v>
      </c>
      <c r="CH3" s="6" t="n">
        <v>-159.94</v>
      </c>
      <c r="CI3" s="0" t="s">
        <v>475</v>
      </c>
      <c r="CJ3" s="11" t="n">
        <v>45672</v>
      </c>
      <c r="CK3" s="6" t="n">
        <v>42149.49</v>
      </c>
      <c r="CL3" s="0" t="s">
        <v>473</v>
      </c>
    </row>
    <row collapsed="false" customFormat="false" customHeight="false" hidden="false" ht="12.1" outlineLevel="0" r="4">
      <c r="A4" s="11" t="n">
        <v>43441</v>
      </c>
      <c r="B4" s="6" t="n">
        <v>7815.95</v>
      </c>
      <c r="C4" s="0" t="s">
        <v>473</v>
      </c>
      <c r="D4" s="11" t="n">
        <v>43446</v>
      </c>
      <c r="E4" s="6" t="n">
        <v>-1003.91</v>
      </c>
      <c r="F4" s="0" t="s">
        <v>475</v>
      </c>
      <c r="G4" s="11" t="n">
        <v>43446</v>
      </c>
      <c r="H4" s="6" t="n">
        <v>-974.71</v>
      </c>
      <c r="I4" s="0" t="s">
        <v>475</v>
      </c>
      <c r="J4" s="11" t="n">
        <v>43446</v>
      </c>
      <c r="K4" s="6" t="n">
        <v>992.89</v>
      </c>
      <c r="L4" s="0" t="s">
        <v>473</v>
      </c>
      <c r="M4" s="11" t="n">
        <v>43488</v>
      </c>
      <c r="N4" s="6" t="n">
        <v>-1212.8</v>
      </c>
      <c r="O4" s="0" t="s">
        <v>123</v>
      </c>
      <c r="P4" s="0"/>
      <c r="Q4" s="10" t="s">
        <f>=XIRR(Q2:Q3,P2:P3)</f>
      </c>
      <c r="R4" s="0"/>
      <c r="S4" s="11" t="n">
        <v>43446</v>
      </c>
      <c r="T4" s="6" t="n">
        <v>2776.43</v>
      </c>
      <c r="U4" s="0" t="s">
        <v>473</v>
      </c>
      <c r="V4" s="11" t="n">
        <v>43446</v>
      </c>
      <c r="W4" s="6" t="n">
        <v>-1369.09</v>
      </c>
      <c r="X4" s="0" t="s">
        <v>475</v>
      </c>
      <c r="Y4" s="11" t="n">
        <v>43745</v>
      </c>
      <c r="Z4" s="6" t="n">
        <v>-768.93</v>
      </c>
      <c r="AA4" s="0" t="s">
        <v>156</v>
      </c>
      <c r="AB4" s="11" t="n">
        <v>43446</v>
      </c>
      <c r="AC4" s="6" t="n">
        <v>-7551.13</v>
      </c>
      <c r="AD4" s="0" t="s">
        <v>475</v>
      </c>
      <c r="AE4" s="11" t="n">
        <v>43447</v>
      </c>
      <c r="AF4" s="6" t="n">
        <v>-7795</v>
      </c>
      <c r="AG4" s="0" t="s">
        <v>475</v>
      </c>
      <c r="AH4" s="11" t="n">
        <v>43447</v>
      </c>
      <c r="AI4" s="6" t="n">
        <v>-13528.15</v>
      </c>
      <c r="AJ4" s="0" t="s">
        <v>475</v>
      </c>
      <c r="AK4" s="11" t="n">
        <v>43990</v>
      </c>
      <c r="AL4" s="6" t="n">
        <v>-985</v>
      </c>
      <c r="AM4" s="0" t="s">
        <v>197</v>
      </c>
      <c r="AN4" s="11" t="n">
        <v>44116</v>
      </c>
      <c r="AO4" s="6" t="n">
        <v>-522</v>
      </c>
      <c r="AP4" s="0" t="s">
        <v>230</v>
      </c>
      <c r="AQ4" s="11" t="n">
        <v>44004</v>
      </c>
      <c r="AR4" s="6" t="n">
        <v>-966.25</v>
      </c>
      <c r="AS4" s="0" t="s">
        <v>205</v>
      </c>
      <c r="AT4" s="11" t="n">
        <v>44018</v>
      </c>
      <c r="AU4" s="6" t="n">
        <v>-938.1</v>
      </c>
      <c r="AV4" s="0" t="s">
        <v>209</v>
      </c>
      <c r="AW4" s="11" t="n">
        <v>44001</v>
      </c>
      <c r="AX4" s="6" t="n">
        <v>-1366</v>
      </c>
      <c r="AY4" s="0" t="s">
        <v>204</v>
      </c>
      <c r="AZ4" s="11" t="n">
        <v>43859</v>
      </c>
      <c r="BA4" s="6" t="n">
        <v>10805.54</v>
      </c>
      <c r="BB4" s="0" t="s">
        <v>473</v>
      </c>
      <c r="BC4" s="11" t="n">
        <v>44050</v>
      </c>
      <c r="BD4" s="6" t="n">
        <v>20625.38</v>
      </c>
      <c r="BE4" s="0" t="s">
        <v>473</v>
      </c>
      <c r="BF4" s="11" t="n">
        <v>44023</v>
      </c>
      <c r="BG4" s="6" t="n">
        <v>-365</v>
      </c>
      <c r="BH4" s="0" t="s">
        <v>214</v>
      </c>
      <c r="BI4" s="11" t="n">
        <v>43902</v>
      </c>
      <c r="BJ4" s="6" t="n">
        <v>7904.05</v>
      </c>
      <c r="BK4" s="0" t="s">
        <v>473</v>
      </c>
      <c r="BL4" s="11" t="n">
        <v>43889</v>
      </c>
      <c r="BM4" s="6" t="n">
        <v>938.98</v>
      </c>
      <c r="BN4" s="0" t="s">
        <v>473</v>
      </c>
      <c r="BO4" s="11" t="n">
        <v>43991</v>
      </c>
      <c r="BP4" s="6" t="n">
        <v>-3074.04</v>
      </c>
      <c r="BQ4" s="0" t="s">
        <v>198</v>
      </c>
      <c r="BR4" s="0"/>
      <c r="BS4" s="10" t="s">
        <f>=XIRR(BS2:BS3,BR2:BR3)</f>
      </c>
      <c r="BT4" s="0"/>
      <c r="BU4" s="11" t="n">
        <v>44022</v>
      </c>
      <c r="BV4" s="6" t="n">
        <v>-3156</v>
      </c>
      <c r="BW4" s="0" t="s">
        <v>213</v>
      </c>
      <c r="BX4" s="0"/>
      <c r="BY4" s="10" t="s">
        <f>=XIRR(BY2:BY3,BX2:BX3)</f>
      </c>
      <c r="BZ4" s="0"/>
      <c r="CA4" s="11" t="n">
        <v>44844</v>
      </c>
      <c r="CB4" s="6" t="n">
        <v>5216.61</v>
      </c>
      <c r="CC4" s="0" t="s">
        <v>473</v>
      </c>
      <c r="CD4" s="11" t="n">
        <v>45117</v>
      </c>
      <c r="CE4" s="6" t="n">
        <v>-8084.14</v>
      </c>
      <c r="CF4" s="0" t="s">
        <v>348</v>
      </c>
      <c r="CG4" s="0"/>
      <c r="CH4" s="10" t="s">
        <f>=XIRR(CH2:CH3,CG2:CG3)</f>
      </c>
      <c r="CI4" s="0"/>
      <c r="CJ4" s="11" t="n">
        <v>45672</v>
      </c>
      <c r="CK4" s="6" t="n">
        <v>11708.19</v>
      </c>
      <c r="CL4" s="0" t="s">
        <v>473</v>
      </c>
    </row>
    <row collapsed="false" customFormat="false" customHeight="false" hidden="false" ht="12.1" outlineLevel="0" r="5">
      <c r="A5" s="11" t="n">
        <v>43446</v>
      </c>
      <c r="B5" s="6" t="n">
        <v>978.79</v>
      </c>
      <c r="C5" s="0" t="s">
        <v>473</v>
      </c>
      <c r="D5" s="11" t="n">
        <v>43447</v>
      </c>
      <c r="E5" s="6" t="n">
        <v>1006.47</v>
      </c>
      <c r="F5" s="0" t="s">
        <v>473</v>
      </c>
      <c r="G5" s="11" t="n">
        <v>43447</v>
      </c>
      <c r="H5" s="6" t="n">
        <v>977.34</v>
      </c>
      <c r="I5" s="0" t="s">
        <v>473</v>
      </c>
      <c r="J5" s="11" t="n">
        <v>43446</v>
      </c>
      <c r="K5" s="6" t="n">
        <v>992.89</v>
      </c>
      <c r="L5" s="0" t="s">
        <v>473</v>
      </c>
      <c r="M5" s="11" t="n">
        <v>43670</v>
      </c>
      <c r="N5" s="6" t="n">
        <v>-1212.8</v>
      </c>
      <c r="O5" s="0" t="s">
        <v>123</v>
      </c>
      <c r="P5" s="0"/>
      <c r="Q5" s="8" t="s">
        <f>=-SUM(Q2:Q3)</f>
      </c>
      <c r="R5" s="0" t="s">
        <v>476</v>
      </c>
      <c r="S5" s="11" t="n">
        <v>43447</v>
      </c>
      <c r="T5" s="6" t="n">
        <v>-2728.59</v>
      </c>
      <c r="U5" s="0" t="s">
        <v>475</v>
      </c>
      <c r="V5" s="11" t="n">
        <v>43866</v>
      </c>
      <c r="W5" s="6" t="n">
        <v>29685.22</v>
      </c>
      <c r="X5" s="0" t="s">
        <v>473</v>
      </c>
      <c r="Y5" s="11" t="n">
        <v>43826</v>
      </c>
      <c r="Z5" s="6" t="n">
        <v>-525.09</v>
      </c>
      <c r="AA5" s="0" t="s">
        <v>171</v>
      </c>
      <c r="AB5" s="11" t="n">
        <v>43447</v>
      </c>
      <c r="AC5" s="6" t="n">
        <v>7414.79</v>
      </c>
      <c r="AD5" s="0" t="s">
        <v>473</v>
      </c>
      <c r="AE5" s="11" t="n">
        <v>43616</v>
      </c>
      <c r="AF5" s="6" t="n">
        <v>-298.28</v>
      </c>
      <c r="AG5" s="0" t="s">
        <v>132</v>
      </c>
      <c r="AH5" s="11" t="n">
        <v>43655</v>
      </c>
      <c r="AI5" s="6" t="n">
        <v>-799.47</v>
      </c>
      <c r="AJ5" s="0" t="s">
        <v>145</v>
      </c>
      <c r="AK5" s="11" t="n">
        <v>44119</v>
      </c>
      <c r="AL5" s="6" t="n">
        <v>-940</v>
      </c>
      <c r="AM5" s="0" t="s">
        <v>235</v>
      </c>
      <c r="AN5" s="11" t="n">
        <v>44327</v>
      </c>
      <c r="AO5" s="6" t="n">
        <v>-1018</v>
      </c>
      <c r="AP5" s="0" t="s">
        <v>261</v>
      </c>
      <c r="AQ5" s="11" t="n">
        <v>44185</v>
      </c>
      <c r="AR5" s="6" t="n">
        <v>-966.25</v>
      </c>
      <c r="AS5" s="0" t="s">
        <v>205</v>
      </c>
      <c r="AT5" s="11" t="n">
        <v>44421</v>
      </c>
      <c r="AU5" s="6" t="n">
        <v>1399.84</v>
      </c>
      <c r="AV5" s="0" t="s">
        <v>473</v>
      </c>
      <c r="AW5" s="11" t="n">
        <v>44204</v>
      </c>
      <c r="AX5" s="6" t="n">
        <v>-2134.1</v>
      </c>
      <c r="AY5" s="0" t="s">
        <v>247</v>
      </c>
      <c r="AZ5" s="11" t="n">
        <v>43859</v>
      </c>
      <c r="BA5" s="6" t="n">
        <v>75638.78</v>
      </c>
      <c r="BB5" s="0" t="s">
        <v>473</v>
      </c>
      <c r="BC5" s="11" t="n">
        <v>44381</v>
      </c>
      <c r="BD5" s="6" t="n">
        <v>-4980</v>
      </c>
      <c r="BE5" s="0" t="s">
        <v>274</v>
      </c>
      <c r="BF5" s="11" t="n">
        <v>44103</v>
      </c>
      <c r="BG5" s="6" t="n">
        <v>-304</v>
      </c>
      <c r="BH5" s="0" t="s">
        <v>224</v>
      </c>
      <c r="BI5" s="11" t="n">
        <v>43998</v>
      </c>
      <c r="BJ5" s="6" t="n">
        <v>-1187.52</v>
      </c>
      <c r="BK5" s="0" t="s">
        <v>201</v>
      </c>
      <c r="BL5" s="11" t="n">
        <v>43889</v>
      </c>
      <c r="BM5" s="6" t="n">
        <v>15954.19</v>
      </c>
      <c r="BN5" s="0" t="s">
        <v>473</v>
      </c>
      <c r="BO5" s="11" t="n">
        <v>44384</v>
      </c>
      <c r="BP5" s="6" t="n">
        <v>-1970.86</v>
      </c>
      <c r="BQ5" s="0" t="s">
        <v>277</v>
      </c>
      <c r="BR5" s="0"/>
      <c r="BS5" s="8" t="s">
        <f>=-SUM(BS2:BS3)</f>
      </c>
      <c r="BT5" s="0" t="s">
        <v>476</v>
      </c>
      <c r="BU5" s="11" t="n">
        <v>44313</v>
      </c>
      <c r="BV5" s="6" t="n">
        <v>-254</v>
      </c>
      <c r="BW5" s="0" t="s">
        <v>259</v>
      </c>
      <c r="BX5" s="0"/>
      <c r="BY5" s="8" t="s">
        <f>=-SUM(BY2:BY3)</f>
      </c>
      <c r="BZ5" s="0" t="s">
        <v>476</v>
      </c>
      <c r="CA5" s="11" t="n">
        <v>44865</v>
      </c>
      <c r="CB5" s="6" t="n">
        <v>-405.56</v>
      </c>
      <c r="CC5" s="0" t="s">
        <v>324</v>
      </c>
      <c r="CD5" s="11" t="n">
        <v>45114</v>
      </c>
      <c r="CE5" s="6" t="n">
        <v>658.75</v>
      </c>
      <c r="CF5" s="0" t="s">
        <v>473</v>
      </c>
      <c r="CG5" s="0"/>
      <c r="CH5" s="8" t="s">
        <f>=-SUM(CH2:CH3)</f>
      </c>
      <c r="CI5" s="0" t="s">
        <v>476</v>
      </c>
      <c r="CJ5" s="11" t="n">
        <v>45672</v>
      </c>
      <c r="CK5" s="6" t="n">
        <v>2341.64</v>
      </c>
      <c r="CL5" s="0" t="s">
        <v>473</v>
      </c>
    </row>
    <row collapsed="false" customFormat="false" customHeight="false" hidden="false" ht="12.1" outlineLevel="0" r="6">
      <c r="A6" s="11" t="n">
        <v>43446</v>
      </c>
      <c r="B6" s="6" t="n">
        <v>978.8</v>
      </c>
      <c r="C6" s="0" t="s">
        <v>473</v>
      </c>
      <c r="D6" s="11" t="n">
        <v>43572</v>
      </c>
      <c r="E6" s="6" t="n">
        <v>-1212.8</v>
      </c>
      <c r="F6" s="0" t="s">
        <v>130</v>
      </c>
      <c r="G6" s="11" t="n">
        <v>43516</v>
      </c>
      <c r="H6" s="6" t="n">
        <v>-1151.7</v>
      </c>
      <c r="I6" s="0" t="s">
        <v>125</v>
      </c>
      <c r="J6" s="11" t="n">
        <v>43447</v>
      </c>
      <c r="K6" s="6" t="n">
        <v>-992.17</v>
      </c>
      <c r="L6" s="0" t="s">
        <v>475</v>
      </c>
      <c r="M6" s="11" t="n">
        <v>43852</v>
      </c>
      <c r="N6" s="6" t="n">
        <v>-1212.8</v>
      </c>
      <c r="O6" s="0" t="s">
        <v>123</v>
      </c>
      <c r="P6" s="0"/>
      <c r="Q6" s="0"/>
      <c r="R6" s="0"/>
      <c r="S6" s="11" t="n">
        <v>44036</v>
      </c>
      <c r="T6" s="6" t="n">
        <v>-17748.23</v>
      </c>
      <c r="U6" s="0" t="s">
        <v>475</v>
      </c>
      <c r="V6" s="11" t="n">
        <v>43875</v>
      </c>
      <c r="W6" s="6" t="n">
        <v>-330.5</v>
      </c>
      <c r="X6" s="0" t="s">
        <v>179</v>
      </c>
      <c r="Y6" s="11" t="n">
        <v>43857</v>
      </c>
      <c r="Z6" s="6" t="n">
        <v>-20893.28</v>
      </c>
      <c r="AA6" s="0" t="s">
        <v>475</v>
      </c>
      <c r="AB6" s="11" t="n">
        <v>43833</v>
      </c>
      <c r="AC6" s="6" t="n">
        <v>7718.96</v>
      </c>
      <c r="AD6" s="0" t="s">
        <v>473</v>
      </c>
      <c r="AE6" s="11" t="n">
        <v>43983</v>
      </c>
      <c r="AF6" s="6" t="n">
        <v>-341.38</v>
      </c>
      <c r="AG6" s="0" t="s">
        <v>193</v>
      </c>
      <c r="AH6" s="11" t="n">
        <v>43889</v>
      </c>
      <c r="AI6" s="6" t="n">
        <v>31996.41</v>
      </c>
      <c r="AJ6" s="0" t="s">
        <v>473</v>
      </c>
      <c r="AK6" s="11" t="n">
        <v>44354</v>
      </c>
      <c r="AL6" s="6" t="n">
        <v>-1984</v>
      </c>
      <c r="AM6" s="0" t="s">
        <v>267</v>
      </c>
      <c r="AN6" s="11" t="n">
        <v>44585</v>
      </c>
      <c r="AO6" s="6" t="n">
        <v>-5850.9</v>
      </c>
      <c r="AP6" s="0" t="s">
        <v>475</v>
      </c>
      <c r="AQ6" s="11" t="n">
        <v>44252</v>
      </c>
      <c r="AR6" s="6" t="n">
        <v>28357</v>
      </c>
      <c r="AS6" s="0" t="s">
        <v>473</v>
      </c>
      <c r="AT6" s="11" t="n">
        <v>44421</v>
      </c>
      <c r="AU6" s="6" t="n">
        <v>9798.88</v>
      </c>
      <c r="AV6" s="0" t="s">
        <v>473</v>
      </c>
      <c r="AW6" s="11" t="n">
        <v>44372</v>
      </c>
      <c r="AX6" s="6" t="n">
        <v>-2134.1</v>
      </c>
      <c r="AY6" s="0" t="s">
        <v>247</v>
      </c>
      <c r="AZ6" s="11" t="n">
        <v>43901</v>
      </c>
      <c r="BA6" s="6" t="n">
        <v>15608</v>
      </c>
      <c r="BB6" s="0" t="s">
        <v>473</v>
      </c>
      <c r="BC6" s="11" t="n">
        <v>44488</v>
      </c>
      <c r="BD6" s="6" t="n">
        <v>-4588</v>
      </c>
      <c r="BE6" s="0" t="s">
        <v>295</v>
      </c>
      <c r="BF6" s="11" t="n">
        <v>44193</v>
      </c>
      <c r="BG6" s="6" t="n">
        <v>-619.2</v>
      </c>
      <c r="BH6" s="0" t="s">
        <v>244</v>
      </c>
      <c r="BI6" s="11" t="n">
        <v>43998</v>
      </c>
      <c r="BJ6" s="6" t="n">
        <v>-1237.2</v>
      </c>
      <c r="BK6" s="0" t="s">
        <v>202</v>
      </c>
      <c r="BL6" s="11" t="n">
        <v>43901</v>
      </c>
      <c r="BM6" s="6" t="n">
        <v>17609.03</v>
      </c>
      <c r="BN6" s="0" t="s">
        <v>473</v>
      </c>
      <c r="BO6" s="11" t="n">
        <v>44390</v>
      </c>
      <c r="BP6" s="6" t="n">
        <v>30418.24</v>
      </c>
      <c r="BQ6" s="0" t="s">
        <v>473</v>
      </c>
      <c r="BR6" s="0"/>
      <c r="BS6" s="0"/>
      <c r="BT6" s="0"/>
      <c r="BU6" s="11" t="n">
        <v>44329</v>
      </c>
      <c r="BV6" s="6" t="n">
        <v>768.05</v>
      </c>
      <c r="BW6" s="0" t="s">
        <v>473</v>
      </c>
      <c r="BX6" s="0"/>
      <c r="BY6" s="0"/>
      <c r="BZ6" s="0"/>
      <c r="CA6" s="11" t="n">
        <v>44895</v>
      </c>
      <c r="CB6" s="6" t="n">
        <v>-377.2</v>
      </c>
      <c r="CC6" s="0" t="s">
        <v>325</v>
      </c>
      <c r="CD6" s="11" t="n">
        <v>45133</v>
      </c>
      <c r="CE6" s="6" t="n">
        <v>1372.55</v>
      </c>
      <c r="CF6" s="0" t="s">
        <v>473</v>
      </c>
      <c r="CG6" s="0"/>
      <c r="CH6" s="0"/>
      <c r="CI6" s="0"/>
      <c r="CJ6" s="11" t="n">
        <v>45672</v>
      </c>
      <c r="CK6" s="6" t="n">
        <v>18733.11</v>
      </c>
      <c r="CL6" s="0" t="s">
        <v>473</v>
      </c>
    </row>
    <row collapsed="false" customFormat="false" customHeight="false" hidden="false" ht="12.1" outlineLevel="0" r="7">
      <c r="A7" s="11" t="n">
        <v>43447</v>
      </c>
      <c r="B7" s="6" t="n">
        <v>-1952.56</v>
      </c>
      <c r="C7" s="0" t="s">
        <v>475</v>
      </c>
      <c r="D7" s="11" t="n">
        <v>43754</v>
      </c>
      <c r="E7" s="6" t="n">
        <v>-1212.8</v>
      </c>
      <c r="F7" s="0" t="s">
        <v>130</v>
      </c>
      <c r="G7" s="11" t="n">
        <v>43698</v>
      </c>
      <c r="H7" s="6" t="n">
        <v>-1151.7</v>
      </c>
      <c r="I7" s="0" t="s">
        <v>125</v>
      </c>
      <c r="J7" s="11" t="n">
        <v>43628</v>
      </c>
      <c r="K7" s="6" t="n">
        <v>-1119.03</v>
      </c>
      <c r="L7" s="0" t="s">
        <v>133</v>
      </c>
      <c r="M7" s="11" t="n">
        <v>44034</v>
      </c>
      <c r="N7" s="6" t="n">
        <v>-1212.8</v>
      </c>
      <c r="O7" s="0" t="s">
        <v>123</v>
      </c>
      <c r="P7" s="0"/>
      <c r="Q7" s="0"/>
      <c r="R7" s="0"/>
      <c r="S7" s="11" t="n">
        <v>44036</v>
      </c>
      <c r="T7" s="6" t="n">
        <v>-7099.29</v>
      </c>
      <c r="U7" s="0" t="s">
        <v>475</v>
      </c>
      <c r="V7" s="11" t="n">
        <v>43962</v>
      </c>
      <c r="W7" s="6" t="n">
        <v>-822</v>
      </c>
      <c r="X7" s="0" t="s">
        <v>186</v>
      </c>
      <c r="Y7" s="11" t="n">
        <v>43901</v>
      </c>
      <c r="Z7" s="6" t="n">
        <v>20210.36</v>
      </c>
      <c r="AA7" s="0" t="s">
        <v>473</v>
      </c>
      <c r="AB7" s="11" t="n">
        <v>43889</v>
      </c>
      <c r="AC7" s="6" t="n">
        <v>39620.31</v>
      </c>
      <c r="AD7" s="0" t="s">
        <v>473</v>
      </c>
      <c r="AE7" s="11" t="n">
        <v>44354</v>
      </c>
      <c r="AF7" s="6" t="n">
        <v>-313</v>
      </c>
      <c r="AG7" s="0" t="s">
        <v>266</v>
      </c>
      <c r="AH7" s="11" t="n">
        <v>44114</v>
      </c>
      <c r="AI7" s="6" t="n">
        <v>-2329.5</v>
      </c>
      <c r="AJ7" s="0" t="s">
        <v>228</v>
      </c>
      <c r="AK7" s="11" t="n">
        <v>44473</v>
      </c>
      <c r="AL7" s="6" t="n">
        <v>-8004</v>
      </c>
      <c r="AM7" s="0" t="s">
        <v>291</v>
      </c>
      <c r="AN7" s="11" t="n">
        <v>44585</v>
      </c>
      <c r="AO7" s="6" t="n">
        <v>-13652.11</v>
      </c>
      <c r="AP7" s="0" t="s">
        <v>475</v>
      </c>
      <c r="AQ7" s="11" t="n">
        <v>44252</v>
      </c>
      <c r="AR7" s="6" t="n">
        <v>19821.89</v>
      </c>
      <c r="AS7" s="0" t="s">
        <v>473</v>
      </c>
      <c r="AT7" s="11" t="n">
        <v>44421</v>
      </c>
      <c r="AU7" s="6" t="n">
        <v>2799.68</v>
      </c>
      <c r="AV7" s="0" t="s">
        <v>473</v>
      </c>
      <c r="AW7" s="11" t="n">
        <v>44561</v>
      </c>
      <c r="AX7" s="6" t="n">
        <v>-2560.7</v>
      </c>
      <c r="AY7" s="0" t="s">
        <v>305</v>
      </c>
      <c r="AZ7" s="11" t="n">
        <v>43906</v>
      </c>
      <c r="BA7" s="6" t="n">
        <v>20620.58</v>
      </c>
      <c r="BB7" s="0" t="s">
        <v>473</v>
      </c>
      <c r="BC7" s="11" t="n">
        <v>44734</v>
      </c>
      <c r="BD7" s="6" t="n">
        <v>2040.94</v>
      </c>
      <c r="BE7" s="0" t="s">
        <v>473</v>
      </c>
      <c r="BF7" s="11" t="n">
        <v>44281</v>
      </c>
      <c r="BG7" s="6" t="n">
        <v>-5516.69</v>
      </c>
      <c r="BH7" s="0" t="s">
        <v>475</v>
      </c>
      <c r="BI7" s="11" t="n">
        <v>44026</v>
      </c>
      <c r="BJ7" s="6" t="n">
        <v>17308.87</v>
      </c>
      <c r="BK7" s="0" t="s">
        <v>473</v>
      </c>
      <c r="BL7" s="11" t="n">
        <v>43906</v>
      </c>
      <c r="BM7" s="6" t="n">
        <v>15708.05</v>
      </c>
      <c r="BN7" s="0" t="s">
        <v>473</v>
      </c>
      <c r="BO7" s="11" t="n">
        <v>44774</v>
      </c>
      <c r="BP7" s="6" t="n">
        <v>30735.37</v>
      </c>
      <c r="BQ7" s="0" t="s">
        <v>473</v>
      </c>
      <c r="BR7" s="0"/>
      <c r="BS7" s="0"/>
      <c r="BT7" s="0"/>
      <c r="BU7" s="11" t="n">
        <v>44369</v>
      </c>
      <c r="BV7" s="6" t="n">
        <v>8461.88</v>
      </c>
      <c r="BW7" s="0" t="s">
        <v>473</v>
      </c>
      <c r="BX7" s="0"/>
      <c r="BY7" s="0"/>
      <c r="BZ7" s="0"/>
      <c r="CA7" s="11" t="n">
        <v>44926</v>
      </c>
      <c r="CB7" s="6" t="n">
        <v>-374.08</v>
      </c>
      <c r="CC7" s="0" t="s">
        <v>330</v>
      </c>
      <c r="CD7" s="11" t="n">
        <v>45142</v>
      </c>
      <c r="CE7" s="6" t="n">
        <v>14474.79</v>
      </c>
      <c r="CF7" s="0" t="s">
        <v>473</v>
      </c>
      <c r="CG7" s="0"/>
      <c r="CH7" s="0"/>
      <c r="CI7" s="0"/>
      <c r="CJ7" s="11" t="n">
        <v>45672</v>
      </c>
      <c r="CK7" s="6" t="n">
        <v>2340.94</v>
      </c>
      <c r="CL7" s="0" t="s">
        <v>473</v>
      </c>
    </row>
    <row collapsed="false" customFormat="false" customHeight="false" hidden="false" ht="12.1" outlineLevel="0" r="8">
      <c r="A8" s="11" t="n">
        <v>43551</v>
      </c>
      <c r="B8" s="6" t="n">
        <v>-1391.04</v>
      </c>
      <c r="C8" s="0" t="s">
        <v>127</v>
      </c>
      <c r="D8" s="11" t="n">
        <v>43936</v>
      </c>
      <c r="E8" s="6" t="n">
        <v>-1212.8</v>
      </c>
      <c r="F8" s="0" t="s">
        <v>130</v>
      </c>
      <c r="G8" s="11" t="n">
        <v>43880</v>
      </c>
      <c r="H8" s="6" t="n">
        <v>-1151.7</v>
      </c>
      <c r="I8" s="0" t="s">
        <v>125</v>
      </c>
      <c r="J8" s="11" t="n">
        <v>43810</v>
      </c>
      <c r="K8" s="6" t="n">
        <v>-1119.03</v>
      </c>
      <c r="L8" s="0" t="s">
        <v>133</v>
      </c>
      <c r="M8" s="11" t="n">
        <v>44216</v>
      </c>
      <c r="N8" s="6" t="n">
        <v>-1054.8</v>
      </c>
      <c r="O8" s="0" t="s">
        <v>249</v>
      </c>
      <c r="P8" s="0"/>
      <c r="Q8" s="0"/>
      <c r="R8" s="0"/>
      <c r="S8" s="0"/>
      <c r="T8" s="10" t="s">
        <f>=XIRR(T2:T7,S2:S7)</f>
      </c>
      <c r="U8" s="0"/>
      <c r="V8" s="11" t="n">
        <v>44078</v>
      </c>
      <c r="W8" s="6" t="n">
        <v>-778</v>
      </c>
      <c r="X8" s="0" t="s">
        <v>219</v>
      </c>
      <c r="Y8" s="11" t="n">
        <v>43902</v>
      </c>
      <c r="Z8" s="6" t="n">
        <v>18509.49</v>
      </c>
      <c r="AA8" s="0" t="s">
        <v>473</v>
      </c>
      <c r="AB8" s="11" t="n">
        <v>44116</v>
      </c>
      <c r="AC8" s="6" t="n">
        <v>-605.8</v>
      </c>
      <c r="AD8" s="0" t="s">
        <v>231</v>
      </c>
      <c r="AE8" s="11" t="n">
        <v>44722</v>
      </c>
      <c r="AF8" s="6" t="n">
        <v>-411.16</v>
      </c>
      <c r="AG8" s="0" t="s">
        <v>310</v>
      </c>
      <c r="AH8" s="11" t="n">
        <v>44387</v>
      </c>
      <c r="AI8" s="6" t="n">
        <v>-3458</v>
      </c>
      <c r="AJ8" s="0" t="s">
        <v>280</v>
      </c>
      <c r="AK8" s="11" t="n">
        <v>44579</v>
      </c>
      <c r="AL8" s="6" t="n">
        <v>-9744</v>
      </c>
      <c r="AM8" s="0" t="s">
        <v>308</v>
      </c>
      <c r="AN8" s="0"/>
      <c r="AO8" s="10" t="s">
        <f>=XIRR(AO2:AO7,AN2:AN7)</f>
      </c>
      <c r="AP8" s="0"/>
      <c r="AQ8" s="11" t="n">
        <v>44252</v>
      </c>
      <c r="AR8" s="6" t="n">
        <v>22653.58</v>
      </c>
      <c r="AS8" s="0" t="s">
        <v>473</v>
      </c>
      <c r="AT8" s="11" t="n">
        <v>44585</v>
      </c>
      <c r="AU8" s="6" t="n">
        <v>-1307.89</v>
      </c>
      <c r="AV8" s="0" t="s">
        <v>475</v>
      </c>
      <c r="AW8" s="11" t="n">
        <v>45071</v>
      </c>
      <c r="AX8" s="6" t="n">
        <v>-4076.87</v>
      </c>
      <c r="AY8" s="0" t="s">
        <v>475</v>
      </c>
      <c r="AZ8" s="11" t="n">
        <v>43906</v>
      </c>
      <c r="BA8" s="6" t="n">
        <v>688.55</v>
      </c>
      <c r="BB8" s="0" t="s">
        <v>473</v>
      </c>
      <c r="BC8" s="11" t="n">
        <v>44754</v>
      </c>
      <c r="BD8" s="6" t="n">
        <v>1935.96</v>
      </c>
      <c r="BE8" s="0" t="s">
        <v>473</v>
      </c>
      <c r="BF8" s="11" t="n">
        <v>44306</v>
      </c>
      <c r="BG8" s="6" t="n">
        <v>-15454.72</v>
      </c>
      <c r="BH8" s="0" t="s">
        <v>475</v>
      </c>
      <c r="BI8" s="11" t="n">
        <v>44082</v>
      </c>
      <c r="BJ8" s="6" t="n">
        <v>-966.68</v>
      </c>
      <c r="BK8" s="0" t="s">
        <v>220</v>
      </c>
      <c r="BL8" s="11" t="n">
        <v>44021</v>
      </c>
      <c r="BM8" s="6" t="n">
        <v>-4511</v>
      </c>
      <c r="BN8" s="0" t="s">
        <v>210</v>
      </c>
      <c r="BO8" s="11" t="n">
        <v>44844</v>
      </c>
      <c r="BP8" s="6" t="n">
        <v>9724.86</v>
      </c>
      <c r="BQ8" s="0" t="s">
        <v>473</v>
      </c>
      <c r="BR8" s="0"/>
      <c r="BS8" s="0"/>
      <c r="BT8" s="0"/>
      <c r="BU8" s="11" t="n">
        <v>44369</v>
      </c>
      <c r="BV8" s="6" t="n">
        <v>763.45</v>
      </c>
      <c r="BW8" s="0" t="s">
        <v>473</v>
      </c>
      <c r="BX8" s="0"/>
      <c r="BY8" s="0"/>
      <c r="BZ8" s="0"/>
      <c r="CA8" s="11" t="n">
        <v>44957</v>
      </c>
      <c r="CB8" s="6" t="n">
        <v>-379.8</v>
      </c>
      <c r="CC8" s="0" t="s">
        <v>333</v>
      </c>
      <c r="CD8" s="11" t="n">
        <v>45176</v>
      </c>
      <c r="CE8" s="6" t="n">
        <v>-55425.17</v>
      </c>
      <c r="CF8" s="0" t="s">
        <v>475</v>
      </c>
      <c r="CG8" s="0"/>
      <c r="CH8" s="0"/>
      <c r="CI8" s="0"/>
      <c r="CJ8" s="11" t="n">
        <v>45672</v>
      </c>
      <c r="CK8" s="6" t="n">
        <v>49159.66</v>
      </c>
      <c r="CL8" s="0" t="s">
        <v>473</v>
      </c>
    </row>
    <row collapsed="false" customFormat="false" customHeight="false" hidden="false" ht="12.1" outlineLevel="0" r="9">
      <c r="A9" s="11" t="n">
        <v>43733</v>
      </c>
      <c r="B9" s="6" t="n">
        <v>-1391.04</v>
      </c>
      <c r="C9" s="0" t="s">
        <v>127</v>
      </c>
      <c r="D9" s="11" t="n">
        <v>44118</v>
      </c>
      <c r="E9" s="6" t="n">
        <v>-1212.8</v>
      </c>
      <c r="F9" s="0" t="s">
        <v>130</v>
      </c>
      <c r="G9" s="11" t="n">
        <v>44062</v>
      </c>
      <c r="H9" s="6" t="n">
        <v>-1151.7</v>
      </c>
      <c r="I9" s="0" t="s">
        <v>125</v>
      </c>
      <c r="J9" s="11" t="n">
        <v>43809</v>
      </c>
      <c r="K9" s="6" t="n">
        <v>-33000</v>
      </c>
      <c r="L9" s="0" t="s">
        <v>168</v>
      </c>
      <c r="M9" s="11" t="n">
        <v>44398</v>
      </c>
      <c r="N9" s="6" t="n">
        <v>-1054.8</v>
      </c>
      <c r="O9" s="0" t="s">
        <v>249</v>
      </c>
      <c r="P9" s="0"/>
      <c r="Q9" s="0"/>
      <c r="R9" s="0"/>
      <c r="S9" s="0"/>
      <c r="T9" s="8" t="s">
        <f>=-SUM(T2:T7)</f>
      </c>
      <c r="U9" s="0" t="s">
        <v>476</v>
      </c>
      <c r="V9" s="11" t="n">
        <v>44323</v>
      </c>
      <c r="W9" s="6" t="n">
        <v>-1730</v>
      </c>
      <c r="X9" s="0" t="s">
        <v>260</v>
      </c>
      <c r="Y9" s="11" t="n">
        <v>43906</v>
      </c>
      <c r="Z9" s="6" t="n">
        <v>16808.62</v>
      </c>
      <c r="AA9" s="0" t="s">
        <v>473</v>
      </c>
      <c r="AB9" s="11" t="n">
        <v>44225</v>
      </c>
      <c r="AC9" s="6" t="n">
        <v>-2446.54</v>
      </c>
      <c r="AD9" s="0" t="s">
        <v>475</v>
      </c>
      <c r="AE9" s="11" t="n">
        <v>44825</v>
      </c>
      <c r="AF9" s="6" t="n">
        <v>-5753.13</v>
      </c>
      <c r="AG9" s="0" t="s">
        <v>475</v>
      </c>
      <c r="AH9" s="11" t="n">
        <v>44651</v>
      </c>
      <c r="AI9" s="6" t="n">
        <v>1404.37</v>
      </c>
      <c r="AJ9" s="0" t="s">
        <v>473</v>
      </c>
      <c r="AK9" s="11" t="n">
        <v>45744</v>
      </c>
      <c r="AL9" s="6" t="n">
        <v>-2698.42</v>
      </c>
      <c r="AM9" s="0" t="s">
        <v>475</v>
      </c>
      <c r="AN9" s="0"/>
      <c r="AO9" s="8" t="s">
        <f>=-SUM(AO2:AO7)</f>
      </c>
      <c r="AP9" s="0" t="s">
        <v>476</v>
      </c>
      <c r="AQ9" s="11" t="n">
        <v>44369</v>
      </c>
      <c r="AR9" s="6" t="n">
        <v>-3864.01</v>
      </c>
      <c r="AS9" s="0" t="s">
        <v>271</v>
      </c>
      <c r="AT9" s="11" t="n">
        <v>44585</v>
      </c>
      <c r="AU9" s="6" t="n">
        <v>-7847.39</v>
      </c>
      <c r="AV9" s="0" t="s">
        <v>475</v>
      </c>
      <c r="AW9" s="11" t="n">
        <v>45071</v>
      </c>
      <c r="AX9" s="6" t="n">
        <v>-12230.61</v>
      </c>
      <c r="AY9" s="0" t="s">
        <v>475</v>
      </c>
      <c r="AZ9" s="11" t="n">
        <v>43906</v>
      </c>
      <c r="BA9" s="6" t="n">
        <v>13082.51</v>
      </c>
      <c r="BB9" s="0" t="s">
        <v>473</v>
      </c>
      <c r="BC9" s="11" t="n">
        <v>44806</v>
      </c>
      <c r="BD9" s="6" t="n">
        <v>18456.72</v>
      </c>
      <c r="BE9" s="0" t="s">
        <v>473</v>
      </c>
      <c r="BF9" s="11" t="n">
        <v>44424</v>
      </c>
      <c r="BG9" s="6" t="n">
        <v>27704.61</v>
      </c>
      <c r="BH9" s="0" t="s">
        <v>473</v>
      </c>
      <c r="BI9" s="11" t="n">
        <v>44173</v>
      </c>
      <c r="BJ9" s="6" t="n">
        <v>-2338.48</v>
      </c>
      <c r="BK9" s="0" t="s">
        <v>239</v>
      </c>
      <c r="BL9" s="11" t="n">
        <v>44407</v>
      </c>
      <c r="BM9" s="6" t="n">
        <v>3330.79</v>
      </c>
      <c r="BN9" s="0" t="s">
        <v>473</v>
      </c>
      <c r="BO9" s="11" t="n">
        <v>45119</v>
      </c>
      <c r="BP9" s="6" t="n">
        <v>-2725.32</v>
      </c>
      <c r="BQ9" s="0" t="s">
        <v>355</v>
      </c>
      <c r="BR9" s="0"/>
      <c r="BS9" s="0"/>
      <c r="BT9" s="0"/>
      <c r="BU9" s="11" t="n">
        <v>44370</v>
      </c>
      <c r="BV9" s="6" t="n">
        <v>3812.29</v>
      </c>
      <c r="BW9" s="0" t="s">
        <v>473</v>
      </c>
      <c r="BX9" s="0"/>
      <c r="BY9" s="0"/>
      <c r="BZ9" s="0"/>
      <c r="CA9" s="11" t="n">
        <v>44981</v>
      </c>
      <c r="CB9" s="6" t="n">
        <v>-378.16</v>
      </c>
      <c r="CC9" s="0" t="s">
        <v>334</v>
      </c>
      <c r="CD9" s="11" t="n">
        <v>45176</v>
      </c>
      <c r="CE9" s="6" t="n">
        <v>-6928.15</v>
      </c>
      <c r="CF9" s="0" t="s">
        <v>475</v>
      </c>
      <c r="CG9" s="0"/>
      <c r="CH9" s="0"/>
      <c r="CI9" s="0"/>
      <c r="CJ9" s="11" t="n">
        <v>45673</v>
      </c>
      <c r="CK9" s="6" t="n">
        <v>30171.1</v>
      </c>
      <c r="CL9" s="0" t="s">
        <v>473</v>
      </c>
    </row>
    <row collapsed="false" customFormat="false" customHeight="false" hidden="false" ht="12.1" outlineLevel="0" r="10">
      <c r="A10" s="11" t="n">
        <v>43915</v>
      </c>
      <c r="B10" s="6" t="n">
        <v>-1391.04</v>
      </c>
      <c r="C10" s="0" t="s">
        <v>127</v>
      </c>
      <c r="D10" s="11" t="n">
        <v>44300</v>
      </c>
      <c r="E10" s="6" t="n">
        <v>-1054.8</v>
      </c>
      <c r="F10" s="0" t="s">
        <v>256</v>
      </c>
      <c r="G10" s="11" t="n">
        <v>44244</v>
      </c>
      <c r="H10" s="6" t="n">
        <v>-1001.7</v>
      </c>
      <c r="I10" s="0" t="s">
        <v>250</v>
      </c>
      <c r="J10" s="0"/>
      <c r="K10" s="10" t="s">
        <f>=XIRR(K2:K9,J2:J9)</f>
      </c>
      <c r="L10" s="0"/>
      <c r="M10" s="11" t="n">
        <v>44580</v>
      </c>
      <c r="N10" s="6" t="n">
        <v>-1054.8</v>
      </c>
      <c r="O10" s="0" t="s">
        <v>249</v>
      </c>
      <c r="P10" s="0"/>
      <c r="Q10" s="0"/>
      <c r="R10" s="0"/>
      <c r="S10" s="0"/>
      <c r="T10" s="0"/>
      <c r="U10" s="0"/>
      <c r="V10" s="11" t="n">
        <v>44449</v>
      </c>
      <c r="W10" s="6" t="n">
        <v>-867</v>
      </c>
      <c r="X10" s="0" t="s">
        <v>287</v>
      </c>
      <c r="Y10" s="11" t="n">
        <v>43914</v>
      </c>
      <c r="Z10" s="6" t="n">
        <v>-18590.46</v>
      </c>
      <c r="AA10" s="0" t="s">
        <v>475</v>
      </c>
      <c r="AB10" s="11" t="n">
        <v>44225</v>
      </c>
      <c r="AC10" s="6" t="n">
        <v>-489.31</v>
      </c>
      <c r="AD10" s="0" t="s">
        <v>475</v>
      </c>
      <c r="AE10" s="0"/>
      <c r="AF10" s="10" t="s">
        <f>=XIRR(AF2:AF9,AE2:AE9)</f>
      </c>
      <c r="AG10" s="0"/>
      <c r="AH10" s="11" t="n">
        <v>44727</v>
      </c>
      <c r="AI10" s="6" t="n">
        <v>13992.42</v>
      </c>
      <c r="AJ10" s="0" t="s">
        <v>473</v>
      </c>
      <c r="AK10" s="11" t="n">
        <v>45744</v>
      </c>
      <c r="AL10" s="6" t="n">
        <v>-51269.98</v>
      </c>
      <c r="AM10" s="0" t="s">
        <v>475</v>
      </c>
      <c r="AN10" s="0"/>
      <c r="AO10" s="0"/>
      <c r="AP10" s="0"/>
      <c r="AQ10" s="11" t="n">
        <v>44369</v>
      </c>
      <c r="AR10" s="6" t="n">
        <v>19849.9</v>
      </c>
      <c r="AS10" s="0" t="s">
        <v>473</v>
      </c>
      <c r="AT10" s="11" t="n">
        <v>44585</v>
      </c>
      <c r="AU10" s="6" t="n">
        <v>-1307.89</v>
      </c>
      <c r="AV10" s="0" t="s">
        <v>475</v>
      </c>
      <c r="AW10" s="11" t="n">
        <v>45071</v>
      </c>
      <c r="AX10" s="6" t="n">
        <v>-8153.74</v>
      </c>
      <c r="AY10" s="0" t="s">
        <v>475</v>
      </c>
      <c r="AZ10" s="11" t="n">
        <v>44247</v>
      </c>
      <c r="BA10" s="6" t="n">
        <v>-89672.17</v>
      </c>
      <c r="BB10" s="0" t="s">
        <v>475</v>
      </c>
      <c r="BC10" s="11" t="n">
        <v>44825</v>
      </c>
      <c r="BD10" s="6" t="n">
        <v>1342.28</v>
      </c>
      <c r="BE10" s="0" t="s">
        <v>473</v>
      </c>
      <c r="BF10" s="11" t="n">
        <v>44428</v>
      </c>
      <c r="BG10" s="6" t="n">
        <v>8212.1</v>
      </c>
      <c r="BH10" s="0" t="s">
        <v>473</v>
      </c>
      <c r="BI10" s="11" t="n">
        <v>44348</v>
      </c>
      <c r="BJ10" s="6" t="n">
        <v>-2929.44</v>
      </c>
      <c r="BK10" s="0" t="s">
        <v>264</v>
      </c>
      <c r="BL10" s="11" t="n">
        <v>44407</v>
      </c>
      <c r="BM10" s="6" t="n">
        <v>21650.18</v>
      </c>
      <c r="BN10" s="0" t="s">
        <v>473</v>
      </c>
      <c r="BO10" s="11" t="n">
        <v>45481</v>
      </c>
      <c r="BP10" s="6" t="n">
        <v>-1675.36</v>
      </c>
      <c r="BQ10" s="0" t="s">
        <v>387</v>
      </c>
      <c r="BR10" s="0"/>
      <c r="BS10" s="0"/>
      <c r="BT10" s="0"/>
      <c r="BU10" s="11" t="n">
        <v>44459</v>
      </c>
      <c r="BV10" s="6" t="n">
        <v>-4813.04</v>
      </c>
      <c r="BW10" s="0" t="s">
        <v>288</v>
      </c>
      <c r="BX10" s="0"/>
      <c r="BY10" s="0"/>
      <c r="BZ10" s="0"/>
      <c r="CA10" s="11" t="n">
        <v>45016</v>
      </c>
      <c r="CB10" s="6" t="n">
        <v>-336.16</v>
      </c>
      <c r="CC10" s="0" t="s">
        <v>336</v>
      </c>
      <c r="CD10" s="11" t="n">
        <v>45176</v>
      </c>
      <c r="CE10" s="6" t="n">
        <v>-692.81</v>
      </c>
      <c r="CF10" s="0" t="s">
        <v>475</v>
      </c>
      <c r="CG10" s="0"/>
      <c r="CH10" s="0"/>
      <c r="CI10" s="0"/>
      <c r="CJ10" s="11" t="n">
        <v>45681</v>
      </c>
      <c r="CK10" s="6" t="n">
        <v>25912.36</v>
      </c>
      <c r="CL10" s="0" t="s">
        <v>473</v>
      </c>
    </row>
    <row collapsed="false" customFormat="false" customHeight="false" hidden="false" ht="12.1" outlineLevel="0" r="11">
      <c r="A11" s="11" t="n">
        <v>44097</v>
      </c>
      <c r="B11" s="6" t="n">
        <v>-1391.04</v>
      </c>
      <c r="C11" s="0" t="s">
        <v>127</v>
      </c>
      <c r="D11" s="11" t="n">
        <v>44299</v>
      </c>
      <c r="E11" s="6" t="n">
        <v>-32000</v>
      </c>
      <c r="F11" s="0" t="s">
        <v>255</v>
      </c>
      <c r="G11" s="11" t="n">
        <v>44426</v>
      </c>
      <c r="H11" s="6" t="n">
        <v>-1001.7</v>
      </c>
      <c r="I11" s="0" t="s">
        <v>250</v>
      </c>
      <c r="J11" s="0"/>
      <c r="K11" s="8" t="s">
        <f>=-SUM(K2:K9)</f>
      </c>
      <c r="L11" s="0" t="s">
        <v>476</v>
      </c>
      <c r="M11" s="11" t="n">
        <v>44585</v>
      </c>
      <c r="N11" s="6" t="n">
        <v>-31726.22</v>
      </c>
      <c r="O11" s="0" t="s">
        <v>475</v>
      </c>
      <c r="P11" s="0"/>
      <c r="Q11" s="0"/>
      <c r="R11" s="0"/>
      <c r="S11" s="0"/>
      <c r="T11" s="0"/>
      <c r="U11" s="0"/>
      <c r="V11" s="11" t="n">
        <v>44456</v>
      </c>
      <c r="W11" s="6" t="n">
        <v>5317.07</v>
      </c>
      <c r="X11" s="0" t="s">
        <v>473</v>
      </c>
      <c r="Y11" s="11" t="n">
        <v>43976</v>
      </c>
      <c r="Z11" s="6" t="n">
        <v>-969.4</v>
      </c>
      <c r="AA11" s="0" t="s">
        <v>189</v>
      </c>
      <c r="AB11" s="11" t="n">
        <v>44225</v>
      </c>
      <c r="AC11" s="6" t="n">
        <v>-489.31</v>
      </c>
      <c r="AD11" s="0" t="s">
        <v>475</v>
      </c>
      <c r="AE11" s="0"/>
      <c r="AF11" s="8" t="s">
        <f>=-SUM(AF2:AF9)</f>
      </c>
      <c r="AG11" s="0" t="s">
        <v>476</v>
      </c>
      <c r="AH11" s="11" t="n">
        <v>44752</v>
      </c>
      <c r="AI11" s="6" t="n">
        <v>-4384.69</v>
      </c>
      <c r="AJ11" s="0" t="s">
        <v>313</v>
      </c>
      <c r="AK11" s="11" t="n">
        <v>45744</v>
      </c>
      <c r="AL11" s="6" t="n">
        <v>-40476.3</v>
      </c>
      <c r="AM11" s="0" t="s">
        <v>475</v>
      </c>
      <c r="AN11" s="0"/>
      <c r="AO11" s="0"/>
      <c r="AP11" s="0"/>
      <c r="AQ11" s="11" t="n">
        <v>44369</v>
      </c>
      <c r="AR11" s="6" t="n">
        <v>19849.9</v>
      </c>
      <c r="AS11" s="0" t="s">
        <v>473</v>
      </c>
      <c r="AT11" s="11" t="n">
        <v>44585</v>
      </c>
      <c r="AU11" s="6" t="n">
        <v>-15694.78</v>
      </c>
      <c r="AV11" s="0" t="s">
        <v>475</v>
      </c>
      <c r="AW11" s="11" t="n">
        <v>45071</v>
      </c>
      <c r="AX11" s="6" t="n">
        <v>-4076.87</v>
      </c>
      <c r="AY11" s="0" t="s">
        <v>475</v>
      </c>
      <c r="AZ11" s="11" t="n">
        <v>44306</v>
      </c>
      <c r="BA11" s="6" t="n">
        <v>-12888.26</v>
      </c>
      <c r="BB11" s="0" t="s">
        <v>475</v>
      </c>
      <c r="BC11" s="11" t="n">
        <v>44827</v>
      </c>
      <c r="BD11" s="6" t="n">
        <v>5902.45</v>
      </c>
      <c r="BE11" s="0" t="s">
        <v>473</v>
      </c>
      <c r="BF11" s="11" t="n">
        <v>44466</v>
      </c>
      <c r="BG11" s="6" t="n">
        <v>1298.65</v>
      </c>
      <c r="BH11" s="0" t="s">
        <v>473</v>
      </c>
      <c r="BI11" s="11" t="n">
        <v>44348</v>
      </c>
      <c r="BJ11" s="6" t="n">
        <v>-2272.44</v>
      </c>
      <c r="BK11" s="0" t="s">
        <v>265</v>
      </c>
      <c r="BL11" s="11" t="n">
        <v>44424</v>
      </c>
      <c r="BM11" s="6" t="n">
        <v>8318.99</v>
      </c>
      <c r="BN11" s="0" t="s">
        <v>473</v>
      </c>
      <c r="BO11" s="11" t="n">
        <v>45749</v>
      </c>
      <c r="BP11" s="6" t="n">
        <v>-8076.77</v>
      </c>
      <c r="BQ11" s="0" t="s">
        <v>475</v>
      </c>
      <c r="BR11" s="0"/>
      <c r="BS11" s="0"/>
      <c r="BT11" s="0"/>
      <c r="BU11" s="11" t="n">
        <v>44753</v>
      </c>
      <c r="BV11" s="6" t="n">
        <v>-375.52</v>
      </c>
      <c r="BW11" s="0" t="s">
        <v>315</v>
      </c>
      <c r="BX11" s="0"/>
      <c r="BY11" s="0"/>
      <c r="BZ11" s="0"/>
      <c r="CA11" s="11" t="n">
        <v>45044</v>
      </c>
      <c r="CB11" s="6" t="n">
        <v>-295.6</v>
      </c>
      <c r="CC11" s="0" t="s">
        <v>338</v>
      </c>
      <c r="CD11" s="11" t="n">
        <v>45176</v>
      </c>
      <c r="CE11" s="6" t="n">
        <v>-6928.15</v>
      </c>
      <c r="CF11" s="0" t="s">
        <v>475</v>
      </c>
      <c r="CG11" s="0"/>
      <c r="CH11" s="0"/>
      <c r="CI11" s="0"/>
      <c r="CJ11" s="11" t="n">
        <v>45688</v>
      </c>
      <c r="CK11" s="6" t="n">
        <v>49894.9</v>
      </c>
      <c r="CL11" s="0" t="s">
        <v>473</v>
      </c>
    </row>
    <row collapsed="false" customFormat="false" customHeight="false" hidden="false" ht="12.1" outlineLevel="0" r="12">
      <c r="A12" s="11" t="n">
        <v>44279</v>
      </c>
      <c r="B12" s="6" t="n">
        <v>-1210.04</v>
      </c>
      <c r="C12" s="0" t="s">
        <v>251</v>
      </c>
      <c r="D12" s="0"/>
      <c r="E12" s="10" t="s">
        <f>=XIRR(E2:E11,D2:D11)</f>
      </c>
      <c r="F12" s="0"/>
      <c r="G12" s="11" t="n">
        <v>44585</v>
      </c>
      <c r="H12" s="6" t="n">
        <v>-6938.87</v>
      </c>
      <c r="I12" s="0" t="s">
        <v>475</v>
      </c>
      <c r="J12" s="0"/>
      <c r="K12" s="0"/>
      <c r="L12" s="0"/>
      <c r="M12" s="0"/>
      <c r="N12" s="10" t="s">
        <f>=XIRR(N2:N11,M2:M11)</f>
      </c>
      <c r="O12" s="0"/>
      <c r="P12" s="0"/>
      <c r="Q12" s="0"/>
      <c r="R12" s="0"/>
      <c r="S12" s="0"/>
      <c r="T12" s="0"/>
      <c r="U12" s="0"/>
      <c r="V12" s="11" t="n">
        <v>44456</v>
      </c>
      <c r="W12" s="6" t="n">
        <v>22597.49</v>
      </c>
      <c r="X12" s="0" t="s">
        <v>473</v>
      </c>
      <c r="Y12" s="11" t="n">
        <v>44189</v>
      </c>
      <c r="Z12" s="6" t="n">
        <v>-1084.7</v>
      </c>
      <c r="AA12" s="0" t="s">
        <v>242</v>
      </c>
      <c r="AB12" s="11" t="n">
        <v>44225</v>
      </c>
      <c r="AC12" s="6" t="n">
        <v>-6360.98</v>
      </c>
      <c r="AD12" s="0" t="s">
        <v>475</v>
      </c>
      <c r="AE12" s="0"/>
      <c r="AF12" s="0"/>
      <c r="AG12" s="0"/>
      <c r="AH12" s="11" t="n">
        <v>45118</v>
      </c>
      <c r="AI12" s="6" t="n">
        <v>-4153.21</v>
      </c>
      <c r="AJ12" s="0" t="s">
        <v>354</v>
      </c>
      <c r="AK12" s="11" t="n">
        <v>45744</v>
      </c>
      <c r="AL12" s="6" t="n">
        <v>-2698.42</v>
      </c>
      <c r="AM12" s="0" t="s">
        <v>475</v>
      </c>
      <c r="AN12" s="0"/>
      <c r="AO12" s="0"/>
      <c r="AP12" s="0"/>
      <c r="AQ12" s="11" t="n">
        <v>44369</v>
      </c>
      <c r="AR12" s="6" t="n">
        <v>17014.2</v>
      </c>
      <c r="AS12" s="0" t="s">
        <v>473</v>
      </c>
      <c r="AT12" s="0"/>
      <c r="AU12" s="10" t="s">
        <f>=XIRR(AU2:AU11,AT2:AT11)</f>
      </c>
      <c r="AV12" s="0"/>
      <c r="AW12" s="11" t="n">
        <v>45071</v>
      </c>
      <c r="AX12" s="6" t="n">
        <v>-8153.74</v>
      </c>
      <c r="AY12" s="0" t="s">
        <v>475</v>
      </c>
      <c r="AZ12" s="0"/>
      <c r="BA12" s="10" t="s">
        <f>=XIRR(BA2:BA11,AZ2:AZ11)</f>
      </c>
      <c r="BB12" s="0"/>
      <c r="BC12" s="11" t="n">
        <v>44911</v>
      </c>
      <c r="BD12" s="6" t="n">
        <v>18187.27</v>
      </c>
      <c r="BE12" s="0" t="s">
        <v>473</v>
      </c>
      <c r="BF12" s="11" t="n">
        <v>44467</v>
      </c>
      <c r="BG12" s="6" t="n">
        <v>2595.3</v>
      </c>
      <c r="BH12" s="0" t="s">
        <v>473</v>
      </c>
      <c r="BI12" s="11" t="n">
        <v>44441</v>
      </c>
      <c r="BJ12" s="6" t="n">
        <v>-5290.4</v>
      </c>
      <c r="BK12" s="0" t="s">
        <v>285</v>
      </c>
      <c r="BL12" s="11" t="n">
        <v>45215</v>
      </c>
      <c r="BM12" s="6" t="n">
        <v>-726.51</v>
      </c>
      <c r="BN12" s="0" t="s">
        <v>475</v>
      </c>
      <c r="BO12" s="11" t="n">
        <v>45749</v>
      </c>
      <c r="BP12" s="6" t="n">
        <v>-16153.54</v>
      </c>
      <c r="BQ12" s="0" t="s">
        <v>475</v>
      </c>
      <c r="BR12" s="0"/>
      <c r="BS12" s="0"/>
      <c r="BT12" s="0"/>
      <c r="BU12" s="11" t="n">
        <v>44827</v>
      </c>
      <c r="BV12" s="6" t="n">
        <v>3840.72</v>
      </c>
      <c r="BW12" s="0" t="s">
        <v>473</v>
      </c>
      <c r="BX12" s="0"/>
      <c r="BY12" s="0"/>
      <c r="BZ12" s="0"/>
      <c r="CA12" s="11" t="n">
        <v>44774</v>
      </c>
      <c r="CB12" s="6" t="n">
        <v>-36675.93</v>
      </c>
      <c r="CC12" s="0" t="s">
        <v>507</v>
      </c>
      <c r="CD12" s="11" t="n">
        <v>45176</v>
      </c>
      <c r="CE12" s="6" t="n">
        <v>-18013.18</v>
      </c>
      <c r="CF12" s="0" t="s">
        <v>475</v>
      </c>
      <c r="CG12" s="0"/>
      <c r="CH12" s="0"/>
      <c r="CI12" s="0"/>
      <c r="CJ12" s="11" t="n">
        <v>45702</v>
      </c>
      <c r="CK12" s="6" t="n">
        <v>28631.45</v>
      </c>
      <c r="CL12" s="0" t="s">
        <v>473</v>
      </c>
    </row>
    <row collapsed="false" customFormat="false" customHeight="false" hidden="false" ht="12.1" outlineLevel="0" r="13">
      <c r="A13" s="11" t="n">
        <v>44461</v>
      </c>
      <c r="B13" s="6" t="n">
        <v>-1210.04</v>
      </c>
      <c r="C13" s="0" t="s">
        <v>251</v>
      </c>
      <c r="D13" s="0"/>
      <c r="E13" s="8" t="s">
        <f>=-SUM(E2:E11)</f>
      </c>
      <c r="F13" s="0" t="s">
        <v>476</v>
      </c>
      <c r="G13" s="11" t="n">
        <v>44585</v>
      </c>
      <c r="H13" s="6" t="n">
        <v>-991.26</v>
      </c>
      <c r="I13" s="0" t="s">
        <v>475</v>
      </c>
      <c r="J13" s="0"/>
      <c r="K13" s="0"/>
      <c r="L13" s="0"/>
      <c r="M13" s="0"/>
      <c r="N13" s="8" t="s">
        <f>=-SUM(N2:N11)</f>
      </c>
      <c r="O13" s="0" t="s">
        <v>476</v>
      </c>
      <c r="P13" s="0"/>
      <c r="Q13" s="0"/>
      <c r="R13" s="0"/>
      <c r="S13" s="0"/>
      <c r="T13" s="0"/>
      <c r="U13" s="0"/>
      <c r="V13" s="11" t="n">
        <v>44456</v>
      </c>
      <c r="W13" s="6" t="n">
        <v>11963.38</v>
      </c>
      <c r="X13" s="0" t="s">
        <v>473</v>
      </c>
      <c r="Y13" s="11" t="n">
        <v>44246</v>
      </c>
      <c r="Z13" s="6" t="n">
        <v>-55966.4</v>
      </c>
      <c r="AA13" s="0" t="s">
        <v>475</v>
      </c>
      <c r="AB13" s="11" t="n">
        <v>44225</v>
      </c>
      <c r="AC13" s="6" t="n">
        <v>-24465.31</v>
      </c>
      <c r="AD13" s="0" t="s">
        <v>475</v>
      </c>
      <c r="AE13" s="0"/>
      <c r="AF13" s="0"/>
      <c r="AG13" s="0"/>
      <c r="AH13" s="11" t="n">
        <v>45646</v>
      </c>
      <c r="AI13" s="6" t="n">
        <v>-995.6</v>
      </c>
      <c r="AJ13" s="0" t="s">
        <v>475</v>
      </c>
      <c r="AK13" s="11" t="n">
        <v>45744</v>
      </c>
      <c r="AL13" s="6" t="n">
        <v>-18888.94</v>
      </c>
      <c r="AM13" s="0" t="s">
        <v>475</v>
      </c>
      <c r="AN13" s="0"/>
      <c r="AO13" s="0"/>
      <c r="AP13" s="0"/>
      <c r="AQ13" s="11" t="n">
        <v>44370</v>
      </c>
      <c r="AR13" s="6" t="n">
        <v>2816.69</v>
      </c>
      <c r="AS13" s="0" t="s">
        <v>473</v>
      </c>
      <c r="AT13" s="0"/>
      <c r="AU13" s="8" t="s">
        <f>=-SUM(AU2:AU11)</f>
      </c>
      <c r="AV13" s="0" t="s">
        <v>476</v>
      </c>
      <c r="AW13" s="11" t="n">
        <v>45071</v>
      </c>
      <c r="AX13" s="6" t="n">
        <v>-4076.87</v>
      </c>
      <c r="AY13" s="0" t="s">
        <v>475</v>
      </c>
      <c r="AZ13" s="0"/>
      <c r="BA13" s="8" t="s">
        <f>=-SUM(BA2:BA11)</f>
      </c>
      <c r="BB13" s="0" t="s">
        <v>476</v>
      </c>
      <c r="BC13" s="11" t="n">
        <v>45007</v>
      </c>
      <c r="BD13" s="6" t="n">
        <v>640.06</v>
      </c>
      <c r="BE13" s="0" t="s">
        <v>473</v>
      </c>
      <c r="BF13" s="11" t="n">
        <v>44494</v>
      </c>
      <c r="BG13" s="6" t="n">
        <v>44354.36</v>
      </c>
      <c r="BH13" s="0" t="s">
        <v>473</v>
      </c>
      <c r="BI13" s="11" t="n">
        <v>44494</v>
      </c>
      <c r="BJ13" s="6" t="n">
        <v>22845.41</v>
      </c>
      <c r="BK13" s="0" t="s">
        <v>473</v>
      </c>
      <c r="BL13" s="11" t="n">
        <v>45215</v>
      </c>
      <c r="BM13" s="6" t="n">
        <v>-726.51</v>
      </c>
      <c r="BN13" s="0" t="s">
        <v>475</v>
      </c>
      <c r="BO13" s="11" t="n">
        <v>45750</v>
      </c>
      <c r="BP13" s="6" t="n">
        <v>-8096.76</v>
      </c>
      <c r="BQ13" s="0" t="s">
        <v>475</v>
      </c>
      <c r="BR13" s="0"/>
      <c r="BS13" s="0"/>
      <c r="BT13" s="0"/>
      <c r="BU13" s="11" t="n">
        <v>45118</v>
      </c>
      <c r="BV13" s="6" t="n">
        <v>-829.6</v>
      </c>
      <c r="BW13" s="0" t="s">
        <v>352</v>
      </c>
      <c r="BX13" s="0"/>
      <c r="BY13" s="0"/>
      <c r="BZ13" s="0"/>
      <c r="CA13" s="11" t="n">
        <v>44844</v>
      </c>
      <c r="CB13" s="6" t="n">
        <v>-5216.61</v>
      </c>
      <c r="CC13" s="0" t="s">
        <v>507</v>
      </c>
      <c r="CD13" s="11" t="n">
        <v>45176</v>
      </c>
      <c r="CE13" s="6" t="n">
        <v>-7620.96</v>
      </c>
      <c r="CF13" s="0" t="s">
        <v>475</v>
      </c>
      <c r="CG13" s="0"/>
      <c r="CH13" s="0"/>
      <c r="CI13" s="0"/>
      <c r="CJ13" s="11" t="n">
        <v>45716</v>
      </c>
      <c r="CK13" s="6" t="n">
        <v>10916.36</v>
      </c>
      <c r="CL13" s="0" t="s">
        <v>473</v>
      </c>
    </row>
    <row collapsed="false" customFormat="false" customHeight="false" hidden="false" ht="12.1" outlineLevel="0" r="14">
      <c r="A14" s="11" t="n">
        <v>44585</v>
      </c>
      <c r="B14" s="6" t="n">
        <v>-957.06</v>
      </c>
      <c r="C14" s="0" t="s">
        <v>475</v>
      </c>
      <c r="D14" s="0"/>
      <c r="E14" s="0"/>
      <c r="F14" s="0"/>
      <c r="G14" s="11" t="n">
        <v>44585</v>
      </c>
      <c r="H14" s="6" t="n">
        <v>-24781.7</v>
      </c>
      <c r="I14" s="0" t="s">
        <v>475</v>
      </c>
      <c r="J14" s="0"/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11" t="n">
        <v>44459</v>
      </c>
      <c r="W14" s="6" t="n">
        <v>39823.9</v>
      </c>
      <c r="X14" s="0" t="s">
        <v>473</v>
      </c>
      <c r="Y14" s="11" t="n">
        <v>44246</v>
      </c>
      <c r="Z14" s="6" t="n">
        <v>-56074.34</v>
      </c>
      <c r="AA14" s="0" t="s">
        <v>475</v>
      </c>
      <c r="AB14" s="11" t="n">
        <v>45092</v>
      </c>
      <c r="AC14" s="6" t="n">
        <v>36986.79</v>
      </c>
      <c r="AD14" s="0" t="s">
        <v>473</v>
      </c>
      <c r="AE14" s="0"/>
      <c r="AF14" s="0"/>
      <c r="AG14" s="0"/>
      <c r="AH14" s="11" t="n">
        <v>45646</v>
      </c>
      <c r="AI14" s="6" t="n">
        <v>-36339.46</v>
      </c>
      <c r="AJ14" s="0" t="s">
        <v>475</v>
      </c>
      <c r="AK14" s="11" t="n">
        <v>45744</v>
      </c>
      <c r="AL14" s="6" t="n">
        <v>-261746.76</v>
      </c>
      <c r="AM14" s="0" t="s">
        <v>475</v>
      </c>
      <c r="AN14" s="0"/>
      <c r="AO14" s="0"/>
      <c r="AP14" s="0"/>
      <c r="AQ14" s="11" t="n">
        <v>44390</v>
      </c>
      <c r="AR14" s="6" t="n">
        <v>13943.36</v>
      </c>
      <c r="AS14" s="0" t="s">
        <v>473</v>
      </c>
      <c r="AT14" s="0"/>
      <c r="AU14" s="0"/>
      <c r="AV14" s="0"/>
      <c r="AW14" s="0"/>
      <c r="AX14" s="10" t="s">
        <f>=XIRR(AX2:AX13,AW2:AW13)</f>
      </c>
      <c r="AY14" s="0"/>
      <c r="AZ14" s="0"/>
      <c r="BA14" s="0"/>
      <c r="BB14" s="0"/>
      <c r="BC14" s="11" t="n">
        <v>45007</v>
      </c>
      <c r="BD14" s="6" t="n">
        <v>640.06</v>
      </c>
      <c r="BE14" s="0" t="s">
        <v>473</v>
      </c>
      <c r="BF14" s="11" t="n">
        <v>44551</v>
      </c>
      <c r="BG14" s="6" t="n">
        <v>1296.65</v>
      </c>
      <c r="BH14" s="0" t="s">
        <v>473</v>
      </c>
      <c r="BI14" s="11" t="n">
        <v>44544</v>
      </c>
      <c r="BJ14" s="6" t="n">
        <v>-6428.98</v>
      </c>
      <c r="BK14" s="0" t="s">
        <v>297</v>
      </c>
      <c r="BL14" s="11" t="n">
        <v>45215</v>
      </c>
      <c r="BM14" s="6" t="n">
        <v>-726.51</v>
      </c>
      <c r="BN14" s="0" t="s">
        <v>475</v>
      </c>
      <c r="BO14" s="11" t="n">
        <v>45750</v>
      </c>
      <c r="BP14" s="6" t="n">
        <v>-8096.76</v>
      </c>
      <c r="BQ14" s="0" t="s">
        <v>475</v>
      </c>
      <c r="BR14" s="0"/>
      <c r="BS14" s="0"/>
      <c r="BT14" s="0"/>
      <c r="BU14" s="11" t="n">
        <v>45482</v>
      </c>
      <c r="BV14" s="6" t="n">
        <v>-1636.6</v>
      </c>
      <c r="BW14" s="0" t="s">
        <v>390</v>
      </c>
      <c r="BX14" s="0"/>
      <c r="BY14" s="0"/>
      <c r="BZ14" s="0"/>
      <c r="CA14" s="0"/>
      <c r="CB14" s="10" t="s">
        <f>=XIRR(CB2:CB13,CA2:CA13)</f>
      </c>
      <c r="CC14" s="0"/>
      <c r="CD14" s="11" t="n">
        <v>45176</v>
      </c>
      <c r="CE14" s="6" t="n">
        <v>-13856.29</v>
      </c>
      <c r="CF14" s="0" t="s">
        <v>475</v>
      </c>
      <c r="CG14" s="0"/>
      <c r="CH14" s="0"/>
      <c r="CI14" s="0"/>
      <c r="CJ14" s="11" t="n">
        <v>45814</v>
      </c>
      <c r="CK14" s="6" t="n">
        <v>-50694.71</v>
      </c>
      <c r="CL14" s="0" t="s">
        <v>475</v>
      </c>
    </row>
    <row collapsed="false" customFormat="false" customHeight="false" hidden="false" ht="12.1" outlineLevel="0" r="15">
      <c r="A15" s="11" t="n">
        <v>44585</v>
      </c>
      <c r="B15" s="6" t="n">
        <v>-33497.17</v>
      </c>
      <c r="C15" s="0" t="s">
        <v>475</v>
      </c>
      <c r="D15" s="0"/>
      <c r="E15" s="0"/>
      <c r="F15" s="0"/>
      <c r="G15" s="0"/>
      <c r="H15" s="10" t="s">
        <f>=XIRR(H2:H14,G2:G14)</f>
      </c>
      <c r="I15" s="0"/>
      <c r="J15" s="0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11" t="n">
        <v>44468</v>
      </c>
      <c r="W15" s="6" t="n">
        <v>12092.03</v>
      </c>
      <c r="X15" s="0" t="s">
        <v>473</v>
      </c>
      <c r="Y15" s="11" t="n">
        <v>44249</v>
      </c>
      <c r="Z15" s="6" t="n">
        <v>52111.24</v>
      </c>
      <c r="AA15" s="0" t="s">
        <v>473</v>
      </c>
      <c r="AB15" s="11" t="n">
        <v>45098</v>
      </c>
      <c r="AC15" s="6" t="n">
        <v>2013.61</v>
      </c>
      <c r="AD15" s="0" t="s">
        <v>473</v>
      </c>
      <c r="AE15" s="0"/>
      <c r="AF15" s="0"/>
      <c r="AG15" s="0"/>
      <c r="AH15" s="11" t="n">
        <v>45646</v>
      </c>
      <c r="AI15" s="6" t="n">
        <v>-11495.4</v>
      </c>
      <c r="AJ15" s="0" t="s">
        <v>475</v>
      </c>
      <c r="AK15" s="11" t="n">
        <v>45744</v>
      </c>
      <c r="AL15" s="6" t="n">
        <v>-8095.26</v>
      </c>
      <c r="AM15" s="0" t="s">
        <v>475</v>
      </c>
      <c r="AN15" s="0"/>
      <c r="AO15" s="0"/>
      <c r="AP15" s="0"/>
      <c r="AQ15" s="11" t="n">
        <v>44547</v>
      </c>
      <c r="AR15" s="6" t="n">
        <v>-10101.07</v>
      </c>
      <c r="AS15" s="0" t="s">
        <v>298</v>
      </c>
      <c r="AT15" s="0"/>
      <c r="AU15" s="0"/>
      <c r="AV15" s="0"/>
      <c r="AW15" s="0"/>
      <c r="AX15" s="8" t="s">
        <f>=-SUM(AX2:AX13)</f>
      </c>
      <c r="AY15" s="0" t="s">
        <v>476</v>
      </c>
      <c r="AZ15" s="0"/>
      <c r="BA15" s="0"/>
      <c r="BB15" s="0"/>
      <c r="BC15" s="11" t="n">
        <v>45007</v>
      </c>
      <c r="BD15" s="6" t="n">
        <v>10880.95</v>
      </c>
      <c r="BE15" s="0" t="s">
        <v>473</v>
      </c>
      <c r="BF15" s="11" t="n">
        <v>44556</v>
      </c>
      <c r="BG15" s="6" t="n">
        <v>-2850</v>
      </c>
      <c r="BH15" s="0" t="s">
        <v>303</v>
      </c>
      <c r="BI15" s="11" t="n">
        <v>44715</v>
      </c>
      <c r="BJ15" s="6" t="n">
        <v>31166.32</v>
      </c>
      <c r="BK15" s="0" t="s">
        <v>473</v>
      </c>
      <c r="BL15" s="11" t="n">
        <v>45215</v>
      </c>
      <c r="BM15" s="6" t="n">
        <v>-726.51</v>
      </c>
      <c r="BN15" s="0" t="s">
        <v>475</v>
      </c>
      <c r="BO15" s="11" t="n">
        <v>45750</v>
      </c>
      <c r="BP15" s="6" t="n">
        <v>-16193.52</v>
      </c>
      <c r="BQ15" s="0" t="s">
        <v>475</v>
      </c>
      <c r="BR15" s="0"/>
      <c r="BS15" s="0"/>
      <c r="BT15" s="0"/>
      <c r="BU15" s="11" t="n">
        <v>45484</v>
      </c>
      <c r="BV15" s="6" t="n">
        <v>-5541.78</v>
      </c>
      <c r="BW15" s="0" t="s">
        <v>475</v>
      </c>
      <c r="BX15" s="0"/>
      <c r="BY15" s="0"/>
      <c r="BZ15" s="0"/>
      <c r="CA15" s="0"/>
      <c r="CB15" s="8" t="s">
        <f>=-SUM(CB2:CB13)</f>
      </c>
      <c r="CC15" s="0" t="s">
        <v>476</v>
      </c>
      <c r="CD15" s="11" t="n">
        <v>45176</v>
      </c>
      <c r="CE15" s="6" t="n">
        <v>-3464.07</v>
      </c>
      <c r="CF15" s="0" t="s">
        <v>475</v>
      </c>
      <c r="CG15" s="0"/>
      <c r="CH15" s="0"/>
      <c r="CI15" s="0"/>
      <c r="CJ15" s="11" t="n">
        <v>45814</v>
      </c>
      <c r="CK15" s="6" t="n">
        <v>-2204.12</v>
      </c>
      <c r="CL15" s="0" t="s">
        <v>475</v>
      </c>
    </row>
    <row collapsed="false" customFormat="false" customHeight="false" hidden="false" ht="12.1" outlineLevel="0" r="16">
      <c r="A16" s="0"/>
      <c r="B16" s="10" t="s">
        <f>=XIRR(B2:B15,A2:A15)</f>
      </c>
      <c r="C16" s="0"/>
      <c r="D16" s="0"/>
      <c r="E16" s="0"/>
      <c r="F16" s="0"/>
      <c r="G16" s="0"/>
      <c r="H16" s="8" t="s">
        <f>=-SUM(H2:H14)</f>
      </c>
      <c r="I16" s="0" t="s">
        <v>476</v>
      </c>
      <c r="J16" s="0"/>
      <c r="K16" s="0"/>
      <c r="L16" s="0"/>
      <c r="M16" s="0"/>
      <c r="N16" s="0"/>
      <c r="O16" s="0"/>
      <c r="P16" s="0"/>
      <c r="Q16" s="0"/>
      <c r="R16" s="0"/>
      <c r="S16" s="0"/>
      <c r="T16" s="0"/>
      <c r="U16" s="0"/>
      <c r="V16" s="11" t="n">
        <v>44589</v>
      </c>
      <c r="W16" s="6" t="n">
        <v>23005.58</v>
      </c>
      <c r="X16" s="0" t="s">
        <v>473</v>
      </c>
      <c r="Y16" s="11" t="n">
        <v>44251</v>
      </c>
      <c r="Z16" s="6" t="n">
        <v>-76771.91</v>
      </c>
      <c r="AA16" s="0" t="s">
        <v>475</v>
      </c>
      <c r="AB16" s="11" t="n">
        <v>45098</v>
      </c>
      <c r="AC16" s="6" t="n">
        <v>1006.8</v>
      </c>
      <c r="AD16" s="0" t="s">
        <v>473</v>
      </c>
      <c r="AE16" s="0"/>
      <c r="AF16" s="0"/>
      <c r="AG16" s="0"/>
      <c r="AH16" s="11" t="n">
        <v>45699</v>
      </c>
      <c r="AI16" s="6" t="n">
        <v>11922.17</v>
      </c>
      <c r="AJ16" s="0" t="s">
        <v>473</v>
      </c>
      <c r="AK16" s="11" t="n">
        <v>45744</v>
      </c>
      <c r="AL16" s="6" t="n">
        <v>-26984.2</v>
      </c>
      <c r="AM16" s="0" t="s">
        <v>475</v>
      </c>
      <c r="AN16" s="0"/>
      <c r="AO16" s="0"/>
      <c r="AP16" s="0"/>
      <c r="AQ16" s="11" t="n">
        <v>44564</v>
      </c>
      <c r="AR16" s="6" t="n">
        <v>29065.52</v>
      </c>
      <c r="AS16" s="0" t="s">
        <v>473</v>
      </c>
      <c r="AT16" s="0"/>
      <c r="AU16" s="0"/>
      <c r="AV16" s="0"/>
      <c r="AW16" s="0"/>
      <c r="AX16" s="0"/>
      <c r="AY16" s="0"/>
      <c r="AZ16" s="0"/>
      <c r="BA16" s="0"/>
      <c r="BB16" s="0"/>
      <c r="BC16" s="11" t="n">
        <v>45068</v>
      </c>
      <c r="BD16" s="6" t="n">
        <v>666.17</v>
      </c>
      <c r="BE16" s="0" t="s">
        <v>473</v>
      </c>
      <c r="BF16" s="11" t="n">
        <v>44564</v>
      </c>
      <c r="BG16" s="6" t="n">
        <v>25368.68</v>
      </c>
      <c r="BH16" s="0" t="s">
        <v>473</v>
      </c>
      <c r="BI16" s="11" t="n">
        <v>45461</v>
      </c>
      <c r="BJ16" s="6" t="n">
        <v>-4332</v>
      </c>
      <c r="BK16" s="0" t="s">
        <v>385</v>
      </c>
      <c r="BL16" s="11" t="n">
        <v>45215</v>
      </c>
      <c r="BM16" s="6" t="n">
        <v>-726.51</v>
      </c>
      <c r="BN16" s="0" t="s">
        <v>475</v>
      </c>
      <c r="BO16" s="11" t="n">
        <v>45750</v>
      </c>
      <c r="BP16" s="6" t="n">
        <v>-8096.76</v>
      </c>
      <c r="BQ16" s="0" t="s">
        <v>475</v>
      </c>
      <c r="BR16" s="0"/>
      <c r="BS16" s="0"/>
      <c r="BT16" s="0"/>
      <c r="BU16" s="11" t="n">
        <v>45484</v>
      </c>
      <c r="BV16" s="6" t="n">
        <v>-692.72</v>
      </c>
      <c r="BW16" s="0" t="s">
        <v>475</v>
      </c>
      <c r="BX16" s="0"/>
      <c r="BY16" s="0"/>
      <c r="BZ16" s="0"/>
      <c r="CA16" s="0"/>
      <c r="CB16" s="0"/>
      <c r="CC16" s="0"/>
      <c r="CD16" s="11" t="n">
        <v>45189</v>
      </c>
      <c r="CE16" s="6" t="n">
        <v>65627.24</v>
      </c>
      <c r="CF16" s="0" t="s">
        <v>473</v>
      </c>
      <c r="CG16" s="0"/>
      <c r="CH16" s="0"/>
      <c r="CI16" s="0"/>
      <c r="CJ16" s="11" t="n">
        <v>45814</v>
      </c>
      <c r="CK16" s="6" t="n">
        <v>-22041.18</v>
      </c>
      <c r="CL16" s="0" t="s">
        <v>475</v>
      </c>
    </row>
    <row collapsed="false" customFormat="false" customHeight="false" hidden="false" ht="12.1" outlineLevel="0" r="17">
      <c r="A17" s="0"/>
      <c r="B17" s="8" t="s">
        <f>=-SUM(B2:B15)</f>
      </c>
      <c r="C17" s="0" t="s">
        <v>476</v>
      </c>
      <c r="D17" s="0"/>
      <c r="E17" s="0"/>
      <c r="F17" s="0"/>
      <c r="G17" s="0"/>
      <c r="H17" s="0"/>
      <c r="I17" s="0"/>
      <c r="J17" s="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11" t="n">
        <v>45253</v>
      </c>
      <c r="W17" s="6" t="n">
        <v>-59895</v>
      </c>
      <c r="X17" s="0" t="s">
        <v>475</v>
      </c>
      <c r="Y17" s="11" t="n">
        <v>44251</v>
      </c>
      <c r="Z17" s="6" t="n">
        <v>75405.21</v>
      </c>
      <c r="AA17" s="0" t="s">
        <v>473</v>
      </c>
      <c r="AB17" s="11" t="n">
        <v>45098</v>
      </c>
      <c r="AC17" s="6" t="n">
        <v>3020.41</v>
      </c>
      <c r="AD17" s="0" t="s">
        <v>473</v>
      </c>
      <c r="AE17" s="0"/>
      <c r="AF17" s="0"/>
      <c r="AG17" s="0"/>
      <c r="AH17" s="11" t="n">
        <v>45699</v>
      </c>
      <c r="AI17" s="6" t="n">
        <v>7586.83</v>
      </c>
      <c r="AJ17" s="0" t="s">
        <v>473</v>
      </c>
      <c r="AK17" s="11" t="n">
        <v>45744</v>
      </c>
      <c r="AL17" s="6" t="n">
        <v>-26984.2</v>
      </c>
      <c r="AM17" s="0" t="s">
        <v>475</v>
      </c>
      <c r="AN17" s="0"/>
      <c r="AO17" s="0"/>
      <c r="AP17" s="0"/>
      <c r="AQ17" s="11" t="n">
        <v>44564</v>
      </c>
      <c r="AR17" s="6" t="n">
        <v>36992.49</v>
      </c>
      <c r="AS17" s="0" t="s">
        <v>473</v>
      </c>
      <c r="AT17" s="0"/>
      <c r="AU17" s="0"/>
      <c r="AV17" s="0"/>
      <c r="AW17" s="0"/>
      <c r="AX17" s="0"/>
      <c r="AY17" s="0"/>
      <c r="AZ17" s="0"/>
      <c r="BA17" s="0"/>
      <c r="BB17" s="0"/>
      <c r="BC17" s="11" t="n">
        <v>45217</v>
      </c>
      <c r="BD17" s="6" t="n">
        <v>-4985.4</v>
      </c>
      <c r="BE17" s="0" t="s">
        <v>364</v>
      </c>
      <c r="BF17" s="11" t="n">
        <v>44582</v>
      </c>
      <c r="BG17" s="6" t="n">
        <v>1043.48</v>
      </c>
      <c r="BH17" s="0" t="s">
        <v>473</v>
      </c>
      <c r="BI17" s="11" t="n">
        <v>45461</v>
      </c>
      <c r="BJ17" s="6" t="n">
        <v>-21659.3</v>
      </c>
      <c r="BK17" s="0" t="s">
        <v>386</v>
      </c>
      <c r="BL17" s="11" t="n">
        <v>45215</v>
      </c>
      <c r="BM17" s="6" t="n">
        <v>-726.51</v>
      </c>
      <c r="BN17" s="0" t="s">
        <v>475</v>
      </c>
      <c r="BO17" s="0"/>
      <c r="BP17" s="10" t="s">
        <f>=XIRR(BP2:BP16,BO2:BO16)</f>
      </c>
      <c r="BQ17" s="0"/>
      <c r="BR17" s="0"/>
      <c r="BS17" s="0"/>
      <c r="BT17" s="0"/>
      <c r="BU17" s="11" t="n">
        <v>45484</v>
      </c>
      <c r="BV17" s="6" t="n">
        <v>-17318.07</v>
      </c>
      <c r="BW17" s="0" t="s">
        <v>475</v>
      </c>
      <c r="BX17" s="0"/>
      <c r="BY17" s="0"/>
      <c r="BZ17" s="0"/>
      <c r="CA17" s="0"/>
      <c r="CB17" s="0"/>
      <c r="CC17" s="0"/>
      <c r="CD17" s="11" t="n">
        <v>45190</v>
      </c>
      <c r="CE17" s="6" t="n">
        <v>588.82</v>
      </c>
      <c r="CF17" s="0" t="s">
        <v>473</v>
      </c>
      <c r="CG17" s="0"/>
      <c r="CH17" s="0"/>
      <c r="CI17" s="0"/>
      <c r="CJ17" s="11" t="n">
        <v>45814</v>
      </c>
      <c r="CK17" s="6" t="n">
        <v>-2204.12</v>
      </c>
      <c r="CL17" s="0" t="s">
        <v>475</v>
      </c>
    </row>
    <row collapsed="false" customFormat="false" customHeight="false" hidden="false" ht="12.1" outlineLevel="0" r="18">
      <c r="A18" s="0"/>
      <c r="B18" s="0"/>
      <c r="C18" s="0"/>
      <c r="D18" s="0"/>
      <c r="E18" s="0"/>
      <c r="F18" s="0"/>
      <c r="G18" s="0"/>
      <c r="H18" s="0"/>
      <c r="I18" s="0"/>
      <c r="J18" s="0"/>
      <c r="K18" s="0"/>
      <c r="L18" s="0"/>
      <c r="M18" s="0"/>
      <c r="N18" s="0"/>
      <c r="O18" s="0"/>
      <c r="P18" s="0"/>
      <c r="Q18" s="0"/>
      <c r="R18" s="0"/>
      <c r="S18" s="0"/>
      <c r="T18" s="0"/>
      <c r="U18" s="0"/>
      <c r="V18" s="0"/>
      <c r="W18" s="10" t="s">
        <f>=XIRR(W2:W17,V2:V17)</f>
      </c>
      <c r="X18" s="0"/>
      <c r="Y18" s="11" t="n">
        <v>44252</v>
      </c>
      <c r="Z18" s="6" t="n">
        <v>-50029.96</v>
      </c>
      <c r="AA18" s="0" t="s">
        <v>475</v>
      </c>
      <c r="AB18" s="11" t="n">
        <v>45098</v>
      </c>
      <c r="AC18" s="6" t="n">
        <v>1006.8</v>
      </c>
      <c r="AD18" s="0" t="s">
        <v>473</v>
      </c>
      <c r="AE18" s="0"/>
      <c r="AF18" s="0"/>
      <c r="AG18" s="0"/>
      <c r="AH18" s="11" t="n">
        <v>45699</v>
      </c>
      <c r="AI18" s="6" t="n">
        <v>54191.67</v>
      </c>
      <c r="AJ18" s="0" t="s">
        <v>473</v>
      </c>
      <c r="AK18" s="11" t="n">
        <v>45744</v>
      </c>
      <c r="AL18" s="6" t="n">
        <v>-2698.42</v>
      </c>
      <c r="AM18" s="0" t="s">
        <v>475</v>
      </c>
      <c r="AN18" s="0"/>
      <c r="AO18" s="0"/>
      <c r="AP18" s="0"/>
      <c r="AQ18" s="11" t="n">
        <v>44613</v>
      </c>
      <c r="AR18" s="6" t="n">
        <v>11505.29</v>
      </c>
      <c r="AS18" s="0" t="s">
        <v>473</v>
      </c>
      <c r="AT18" s="0"/>
      <c r="AU18" s="0"/>
      <c r="AV18" s="0"/>
      <c r="AW18" s="0"/>
      <c r="AX18" s="0"/>
      <c r="AY18" s="0"/>
      <c r="AZ18" s="0"/>
      <c r="BA18" s="0"/>
      <c r="BB18" s="0"/>
      <c r="BC18" s="11" t="n">
        <v>45230</v>
      </c>
      <c r="BD18" s="6" t="n">
        <v>700.28</v>
      </c>
      <c r="BE18" s="0" t="s">
        <v>473</v>
      </c>
      <c r="BF18" s="11" t="n">
        <v>44585</v>
      </c>
      <c r="BG18" s="6" t="n">
        <v>10104.65</v>
      </c>
      <c r="BH18" s="0" t="s">
        <v>473</v>
      </c>
      <c r="BI18" s="11" t="n">
        <v>45545</v>
      </c>
      <c r="BJ18" s="6" t="n">
        <v>-3512.8</v>
      </c>
      <c r="BK18" s="0" t="s">
        <v>406</v>
      </c>
      <c r="BL18" s="11" t="n">
        <v>45215</v>
      </c>
      <c r="BM18" s="6" t="n">
        <v>-4359.06</v>
      </c>
      <c r="BN18" s="0" t="s">
        <v>475</v>
      </c>
      <c r="BO18" s="0"/>
      <c r="BP18" s="8" t="s">
        <f>=-SUM(BP2:BP16)</f>
      </c>
      <c r="BQ18" s="0" t="s">
        <v>476</v>
      </c>
      <c r="BR18" s="0"/>
      <c r="BS18" s="0"/>
      <c r="BT18" s="0"/>
      <c r="BU18" s="11" t="n">
        <v>45484</v>
      </c>
      <c r="BV18" s="6" t="n">
        <v>-2078.17</v>
      </c>
      <c r="BW18" s="0" t="s">
        <v>475</v>
      </c>
      <c r="BX18" s="0"/>
      <c r="BY18" s="0"/>
      <c r="BZ18" s="0"/>
      <c r="CA18" s="0"/>
      <c r="CB18" s="0"/>
      <c r="CC18" s="0"/>
      <c r="CD18" s="11" t="n">
        <v>45208</v>
      </c>
      <c r="CE18" s="6" t="n">
        <v>3490.24</v>
      </c>
      <c r="CF18" s="0" t="s">
        <v>473</v>
      </c>
      <c r="CG18" s="0"/>
      <c r="CH18" s="0"/>
      <c r="CI18" s="0"/>
      <c r="CJ18" s="11" t="n">
        <v>45814</v>
      </c>
      <c r="CK18" s="6" t="n">
        <v>-2204.12</v>
      </c>
      <c r="CL18" s="0" t="s">
        <v>475</v>
      </c>
    </row>
    <row collapsed="false" customFormat="false" customHeight="false" hidden="false" ht="12.1" outlineLevel="0" r="19">
      <c r="A19" s="0"/>
      <c r="B19" s="0"/>
      <c r="C19" s="0"/>
      <c r="D19" s="0"/>
      <c r="E19" s="0"/>
      <c r="F19" s="0"/>
      <c r="G19" s="0"/>
      <c r="H19" s="0"/>
      <c r="I19" s="0"/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  <c r="W19" s="8" t="s">
        <f>=-SUM(W2:W17)</f>
      </c>
      <c r="X19" s="0" t="s">
        <v>476</v>
      </c>
      <c r="Y19" s="11" t="n">
        <v>44252</v>
      </c>
      <c r="Z19" s="6" t="n">
        <v>23410.04</v>
      </c>
      <c r="AA19" s="0" t="s">
        <v>473</v>
      </c>
      <c r="AB19" s="11" t="n">
        <v>45098</v>
      </c>
      <c r="AC19" s="6" t="n">
        <v>90612.23</v>
      </c>
      <c r="AD19" s="0" t="s">
        <v>473</v>
      </c>
      <c r="AE19" s="0"/>
      <c r="AF19" s="0"/>
      <c r="AG19" s="0"/>
      <c r="AH19" s="11" t="n">
        <v>45699</v>
      </c>
      <c r="AI19" s="6" t="n">
        <v>22760.5</v>
      </c>
      <c r="AJ19" s="0" t="s">
        <v>473</v>
      </c>
      <c r="AK19" s="11" t="n">
        <v>45744</v>
      </c>
      <c r="AL19" s="6" t="n">
        <v>-404763.03</v>
      </c>
      <c r="AM19" s="0" t="s">
        <v>475</v>
      </c>
      <c r="AN19" s="0"/>
      <c r="AO19" s="0"/>
      <c r="AP19" s="0"/>
      <c r="AQ19" s="11" t="n">
        <v>45398</v>
      </c>
      <c r="AR19" s="6" t="n">
        <v>-44202.31</v>
      </c>
      <c r="AS19" s="0" t="s">
        <v>475</v>
      </c>
      <c r="AT19" s="0"/>
      <c r="AU19" s="0"/>
      <c r="AV19" s="0"/>
      <c r="AW19" s="0"/>
      <c r="AX19" s="0"/>
      <c r="AY19" s="0"/>
      <c r="AZ19" s="0"/>
      <c r="BA19" s="0"/>
      <c r="BB19" s="0"/>
      <c r="BC19" s="11" t="n">
        <v>45443</v>
      </c>
      <c r="BD19" s="6" t="n">
        <v>-2688.6</v>
      </c>
      <c r="BE19" s="0" t="s">
        <v>382</v>
      </c>
      <c r="BF19" s="11" t="n">
        <v>44594</v>
      </c>
      <c r="BG19" s="6" t="n">
        <v>5092.34</v>
      </c>
      <c r="BH19" s="0" t="s">
        <v>473</v>
      </c>
      <c r="BI19" s="11" t="n">
        <v>45643</v>
      </c>
      <c r="BJ19" s="6" t="n">
        <v>-5548.8</v>
      </c>
      <c r="BK19" s="0" t="s">
        <v>417</v>
      </c>
      <c r="BL19" s="11" t="n">
        <v>45215</v>
      </c>
      <c r="BM19" s="6" t="n">
        <v>-64659.33</v>
      </c>
      <c r="BN19" s="0" t="s">
        <v>475</v>
      </c>
      <c r="BO19" s="0"/>
      <c r="BP19" s="0"/>
      <c r="BQ19" s="0"/>
      <c r="BR19" s="0"/>
      <c r="BS19" s="0"/>
      <c r="BT19" s="0"/>
      <c r="BU19" s="11" t="n">
        <v>45484</v>
      </c>
      <c r="BV19" s="6" t="n">
        <v>-3463.61</v>
      </c>
      <c r="BW19" s="0" t="s">
        <v>475</v>
      </c>
      <c r="BX19" s="0"/>
      <c r="BY19" s="0"/>
      <c r="BZ19" s="0"/>
      <c r="CA19" s="0"/>
      <c r="CB19" s="0"/>
      <c r="CC19" s="0"/>
      <c r="CD19" s="11" t="n">
        <v>45208</v>
      </c>
      <c r="CE19" s="6" t="n">
        <v>5815.33</v>
      </c>
      <c r="CF19" s="0" t="s">
        <v>473</v>
      </c>
      <c r="CG19" s="0"/>
      <c r="CH19" s="0"/>
      <c r="CI19" s="0"/>
      <c r="CJ19" s="11" t="n">
        <v>45814</v>
      </c>
      <c r="CK19" s="6" t="n">
        <v>-2204.12</v>
      </c>
      <c r="CL19" s="0" t="s">
        <v>475</v>
      </c>
    </row>
    <row collapsed="false" customFormat="false" customHeight="false" hidden="false" ht="12.1" outlineLevel="0" r="20">
      <c r="A20" s="0"/>
      <c r="B20" s="0"/>
      <c r="C20" s="0"/>
      <c r="D20" s="0"/>
      <c r="E20" s="0"/>
      <c r="F20" s="0"/>
      <c r="G20" s="0"/>
      <c r="H20" s="0"/>
      <c r="I20" s="0"/>
      <c r="J20" s="0"/>
      <c r="K20" s="0"/>
      <c r="L20" s="0"/>
      <c r="M20" s="0"/>
      <c r="N20" s="0"/>
      <c r="O20" s="0"/>
      <c r="P20" s="0"/>
      <c r="Q20" s="0"/>
      <c r="R20" s="0"/>
      <c r="S20" s="0"/>
      <c r="T20" s="0"/>
      <c r="U20" s="0"/>
      <c r="V20" s="0"/>
      <c r="W20" s="0"/>
      <c r="X20" s="0"/>
      <c r="Y20" s="11" t="n">
        <v>44252</v>
      </c>
      <c r="Z20" s="6" t="n">
        <v>23410.04</v>
      </c>
      <c r="AA20" s="0" t="s">
        <v>473</v>
      </c>
      <c r="AB20" s="11" t="n">
        <v>45111</v>
      </c>
      <c r="AC20" s="6" t="n">
        <v>8459.18</v>
      </c>
      <c r="AD20" s="0" t="s">
        <v>473</v>
      </c>
      <c r="AE20" s="0"/>
      <c r="AF20" s="0"/>
      <c r="AG20" s="0"/>
      <c r="AH20" s="11" t="n">
        <v>45714</v>
      </c>
      <c r="AI20" s="6" t="n">
        <v>-100173.91</v>
      </c>
      <c r="AJ20" s="0" t="s">
        <v>475</v>
      </c>
      <c r="AK20" s="11" t="n">
        <v>45744</v>
      </c>
      <c r="AL20" s="6" t="n">
        <v>-161905.21</v>
      </c>
      <c r="AM20" s="0" t="s">
        <v>475</v>
      </c>
      <c r="AN20" s="0"/>
      <c r="AO20" s="0"/>
      <c r="AP20" s="0"/>
      <c r="AQ20" s="11" t="n">
        <v>45398</v>
      </c>
      <c r="AR20" s="6" t="n">
        <v>-75143.93</v>
      </c>
      <c r="AS20" s="0" t="s">
        <v>475</v>
      </c>
      <c r="AT20" s="0"/>
      <c r="AU20" s="0"/>
      <c r="AV20" s="0"/>
      <c r="AW20" s="0"/>
      <c r="AX20" s="0"/>
      <c r="AY20" s="0"/>
      <c r="AZ20" s="0"/>
      <c r="BA20" s="0"/>
      <c r="BB20" s="0"/>
      <c r="BC20" s="11" t="n">
        <v>45527</v>
      </c>
      <c r="BD20" s="6" t="n">
        <v>4858.9</v>
      </c>
      <c r="BE20" s="0" t="s">
        <v>473</v>
      </c>
      <c r="BF20" s="11" t="n">
        <v>44596</v>
      </c>
      <c r="BG20" s="6" t="n">
        <v>999.46</v>
      </c>
      <c r="BH20" s="0" t="s">
        <v>473</v>
      </c>
      <c r="BI20" s="11" t="n">
        <v>45751</v>
      </c>
      <c r="BJ20" s="6" t="n">
        <v>-1080.77</v>
      </c>
      <c r="BK20" s="0" t="s">
        <v>475</v>
      </c>
      <c r="BL20" s="11" t="n">
        <v>45288</v>
      </c>
      <c r="BM20" s="6" t="n">
        <v>666.27</v>
      </c>
      <c r="BN20" s="0" t="s">
        <v>473</v>
      </c>
      <c r="BO20" s="0"/>
      <c r="BP20" s="0"/>
      <c r="BQ20" s="0"/>
      <c r="BR20" s="0"/>
      <c r="BS20" s="0"/>
      <c r="BT20" s="0"/>
      <c r="BU20" s="11" t="n">
        <v>45484</v>
      </c>
      <c r="BV20" s="6" t="n">
        <v>-15239.9</v>
      </c>
      <c r="BW20" s="0" t="s">
        <v>475</v>
      </c>
      <c r="BX20" s="0"/>
      <c r="BY20" s="0"/>
      <c r="BZ20" s="0"/>
      <c r="CA20" s="0"/>
      <c r="CB20" s="0"/>
      <c r="CC20" s="0"/>
      <c r="CD20" s="11" t="n">
        <v>45208</v>
      </c>
      <c r="CE20" s="6" t="n">
        <v>5815.33</v>
      </c>
      <c r="CF20" s="0" t="s">
        <v>473</v>
      </c>
      <c r="CG20" s="0"/>
      <c r="CH20" s="0"/>
      <c r="CI20" s="0"/>
      <c r="CJ20" s="11" t="n">
        <v>45814</v>
      </c>
      <c r="CK20" s="6" t="n">
        <v>-2204.12</v>
      </c>
      <c r="CL20" s="0" t="s">
        <v>475</v>
      </c>
    </row>
    <row collapsed="false" customFormat="false" customHeight="false" hidden="false" ht="12.1" outlineLevel="0" r="21">
      <c r="A21" s="0"/>
      <c r="B21" s="0"/>
      <c r="C21" s="0"/>
      <c r="D21" s="0"/>
      <c r="E21" s="0"/>
      <c r="F21" s="0"/>
      <c r="G21" s="0"/>
      <c r="H21" s="0"/>
      <c r="I21" s="0"/>
      <c r="J21" s="0"/>
      <c r="K21" s="0"/>
      <c r="L21" s="0"/>
      <c r="M21" s="0"/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  <c r="Y21" s="11" t="n">
        <v>44252</v>
      </c>
      <c r="Z21" s="6" t="n">
        <v>46627.96</v>
      </c>
      <c r="AA21" s="0" t="s">
        <v>473</v>
      </c>
      <c r="AB21" s="11" t="n">
        <v>45111</v>
      </c>
      <c r="AC21" s="6" t="n">
        <v>30353.54</v>
      </c>
      <c r="AD21" s="0" t="s">
        <v>473</v>
      </c>
      <c r="AE21" s="0"/>
      <c r="AF21" s="0"/>
      <c r="AG21" s="0"/>
      <c r="AH21" s="0"/>
      <c r="AI21" s="10" t="s">
        <f>=XIRR(AI2:AI20,AH2:AH20)</f>
      </c>
      <c r="AJ21" s="0"/>
      <c r="AK21" s="11" t="n">
        <v>45744</v>
      </c>
      <c r="AL21" s="6" t="n">
        <v>-70158.93</v>
      </c>
      <c r="AM21" s="0" t="s">
        <v>475</v>
      </c>
      <c r="AN21" s="0"/>
      <c r="AO21" s="0"/>
      <c r="AP21" s="0"/>
      <c r="AQ21" s="11" t="n">
        <v>45398</v>
      </c>
      <c r="AR21" s="6" t="n">
        <v>-2210.12</v>
      </c>
      <c r="AS21" s="0" t="s">
        <v>475</v>
      </c>
      <c r="AT21" s="0"/>
      <c r="AU21" s="0"/>
      <c r="AV21" s="0"/>
      <c r="AW21" s="0"/>
      <c r="AX21" s="0"/>
      <c r="AY21" s="0"/>
      <c r="AZ21" s="0"/>
      <c r="BA21" s="0"/>
      <c r="BB21" s="0"/>
      <c r="BC21" s="11" t="n">
        <v>45527</v>
      </c>
      <c r="BD21" s="6" t="n">
        <v>539.78</v>
      </c>
      <c r="BE21" s="0" t="s">
        <v>473</v>
      </c>
      <c r="BF21" s="11" t="n">
        <v>44722</v>
      </c>
      <c r="BG21" s="6" t="n">
        <v>9970.58</v>
      </c>
      <c r="BH21" s="0" t="s">
        <v>473</v>
      </c>
      <c r="BI21" s="11" t="n">
        <v>45751</v>
      </c>
      <c r="BJ21" s="6" t="n">
        <v>-1080.77</v>
      </c>
      <c r="BK21" s="0" t="s">
        <v>475</v>
      </c>
      <c r="BL21" s="11" t="n">
        <v>45338</v>
      </c>
      <c r="BM21" s="6" t="n">
        <v>-698.12</v>
      </c>
      <c r="BN21" s="0" t="s">
        <v>475</v>
      </c>
      <c r="BO21" s="0"/>
      <c r="BP21" s="0"/>
      <c r="BQ21" s="0"/>
      <c r="BR21" s="0"/>
      <c r="BS21" s="0"/>
      <c r="BT21" s="0"/>
      <c r="BU21" s="0"/>
      <c r="BV21" s="10" t="s">
        <f>=XIRR(BV2:BV20,BU2:BU20)</f>
      </c>
      <c r="BW21" s="0"/>
      <c r="BX21" s="0"/>
      <c r="BY21" s="0"/>
      <c r="BZ21" s="0"/>
      <c r="CA21" s="0"/>
      <c r="CB21" s="0"/>
      <c r="CC21" s="0"/>
      <c r="CD21" s="11" t="n">
        <v>45208</v>
      </c>
      <c r="CE21" s="6" t="n">
        <v>4652.26</v>
      </c>
      <c r="CF21" s="0" t="s">
        <v>473</v>
      </c>
      <c r="CG21" s="0"/>
      <c r="CH21" s="0"/>
      <c r="CI21" s="0"/>
      <c r="CJ21" s="11" t="n">
        <v>45814</v>
      </c>
      <c r="CK21" s="6" t="n">
        <v>-22041.18</v>
      </c>
      <c r="CL21" s="0" t="s">
        <v>475</v>
      </c>
    </row>
    <row collapsed="false" customFormat="false" customHeight="false" hidden="false" ht="12.1" outlineLevel="0" r="22">
      <c r="A22" s="0"/>
      <c r="B22" s="0"/>
      <c r="C22" s="0"/>
      <c r="D22" s="0"/>
      <c r="E22" s="0"/>
      <c r="F22" s="0"/>
      <c r="G22" s="0"/>
      <c r="H22" s="0"/>
      <c r="I22" s="0"/>
      <c r="J22" s="0"/>
      <c r="K22" s="0"/>
      <c r="L22" s="0"/>
      <c r="M22" s="0"/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  <c r="Y22" s="11" t="n">
        <v>44253</v>
      </c>
      <c r="Z22" s="6" t="n">
        <v>-114431.3</v>
      </c>
      <c r="AA22" s="0" t="s">
        <v>475</v>
      </c>
      <c r="AB22" s="11" t="n">
        <v>45114</v>
      </c>
      <c r="AC22" s="6" t="n">
        <v>30477.12</v>
      </c>
      <c r="AD22" s="0" t="s">
        <v>473</v>
      </c>
      <c r="AE22" s="0"/>
      <c r="AF22" s="0"/>
      <c r="AG22" s="0"/>
      <c r="AH22" s="0"/>
      <c r="AI22" s="8" t="s">
        <f>=-SUM(AI2:AI20)</f>
      </c>
      <c r="AJ22" s="0" t="s">
        <v>476</v>
      </c>
      <c r="AK22" s="11" t="n">
        <v>45744</v>
      </c>
      <c r="AL22" s="6" t="n">
        <v>958523.26</v>
      </c>
      <c r="AM22" s="0" t="s">
        <v>473</v>
      </c>
      <c r="AN22" s="0"/>
      <c r="AO22" s="0"/>
      <c r="AP22" s="0"/>
      <c r="AQ22" s="11" t="n">
        <v>45398</v>
      </c>
      <c r="AR22" s="6" t="n">
        <v>-24311.27</v>
      </c>
      <c r="AS22" s="0" t="s">
        <v>475</v>
      </c>
      <c r="AT22" s="0"/>
      <c r="AU22" s="0"/>
      <c r="AV22" s="0"/>
      <c r="AW22" s="0"/>
      <c r="AX22" s="0"/>
      <c r="AY22" s="0"/>
      <c r="AZ22" s="0"/>
      <c r="BA22" s="0"/>
      <c r="BB22" s="0"/>
      <c r="BC22" s="11" t="n">
        <v>45584</v>
      </c>
      <c r="BD22" s="6" t="n">
        <v>-3530.7</v>
      </c>
      <c r="BE22" s="0" t="s">
        <v>413</v>
      </c>
      <c r="BF22" s="11" t="n">
        <v>44782</v>
      </c>
      <c r="BG22" s="6" t="n">
        <v>3886.94</v>
      </c>
      <c r="BH22" s="0" t="s">
        <v>473</v>
      </c>
      <c r="BI22" s="11" t="n">
        <v>45751</v>
      </c>
      <c r="BJ22" s="6" t="n">
        <v>-3242.3</v>
      </c>
      <c r="BK22" s="0" t="s">
        <v>475</v>
      </c>
      <c r="BL22" s="11" t="n">
        <v>45344</v>
      </c>
      <c r="BM22" s="6" t="n">
        <v>10163.9</v>
      </c>
      <c r="BN22" s="0" t="s">
        <v>473</v>
      </c>
      <c r="BO22" s="0"/>
      <c r="BP22" s="0"/>
      <c r="BQ22" s="0"/>
      <c r="BR22" s="0"/>
      <c r="BS22" s="0"/>
      <c r="BT22" s="0"/>
      <c r="BU22" s="0"/>
      <c r="BV22" s="8" t="s">
        <f>=-SUM(BV2:BV20)</f>
      </c>
      <c r="BW22" s="0" t="s">
        <v>476</v>
      </c>
      <c r="BX22" s="0"/>
      <c r="BY22" s="0"/>
      <c r="BZ22" s="0"/>
      <c r="CA22" s="0"/>
      <c r="CB22" s="0"/>
      <c r="CC22" s="0"/>
      <c r="CD22" s="11" t="n">
        <v>45209</v>
      </c>
      <c r="CE22" s="6" t="n">
        <v>25079.03</v>
      </c>
      <c r="CF22" s="0" t="s">
        <v>473</v>
      </c>
      <c r="CG22" s="0"/>
      <c r="CH22" s="0"/>
      <c r="CI22" s="0"/>
      <c r="CJ22" s="11" t="n">
        <v>45814</v>
      </c>
      <c r="CK22" s="6" t="n">
        <v>-52898.83</v>
      </c>
      <c r="CL22" s="0" t="s">
        <v>475</v>
      </c>
    </row>
    <row collapsed="false" customFormat="false" customHeight="false" hidden="false" ht="12.1" outlineLevel="0" r="23">
      <c r="A23" s="0"/>
      <c r="B23" s="0"/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11" t="n">
        <v>44260</v>
      </c>
      <c r="Z23" s="6" t="n">
        <v>-44165.48</v>
      </c>
      <c r="AA23" s="0" t="s">
        <v>475</v>
      </c>
      <c r="AB23" s="11" t="n">
        <v>45118</v>
      </c>
      <c r="AC23" s="6" t="n">
        <v>-9763.55</v>
      </c>
      <c r="AD23" s="0" t="s">
        <v>349</v>
      </c>
      <c r="AE23" s="0"/>
      <c r="AF23" s="0"/>
      <c r="AG23" s="0"/>
      <c r="AH23" s="0"/>
      <c r="AI23" s="0"/>
      <c r="AJ23" s="0"/>
      <c r="AK23" s="0"/>
      <c r="AL23" s="10" t="s">
        <f>=XIRR(AL2:AL22,AK2:AK22)</f>
      </c>
      <c r="AM23" s="0"/>
      <c r="AN23" s="0"/>
      <c r="AO23" s="0"/>
      <c r="AP23" s="0"/>
      <c r="AQ23" s="11" t="n">
        <v>45398</v>
      </c>
      <c r="AR23" s="6" t="n">
        <v>-19891.04</v>
      </c>
      <c r="AS23" s="0" t="s">
        <v>475</v>
      </c>
      <c r="AT23" s="0"/>
      <c r="AU23" s="0"/>
      <c r="AV23" s="0"/>
      <c r="AW23" s="0"/>
      <c r="AX23" s="0"/>
      <c r="AY23" s="0"/>
      <c r="AZ23" s="0"/>
      <c r="BA23" s="0"/>
      <c r="BB23" s="0"/>
      <c r="BC23" s="11" t="n">
        <v>45598</v>
      </c>
      <c r="BD23" s="6" t="n">
        <v>1443.58</v>
      </c>
      <c r="BE23" s="0" t="s">
        <v>473</v>
      </c>
      <c r="BF23" s="11" t="n">
        <v>44806</v>
      </c>
      <c r="BG23" s="6" t="n">
        <v>20386.19</v>
      </c>
      <c r="BH23" s="0" t="s">
        <v>473</v>
      </c>
      <c r="BI23" s="11" t="n">
        <v>45751</v>
      </c>
      <c r="BJ23" s="6" t="n">
        <v>-5403.84</v>
      </c>
      <c r="BK23" s="0" t="s">
        <v>475</v>
      </c>
      <c r="BL23" s="11" t="n">
        <v>45373</v>
      </c>
      <c r="BM23" s="6" t="n">
        <v>615.45</v>
      </c>
      <c r="BN23" s="0" t="s">
        <v>473</v>
      </c>
      <c r="BO23" s="0"/>
      <c r="BP23" s="0"/>
      <c r="BQ23" s="0"/>
      <c r="BR23" s="0"/>
      <c r="BS23" s="0"/>
      <c r="BT23" s="0"/>
      <c r="BU23" s="0"/>
      <c r="BV23" s="0"/>
      <c r="BW23" s="0"/>
      <c r="BX23" s="0"/>
      <c r="BY23" s="0"/>
      <c r="BZ23" s="0"/>
      <c r="CA23" s="0"/>
      <c r="CB23" s="0"/>
      <c r="CC23" s="0"/>
      <c r="CD23" s="11" t="n">
        <v>45210</v>
      </c>
      <c r="CE23" s="6" t="n">
        <v>1818.73</v>
      </c>
      <c r="CF23" s="0" t="s">
        <v>473</v>
      </c>
      <c r="CG23" s="0"/>
      <c r="CH23" s="0"/>
      <c r="CI23" s="0"/>
      <c r="CJ23" s="11" t="n">
        <v>45814</v>
      </c>
      <c r="CK23" s="6" t="n">
        <v>-2204.12</v>
      </c>
      <c r="CL23" s="0" t="s">
        <v>475</v>
      </c>
    </row>
    <row collapsed="false" customFormat="false" customHeight="false" hidden="false" ht="12.1" outlineLevel="0" r="24">
      <c r="A24" s="0"/>
      <c r="B24" s="0"/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11" t="n">
        <v>44260</v>
      </c>
      <c r="Z24" s="6" t="n">
        <v>111666.96</v>
      </c>
      <c r="AA24" s="0" t="s">
        <v>473</v>
      </c>
      <c r="AB24" s="11" t="n">
        <v>45210</v>
      </c>
      <c r="AC24" s="6" t="n">
        <v>-9703.7</v>
      </c>
      <c r="AD24" s="0" t="s">
        <v>361</v>
      </c>
      <c r="AE24" s="0"/>
      <c r="AF24" s="0"/>
      <c r="AG24" s="0"/>
      <c r="AH24" s="0"/>
      <c r="AI24" s="0"/>
      <c r="AJ24" s="0"/>
      <c r="AK24" s="0"/>
      <c r="AL24" s="8" t="s">
        <f>=-SUM(AL2:AL22)</f>
      </c>
      <c r="AM24" s="0" t="s">
        <v>476</v>
      </c>
      <c r="AN24" s="0"/>
      <c r="AO24" s="0"/>
      <c r="AP24" s="0"/>
      <c r="AQ24" s="11" t="n">
        <v>45398</v>
      </c>
      <c r="AR24" s="6" t="n">
        <v>-2210.12</v>
      </c>
      <c r="AS24" s="0" t="s">
        <v>475</v>
      </c>
      <c r="AT24" s="0"/>
      <c r="AU24" s="0"/>
      <c r="AV24" s="0"/>
      <c r="AW24" s="0"/>
      <c r="AX24" s="0"/>
      <c r="AY24" s="0"/>
      <c r="AZ24" s="0"/>
      <c r="BA24" s="0"/>
      <c r="BB24" s="0"/>
      <c r="BC24" s="11" t="n">
        <v>45646</v>
      </c>
      <c r="BD24" s="6" t="n">
        <v>-41229.5</v>
      </c>
      <c r="BE24" s="0" t="s">
        <v>475</v>
      </c>
      <c r="BF24" s="11" t="n">
        <v>44844</v>
      </c>
      <c r="BG24" s="6" t="n">
        <v>1384.69</v>
      </c>
      <c r="BH24" s="0" t="s">
        <v>473</v>
      </c>
      <c r="BI24" s="11" t="n">
        <v>45751</v>
      </c>
      <c r="BJ24" s="6" t="n">
        <v>-2161.54</v>
      </c>
      <c r="BK24" s="0" t="s">
        <v>475</v>
      </c>
      <c r="BL24" s="11" t="n">
        <v>45373</v>
      </c>
      <c r="BM24" s="6" t="n">
        <v>12312.92</v>
      </c>
      <c r="BN24" s="0" t="s">
        <v>473</v>
      </c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0"/>
      <c r="CC24" s="0"/>
      <c r="CD24" s="11" t="n">
        <v>45266</v>
      </c>
      <c r="CE24" s="6" t="n">
        <v>537.21</v>
      </c>
      <c r="CF24" s="0" t="s">
        <v>473</v>
      </c>
      <c r="CG24" s="0"/>
      <c r="CH24" s="0"/>
      <c r="CI24" s="0"/>
      <c r="CJ24" s="11" t="n">
        <v>45814</v>
      </c>
      <c r="CK24" s="6" t="n">
        <v>-52898.83</v>
      </c>
      <c r="CL24" s="0" t="s">
        <v>475</v>
      </c>
    </row>
    <row collapsed="false" customFormat="false" customHeight="false" hidden="false" ht="12.1" outlineLevel="0" r="25">
      <c r="A25" s="0"/>
      <c r="B25" s="0"/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11" t="n">
        <v>44264</v>
      </c>
      <c r="Z25" s="6" t="n">
        <v>-113601.79</v>
      </c>
      <c r="AA25" s="0" t="s">
        <v>475</v>
      </c>
      <c r="AB25" s="11" t="n">
        <v>45216</v>
      </c>
      <c r="AC25" s="6" t="n">
        <v>405397.89</v>
      </c>
      <c r="AD25" s="0" t="s">
        <v>473</v>
      </c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11" t="n">
        <v>45398</v>
      </c>
      <c r="AR25" s="6" t="n">
        <v>-2210.12</v>
      </c>
      <c r="AS25" s="0" t="s">
        <v>475</v>
      </c>
      <c r="AT25" s="0"/>
      <c r="AU25" s="0"/>
      <c r="AV25" s="0"/>
      <c r="AW25" s="0"/>
      <c r="AX25" s="0"/>
      <c r="AY25" s="0"/>
      <c r="AZ25" s="0"/>
      <c r="BA25" s="0"/>
      <c r="BB25" s="0"/>
      <c r="BC25" s="11" t="n">
        <v>45646</v>
      </c>
      <c r="BD25" s="6" t="n">
        <v>-42235.1</v>
      </c>
      <c r="BE25" s="0" t="s">
        <v>475</v>
      </c>
      <c r="BF25" s="11" t="n">
        <v>44872</v>
      </c>
      <c r="BG25" s="6" t="n">
        <v>25621.84</v>
      </c>
      <c r="BH25" s="0" t="s">
        <v>473</v>
      </c>
      <c r="BI25" s="11" t="n">
        <v>45751</v>
      </c>
      <c r="BJ25" s="6" t="n">
        <v>-1080.77</v>
      </c>
      <c r="BK25" s="0" t="s">
        <v>475</v>
      </c>
      <c r="BL25" s="11" t="n">
        <v>45373</v>
      </c>
      <c r="BM25" s="6" t="n">
        <v>3693.88</v>
      </c>
      <c r="BN25" s="0" t="s">
        <v>473</v>
      </c>
      <c r="BO25" s="0"/>
      <c r="BP25" s="0"/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0"/>
      <c r="CB25" s="0"/>
      <c r="CC25" s="0"/>
      <c r="CD25" s="11" t="n">
        <v>45316</v>
      </c>
      <c r="CE25" s="6" t="n">
        <v>17010.8</v>
      </c>
      <c r="CF25" s="0" t="s">
        <v>473</v>
      </c>
      <c r="CG25" s="0"/>
      <c r="CH25" s="0"/>
      <c r="CI25" s="0"/>
      <c r="CJ25" s="11" t="n">
        <v>45814</v>
      </c>
      <c r="CK25" s="6" t="n">
        <v>-4408.24</v>
      </c>
      <c r="CL25" s="0" t="s">
        <v>475</v>
      </c>
    </row>
    <row collapsed="false" customFormat="false" customHeight="false" hidden="false" ht="12.1" outlineLevel="0" r="26">
      <c r="A26" s="0"/>
      <c r="B26" s="0"/>
      <c r="C26" s="0"/>
      <c r="D26" s="0"/>
      <c r="E26" s="0"/>
      <c r="F26" s="0"/>
      <c r="G26" s="0"/>
      <c r="H26" s="0"/>
      <c r="I26" s="0"/>
      <c r="J26" s="0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11" t="n">
        <v>44264</v>
      </c>
      <c r="Z26" s="6" t="n">
        <v>-68856.66</v>
      </c>
      <c r="AA26" s="0" t="s">
        <v>475</v>
      </c>
      <c r="AB26" s="11" t="n">
        <v>45216</v>
      </c>
      <c r="AC26" s="6" t="n">
        <v>2505.8</v>
      </c>
      <c r="AD26" s="0" t="s">
        <v>473</v>
      </c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11" t="n">
        <v>45398</v>
      </c>
      <c r="AR26" s="6" t="n">
        <v>-22101.16</v>
      </c>
      <c r="AS26" s="0" t="s">
        <v>475</v>
      </c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10" t="s">
        <f>=XIRR(BD2:BD25,BC2:BC25)</f>
      </c>
      <c r="BE26" s="0"/>
      <c r="BF26" s="11" t="n">
        <v>44911</v>
      </c>
      <c r="BG26" s="6" t="n">
        <v>-25081.96</v>
      </c>
      <c r="BH26" s="0" t="s">
        <v>475</v>
      </c>
      <c r="BI26" s="11" t="n">
        <v>45751</v>
      </c>
      <c r="BJ26" s="6" t="n">
        <v>-18373.05</v>
      </c>
      <c r="BK26" s="0" t="s">
        <v>475</v>
      </c>
      <c r="BL26" s="11" t="n">
        <v>45373</v>
      </c>
      <c r="BM26" s="6" t="n">
        <v>4309.52</v>
      </c>
      <c r="BN26" s="0" t="s">
        <v>473</v>
      </c>
      <c r="BO26" s="0"/>
      <c r="BP26" s="0"/>
      <c r="BQ26" s="0"/>
      <c r="BR26" s="0"/>
      <c r="BS26" s="0"/>
      <c r="BT26" s="0"/>
      <c r="BU26" s="0"/>
      <c r="BV26" s="0"/>
      <c r="BW26" s="0"/>
      <c r="BX26" s="0"/>
      <c r="BY26" s="0"/>
      <c r="BZ26" s="0"/>
      <c r="CA26" s="0"/>
      <c r="CB26" s="0"/>
      <c r="CC26" s="0"/>
      <c r="CD26" s="11" t="n">
        <v>45321</v>
      </c>
      <c r="CE26" s="6" t="n">
        <v>4605.84</v>
      </c>
      <c r="CF26" s="0" t="s">
        <v>473</v>
      </c>
      <c r="CG26" s="0"/>
      <c r="CH26" s="0"/>
      <c r="CI26" s="0"/>
      <c r="CJ26" s="11" t="n">
        <v>45814</v>
      </c>
      <c r="CK26" s="6" t="n">
        <v>-52898.83</v>
      </c>
      <c r="CL26" s="0" t="s">
        <v>475</v>
      </c>
    </row>
    <row collapsed="false" customFormat="false" customHeight="false" hidden="false" ht="12.1" outlineLevel="0" r="27">
      <c r="A27" s="0"/>
      <c r="B27" s="0"/>
      <c r="C27" s="0"/>
      <c r="D27" s="0"/>
      <c r="E27" s="0"/>
      <c r="F27" s="0"/>
      <c r="G27" s="0"/>
      <c r="H27" s="0"/>
      <c r="I27" s="0"/>
      <c r="J27" s="0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11" t="n">
        <v>44265</v>
      </c>
      <c r="Z27" s="6" t="n">
        <v>-46232.24</v>
      </c>
      <c r="AA27" s="0" t="s">
        <v>475</v>
      </c>
      <c r="AB27" s="11" t="n">
        <v>45217</v>
      </c>
      <c r="AC27" s="6" t="n">
        <v>154229.87</v>
      </c>
      <c r="AD27" s="0" t="s">
        <v>473</v>
      </c>
      <c r="AE27" s="0"/>
      <c r="AF27" s="0"/>
      <c r="AG27" s="0"/>
      <c r="AH27" s="0"/>
      <c r="AI27" s="0"/>
      <c r="AJ27" s="0"/>
      <c r="AK27" s="0"/>
      <c r="AL27" s="0"/>
      <c r="AM27" s="0"/>
      <c r="AN27" s="0"/>
      <c r="AO27" s="0"/>
      <c r="AP27" s="0"/>
      <c r="AQ27" s="11" t="n">
        <v>45398</v>
      </c>
      <c r="AR27" s="6" t="n">
        <v>-2210.12</v>
      </c>
      <c r="AS27" s="0" t="s">
        <v>475</v>
      </c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8" t="s">
        <f>=-SUM(BD2:BD25)</f>
      </c>
      <c r="BE27" s="0" t="s">
        <v>476</v>
      </c>
      <c r="BF27" s="11" t="n">
        <v>44911</v>
      </c>
      <c r="BG27" s="6" t="n">
        <v>-27868.85</v>
      </c>
      <c r="BH27" s="0" t="s">
        <v>475</v>
      </c>
      <c r="BI27" s="11" t="n">
        <v>45751</v>
      </c>
      <c r="BJ27" s="6" t="n">
        <v>-3242.3</v>
      </c>
      <c r="BK27" s="0" t="s">
        <v>475</v>
      </c>
      <c r="BL27" s="11" t="n">
        <v>45373</v>
      </c>
      <c r="BM27" s="6" t="n">
        <v>5540.82</v>
      </c>
      <c r="BN27" s="0" t="s">
        <v>473</v>
      </c>
      <c r="BO27" s="0"/>
      <c r="BP27" s="0"/>
      <c r="BQ27" s="0"/>
      <c r="BR27" s="0"/>
      <c r="BS27" s="0"/>
      <c r="BT27" s="0"/>
      <c r="BU27" s="0"/>
      <c r="BV27" s="0"/>
      <c r="BW27" s="0"/>
      <c r="BX27" s="0"/>
      <c r="BY27" s="0"/>
      <c r="BZ27" s="0"/>
      <c r="CA27" s="0"/>
      <c r="CB27" s="0"/>
      <c r="CC27" s="0"/>
      <c r="CD27" s="11" t="n">
        <v>45324</v>
      </c>
      <c r="CE27" s="6" t="n">
        <v>1178.47</v>
      </c>
      <c r="CF27" s="0" t="s">
        <v>473</v>
      </c>
      <c r="CG27" s="0"/>
      <c r="CH27" s="0"/>
      <c r="CI27" s="0"/>
      <c r="CJ27" s="11" t="n">
        <v>45814</v>
      </c>
      <c r="CK27" s="6" t="n">
        <v>-4408.24</v>
      </c>
      <c r="CL27" s="0" t="s">
        <v>475</v>
      </c>
    </row>
    <row collapsed="false" customFormat="false" customHeight="false" hidden="false" ht="12.1" outlineLevel="0" r="28">
      <c r="A28" s="0"/>
      <c r="B28" s="0"/>
      <c r="C28" s="0"/>
      <c r="D28" s="0"/>
      <c r="E28" s="0"/>
      <c r="F28" s="0"/>
      <c r="G28" s="0"/>
      <c r="H28" s="0"/>
      <c r="I28" s="0"/>
      <c r="J28" s="0"/>
      <c r="K28" s="0"/>
      <c r="L28" s="0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11" t="n">
        <v>44267</v>
      </c>
      <c r="Z28" s="6" t="n">
        <v>-23597.83</v>
      </c>
      <c r="AA28" s="0" t="s">
        <v>475</v>
      </c>
      <c r="AB28" s="11" t="n">
        <v>45217</v>
      </c>
      <c r="AC28" s="6" t="n">
        <v>7523.41</v>
      </c>
      <c r="AD28" s="0" t="s">
        <v>473</v>
      </c>
      <c r="AE28" s="0"/>
      <c r="AF28" s="0"/>
      <c r="AG28" s="0"/>
      <c r="AH28" s="0"/>
      <c r="AI28" s="0"/>
      <c r="AJ28" s="0"/>
      <c r="AK28" s="0"/>
      <c r="AL28" s="0"/>
      <c r="AM28" s="0"/>
      <c r="AN28" s="0"/>
      <c r="AO28" s="0"/>
      <c r="AP28" s="0"/>
      <c r="AQ28" s="11" t="n">
        <v>45398</v>
      </c>
      <c r="AR28" s="6" t="n">
        <v>-6630.35</v>
      </c>
      <c r="AS28" s="0" t="s">
        <v>475</v>
      </c>
      <c r="AT28" s="0"/>
      <c r="AU28" s="0"/>
      <c r="AV28" s="0"/>
      <c r="AW28" s="0"/>
      <c r="AX28" s="0"/>
      <c r="AY28" s="0"/>
      <c r="AZ28" s="0"/>
      <c r="BA28" s="0"/>
      <c r="BB28" s="0"/>
      <c r="BC28" s="0"/>
      <c r="BD28" s="0"/>
      <c r="BE28" s="0"/>
      <c r="BF28" s="11" t="n">
        <v>44911</v>
      </c>
      <c r="BG28" s="6" t="n">
        <v>-22991.8</v>
      </c>
      <c r="BH28" s="0" t="s">
        <v>475</v>
      </c>
      <c r="BI28" s="11" t="n">
        <v>45751</v>
      </c>
      <c r="BJ28" s="6" t="n">
        <v>-104834.45</v>
      </c>
      <c r="BK28" s="0" t="s">
        <v>475</v>
      </c>
      <c r="BL28" s="11" t="n">
        <v>45380</v>
      </c>
      <c r="BM28" s="6" t="n">
        <v>33543.01</v>
      </c>
      <c r="BN28" s="0" t="s">
        <v>473</v>
      </c>
      <c r="BO28" s="0"/>
      <c r="BP28" s="0"/>
      <c r="BQ28" s="0"/>
      <c r="BR28" s="0"/>
      <c r="BS28" s="0"/>
      <c r="BT28" s="0"/>
      <c r="BU28" s="0"/>
      <c r="BV28" s="0"/>
      <c r="BW28" s="0"/>
      <c r="BX28" s="0"/>
      <c r="BY28" s="0"/>
      <c r="BZ28" s="0"/>
      <c r="CA28" s="0"/>
      <c r="CB28" s="0"/>
      <c r="CC28" s="0"/>
      <c r="CD28" s="11" t="n">
        <v>45434</v>
      </c>
      <c r="CE28" s="6" t="n">
        <v>7596.12</v>
      </c>
      <c r="CF28" s="0" t="s">
        <v>473</v>
      </c>
      <c r="CG28" s="0"/>
      <c r="CH28" s="0"/>
      <c r="CI28" s="0"/>
      <c r="CJ28" s="0"/>
      <c r="CK28" s="10" t="s">
        <f>=XIRR(CK2:CK27,CJ2:CJ27)</f>
      </c>
      <c r="CL28" s="0"/>
    </row>
    <row collapsed="false" customFormat="false" customHeight="false" hidden="false" ht="12.1" outlineLevel="0" r="29">
      <c r="A29" s="0"/>
      <c r="B29" s="0"/>
      <c r="C29" s="0"/>
      <c r="D29" s="0"/>
      <c r="E29" s="0"/>
      <c r="F29" s="0"/>
      <c r="G29" s="0"/>
      <c r="H29" s="0"/>
      <c r="I29" s="0"/>
      <c r="J29" s="0"/>
      <c r="K29" s="0"/>
      <c r="L29" s="0"/>
      <c r="M29" s="0"/>
      <c r="N29" s="0"/>
      <c r="O29" s="0"/>
      <c r="P29" s="0"/>
      <c r="Q29" s="0"/>
      <c r="R29" s="0"/>
      <c r="S29" s="0"/>
      <c r="T29" s="0"/>
      <c r="U29" s="0"/>
      <c r="V29" s="0"/>
      <c r="W29" s="0"/>
      <c r="X29" s="0"/>
      <c r="Y29" s="11" t="n">
        <v>44267</v>
      </c>
      <c r="Z29" s="6" t="n">
        <v>-141575</v>
      </c>
      <c r="AA29" s="0" t="s">
        <v>475</v>
      </c>
      <c r="AB29" s="11" t="n">
        <v>45217</v>
      </c>
      <c r="AC29" s="6" t="n">
        <v>157991.57</v>
      </c>
      <c r="AD29" s="0" t="s">
        <v>473</v>
      </c>
      <c r="AE29" s="0"/>
      <c r="AF29" s="0"/>
      <c r="AG29" s="0"/>
      <c r="AH29" s="0"/>
      <c r="AI29" s="0"/>
      <c r="AJ29" s="0"/>
      <c r="AK29" s="0"/>
      <c r="AL29" s="0"/>
      <c r="AM29" s="0"/>
      <c r="AN29" s="0"/>
      <c r="AO29" s="0"/>
      <c r="AP29" s="0"/>
      <c r="AQ29" s="11" t="n">
        <v>45454</v>
      </c>
      <c r="AR29" s="6" t="n">
        <v>15854.34</v>
      </c>
      <c r="AS29" s="0" t="s">
        <v>473</v>
      </c>
      <c r="AT29" s="0"/>
      <c r="AU29" s="0"/>
      <c r="AV29" s="0"/>
      <c r="AW29" s="0"/>
      <c r="AX29" s="0"/>
      <c r="AY29" s="0"/>
      <c r="AZ29" s="0"/>
      <c r="BA29" s="0"/>
      <c r="BB29" s="0"/>
      <c r="BC29" s="0"/>
      <c r="BD29" s="0"/>
      <c r="BE29" s="0"/>
      <c r="BF29" s="11" t="n">
        <v>44911</v>
      </c>
      <c r="BG29" s="6" t="n">
        <v>-27868.85</v>
      </c>
      <c r="BH29" s="0" t="s">
        <v>475</v>
      </c>
      <c r="BI29" s="0"/>
      <c r="BJ29" s="10" t="s">
        <f>=XIRR(BJ2:BJ28,BI2:BI28)</f>
      </c>
      <c r="BK29" s="0"/>
      <c r="BL29" s="11" t="n">
        <v>45380</v>
      </c>
      <c r="BM29" s="6" t="n">
        <v>56765.1</v>
      </c>
      <c r="BN29" s="0" t="s">
        <v>473</v>
      </c>
      <c r="BO29" s="0"/>
      <c r="BP29" s="0"/>
      <c r="BQ29" s="0"/>
      <c r="BR29" s="0"/>
      <c r="BS29" s="0"/>
      <c r="BT29" s="0"/>
      <c r="BU29" s="0"/>
      <c r="BV29" s="0"/>
      <c r="BW29" s="0"/>
      <c r="BX29" s="0"/>
      <c r="BY29" s="0"/>
      <c r="BZ29" s="0"/>
      <c r="CA29" s="0"/>
      <c r="CB29" s="0"/>
      <c r="CC29" s="0"/>
      <c r="CD29" s="11" t="n">
        <v>45434</v>
      </c>
      <c r="CE29" s="6" t="n">
        <v>1627.44</v>
      </c>
      <c r="CF29" s="0" t="s">
        <v>473</v>
      </c>
      <c r="CG29" s="0"/>
      <c r="CH29" s="0"/>
      <c r="CI29" s="0"/>
      <c r="CJ29" s="0"/>
      <c r="CK29" s="8" t="s">
        <f>=-SUM(CK2:CK27)</f>
      </c>
      <c r="CL29" s="0" t="s">
        <v>476</v>
      </c>
    </row>
    <row collapsed="false" customFormat="false" customHeight="false" hidden="false" ht="12.1" outlineLevel="0" r="30">
      <c r="A30" s="0"/>
      <c r="B30" s="0"/>
      <c r="C30" s="0"/>
      <c r="D30" s="0"/>
      <c r="E30" s="0"/>
      <c r="F30" s="0"/>
      <c r="G30" s="0"/>
      <c r="H30" s="0"/>
      <c r="I30" s="0"/>
      <c r="J30" s="0"/>
      <c r="K30" s="0"/>
      <c r="L30" s="0"/>
      <c r="M30" s="0"/>
      <c r="N30" s="0"/>
      <c r="O30" s="0"/>
      <c r="P30" s="0"/>
      <c r="Q30" s="0"/>
      <c r="R30" s="0"/>
      <c r="S30" s="0"/>
      <c r="T30" s="0"/>
      <c r="U30" s="0"/>
      <c r="V30" s="0"/>
      <c r="W30" s="0"/>
      <c r="X30" s="0"/>
      <c r="Y30" s="11" t="n">
        <v>44267</v>
      </c>
      <c r="Z30" s="6" t="n">
        <v>-70799.5</v>
      </c>
      <c r="AA30" s="0" t="s">
        <v>475</v>
      </c>
      <c r="AB30" s="11" t="n">
        <v>45300</v>
      </c>
      <c r="AC30" s="6" t="n">
        <v>-47886.05</v>
      </c>
      <c r="AD30" s="0" t="s">
        <v>372</v>
      </c>
      <c r="AE30" s="0"/>
      <c r="AF30" s="0"/>
      <c r="AG30" s="0"/>
      <c r="AH30" s="0"/>
      <c r="AI30" s="0"/>
      <c r="AJ30" s="0"/>
      <c r="AK30" s="0"/>
      <c r="AL30" s="0"/>
      <c r="AM30" s="0"/>
      <c r="AN30" s="0"/>
      <c r="AO30" s="0"/>
      <c r="AP30" s="0"/>
      <c r="AQ30" s="11" t="n">
        <v>45454</v>
      </c>
      <c r="AR30" s="6" t="n">
        <v>49544.81</v>
      </c>
      <c r="AS30" s="0" t="s">
        <v>473</v>
      </c>
      <c r="AT30" s="0"/>
      <c r="AU30" s="0"/>
      <c r="AV30" s="0"/>
      <c r="AW30" s="0"/>
      <c r="AX30" s="0"/>
      <c r="AY30" s="0"/>
      <c r="AZ30" s="0"/>
      <c r="BA30" s="0"/>
      <c r="BB30" s="0"/>
      <c r="BC30" s="0"/>
      <c r="BD30" s="0"/>
      <c r="BE30" s="0"/>
      <c r="BF30" s="11" t="n">
        <v>44911</v>
      </c>
      <c r="BG30" s="6" t="n">
        <v>-27172.13</v>
      </c>
      <c r="BH30" s="0" t="s">
        <v>475</v>
      </c>
      <c r="BI30" s="0"/>
      <c r="BJ30" s="8" t="s">
        <f>=-SUM(BJ2:BJ28)</f>
      </c>
      <c r="BK30" s="0" t="s">
        <v>476</v>
      </c>
      <c r="BL30" s="11" t="n">
        <v>45699</v>
      </c>
      <c r="BM30" s="6" t="n">
        <v>1633.74</v>
      </c>
      <c r="BN30" s="0" t="s">
        <v>473</v>
      </c>
      <c r="BO30" s="0"/>
      <c r="BP30" s="0"/>
      <c r="BQ30" s="0"/>
      <c r="BR30" s="0"/>
      <c r="BS30" s="0"/>
      <c r="BT30" s="0"/>
      <c r="BU30" s="0"/>
      <c r="BV30" s="0"/>
      <c r="BW30" s="0"/>
      <c r="BX30" s="0"/>
      <c r="BY30" s="0"/>
      <c r="BZ30" s="0"/>
      <c r="CA30" s="0"/>
      <c r="CB30" s="0"/>
      <c r="CC30" s="0"/>
      <c r="CD30" s="11" t="n">
        <v>45434</v>
      </c>
      <c r="CE30" s="6" t="n">
        <v>21156.71</v>
      </c>
      <c r="CF30" s="0" t="s">
        <v>473</v>
      </c>
    </row>
    <row collapsed="false" customFormat="false" customHeight="false" hidden="false" ht="12.1" outlineLevel="0" r="31">
      <c r="A31" s="0"/>
      <c r="B31" s="0"/>
      <c r="C31" s="0"/>
      <c r="D31" s="0"/>
      <c r="E31" s="0"/>
      <c r="F31" s="0"/>
      <c r="G31" s="0"/>
      <c r="H31" s="0"/>
      <c r="I31" s="0"/>
      <c r="J31" s="0"/>
      <c r="K31" s="0"/>
      <c r="L31" s="0"/>
      <c r="M31" s="0"/>
      <c r="N31" s="0"/>
      <c r="O31" s="0"/>
      <c r="P31" s="0"/>
      <c r="Q31" s="0"/>
      <c r="R31" s="0"/>
      <c r="S31" s="0"/>
      <c r="T31" s="0"/>
      <c r="U31" s="0"/>
      <c r="V31" s="0"/>
      <c r="W31" s="0"/>
      <c r="X31" s="0"/>
      <c r="Y31" s="11" t="n">
        <v>44271</v>
      </c>
      <c r="Z31" s="6" t="n">
        <v>-224525.2</v>
      </c>
      <c r="AA31" s="0" t="s">
        <v>475</v>
      </c>
      <c r="AB31" s="11" t="n">
        <v>45330</v>
      </c>
      <c r="AC31" s="6" t="n">
        <v>709.88</v>
      </c>
      <c r="AD31" s="0" t="s">
        <v>473</v>
      </c>
      <c r="AE31" s="0"/>
      <c r="AF31" s="0"/>
      <c r="AG31" s="0"/>
      <c r="AH31" s="0"/>
      <c r="AI31" s="0"/>
      <c r="AJ31" s="0"/>
      <c r="AK31" s="0"/>
      <c r="AL31" s="0"/>
      <c r="AM31" s="0"/>
      <c r="AN31" s="0"/>
      <c r="AO31" s="0"/>
      <c r="AP31" s="0"/>
      <c r="AQ31" s="11" t="n">
        <v>45454</v>
      </c>
      <c r="AR31" s="6" t="n">
        <v>29726.89</v>
      </c>
      <c r="AS31" s="0" t="s">
        <v>473</v>
      </c>
      <c r="AT31" s="0"/>
      <c r="AU31" s="0"/>
      <c r="AV31" s="0"/>
      <c r="AW31" s="0"/>
      <c r="AX31" s="0"/>
      <c r="AY31" s="0"/>
      <c r="AZ31" s="0"/>
      <c r="BA31" s="0"/>
      <c r="BB31" s="0"/>
      <c r="BC31" s="0"/>
      <c r="BD31" s="0"/>
      <c r="BE31" s="0"/>
      <c r="BF31" s="0"/>
      <c r="BG31" s="10" t="s">
        <f>=XIRR(BG2:BG30,BF2:BF30)</f>
      </c>
      <c r="BH31" s="0"/>
      <c r="BI31" s="0"/>
      <c r="BJ31" s="0"/>
      <c r="BK31" s="0"/>
      <c r="BL31" s="11" t="n">
        <v>45751</v>
      </c>
      <c r="BM31" s="6" t="n">
        <v>-99758.52</v>
      </c>
      <c r="BN31" s="0" t="s">
        <v>475</v>
      </c>
      <c r="BO31" s="0"/>
      <c r="BP31" s="0"/>
      <c r="BQ31" s="0"/>
      <c r="BR31" s="0"/>
      <c r="BS31" s="0"/>
      <c r="BT31" s="0"/>
      <c r="BU31" s="0"/>
      <c r="BV31" s="0"/>
      <c r="BW31" s="0"/>
      <c r="BX31" s="0"/>
      <c r="BY31" s="0"/>
      <c r="BZ31" s="0"/>
      <c r="CA31" s="0"/>
      <c r="CB31" s="0"/>
      <c r="CC31" s="0"/>
      <c r="CD31" s="11" t="n">
        <v>45453</v>
      </c>
      <c r="CE31" s="6" t="n">
        <v>1439.98</v>
      </c>
      <c r="CF31" s="0" t="s">
        <v>473</v>
      </c>
    </row>
    <row collapsed="false" customFormat="false" customHeight="false" hidden="false" ht="12.1" outlineLevel="0" r="32">
      <c r="A32" s="0"/>
      <c r="B32" s="0"/>
      <c r="C32" s="0"/>
      <c r="D32" s="0"/>
      <c r="E32" s="0"/>
      <c r="F32" s="0"/>
      <c r="G32" s="0"/>
      <c r="H32" s="0"/>
      <c r="I32" s="0"/>
      <c r="J32" s="0"/>
      <c r="K32" s="0"/>
      <c r="L32" s="0"/>
      <c r="M32" s="0"/>
      <c r="N32" s="0"/>
      <c r="O32" s="0"/>
      <c r="P32" s="0"/>
      <c r="Q32" s="0"/>
      <c r="R32" s="0"/>
      <c r="S32" s="0"/>
      <c r="T32" s="0"/>
      <c r="U32" s="0"/>
      <c r="V32" s="0"/>
      <c r="W32" s="0"/>
      <c r="X32" s="0"/>
      <c r="Y32" s="11" t="n">
        <v>44273</v>
      </c>
      <c r="Z32" s="6" t="n">
        <v>-23038.16</v>
      </c>
      <c r="AA32" s="0" t="s">
        <v>475</v>
      </c>
      <c r="AB32" s="11" t="n">
        <v>45482</v>
      </c>
      <c r="AC32" s="6" t="n">
        <v>-34292.22</v>
      </c>
      <c r="AD32" s="0" t="s">
        <v>389</v>
      </c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11" t="n">
        <v>45454</v>
      </c>
      <c r="AR32" s="6" t="n">
        <v>9908.96</v>
      </c>
      <c r="AS32" s="0" t="s">
        <v>473</v>
      </c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8" t="s">
        <f>=-SUM(BG2:BG30)</f>
      </c>
      <c r="BH32" s="0" t="s">
        <v>476</v>
      </c>
      <c r="BI32" s="0"/>
      <c r="BJ32" s="0"/>
      <c r="BK32" s="0"/>
      <c r="BL32" s="0"/>
      <c r="BM32" s="10" t="s">
        <f>=XIRR(BM2:BM31,BL2:BL31)</f>
      </c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11" t="n">
        <v>45646</v>
      </c>
      <c r="CE32" s="6" t="n">
        <v>-12854.86</v>
      </c>
      <c r="CF32" s="0" t="s">
        <v>475</v>
      </c>
    </row>
    <row collapsed="false" customFormat="false" customHeight="false" hidden="false" ht="12.1" outlineLevel="0" r="33">
      <c r="A33" s="0"/>
      <c r="B33" s="0"/>
      <c r="C33" s="0"/>
      <c r="D33" s="0"/>
      <c r="E33" s="0"/>
      <c r="F33" s="0"/>
      <c r="G33" s="0"/>
      <c r="H33" s="0"/>
      <c r="I33" s="0"/>
      <c r="J33" s="0"/>
      <c r="K33" s="0"/>
      <c r="L33" s="0"/>
      <c r="M33" s="0"/>
      <c r="N33" s="0"/>
      <c r="O33" s="0"/>
      <c r="P33" s="0"/>
      <c r="Q33" s="0"/>
      <c r="R33" s="0"/>
      <c r="S33" s="0"/>
      <c r="T33" s="0"/>
      <c r="U33" s="0"/>
      <c r="V33" s="0"/>
      <c r="W33" s="0"/>
      <c r="X33" s="0"/>
      <c r="Y33" s="11" t="n">
        <v>44273</v>
      </c>
      <c r="Z33" s="6" t="n">
        <v>-437687.23</v>
      </c>
      <c r="AA33" s="0" t="s">
        <v>475</v>
      </c>
      <c r="AB33" s="11" t="n">
        <v>45497</v>
      </c>
      <c r="AC33" s="6" t="n">
        <v>667.97</v>
      </c>
      <c r="AD33" s="0" t="s">
        <v>473</v>
      </c>
      <c r="AE33" s="0"/>
      <c r="AF33" s="0"/>
      <c r="AG33" s="0"/>
      <c r="AH33" s="0"/>
      <c r="AI33" s="0"/>
      <c r="AJ33" s="0"/>
      <c r="AK33" s="0"/>
      <c r="AL33" s="0"/>
      <c r="AM33" s="0"/>
      <c r="AN33" s="0"/>
      <c r="AO33" s="0"/>
      <c r="AP33" s="0"/>
      <c r="AQ33" s="11" t="n">
        <v>45454</v>
      </c>
      <c r="AR33" s="6" t="n">
        <v>1981.79</v>
      </c>
      <c r="AS33" s="0" t="s">
        <v>473</v>
      </c>
      <c r="AT33" s="0"/>
      <c r="AU33" s="0"/>
      <c r="AV33" s="0"/>
      <c r="AW33" s="0"/>
      <c r="AX33" s="0"/>
      <c r="AY33" s="0"/>
      <c r="AZ33" s="0"/>
      <c r="BA33" s="0"/>
      <c r="BB33" s="0"/>
      <c r="BC33" s="0"/>
      <c r="BD33" s="0"/>
      <c r="BE33" s="0"/>
      <c r="BF33" s="0"/>
      <c r="BG33" s="0"/>
      <c r="BH33" s="0"/>
      <c r="BI33" s="0"/>
      <c r="BJ33" s="0"/>
      <c r="BK33" s="0"/>
      <c r="BL33" s="0"/>
      <c r="BM33" s="8" t="s">
        <f>=-SUM(BM2:BM31)</f>
      </c>
      <c r="BN33" s="0" t="s">
        <v>476</v>
      </c>
      <c r="BO33" s="0"/>
      <c r="BP33" s="0"/>
      <c r="BQ33" s="0"/>
      <c r="BR33" s="0"/>
      <c r="BS33" s="0"/>
      <c r="BT33" s="0"/>
      <c r="BU33" s="0"/>
      <c r="BV33" s="0"/>
      <c r="BW33" s="0"/>
      <c r="BX33" s="0"/>
      <c r="BY33" s="0"/>
      <c r="BZ33" s="0"/>
      <c r="CA33" s="0"/>
      <c r="CB33" s="0"/>
      <c r="CC33" s="0"/>
      <c r="CD33" s="11" t="n">
        <v>45646</v>
      </c>
      <c r="CE33" s="6" t="n">
        <v>-964.11</v>
      </c>
      <c r="CF33" s="0" t="s">
        <v>475</v>
      </c>
    </row>
    <row collapsed="false" customFormat="false" customHeight="false" hidden="false" ht="12.1" outlineLevel="0" r="34">
      <c r="A34" s="0"/>
      <c r="B34" s="0"/>
      <c r="C34" s="0"/>
      <c r="D34" s="0"/>
      <c r="E34" s="0"/>
      <c r="F34" s="0"/>
      <c r="G34" s="0"/>
      <c r="H34" s="0"/>
      <c r="I34" s="0"/>
      <c r="J34" s="0"/>
      <c r="K34" s="0"/>
      <c r="L34" s="0"/>
      <c r="M34" s="0"/>
      <c r="N34" s="0"/>
      <c r="O34" s="0"/>
      <c r="P34" s="0"/>
      <c r="Q34" s="0"/>
      <c r="R34" s="0"/>
      <c r="S34" s="0"/>
      <c r="T34" s="0"/>
      <c r="U34" s="0"/>
      <c r="V34" s="0"/>
      <c r="W34" s="0"/>
      <c r="X34" s="0"/>
      <c r="Y34" s="11" t="n">
        <v>44273</v>
      </c>
      <c r="Z34" s="6" t="n">
        <v>1140884.12</v>
      </c>
      <c r="AA34" s="0" t="s">
        <v>473</v>
      </c>
      <c r="AB34" s="11" t="n">
        <v>45516</v>
      </c>
      <c r="AC34" s="6" t="n">
        <v>172493.97</v>
      </c>
      <c r="AD34" s="0" t="s">
        <v>473</v>
      </c>
      <c r="AE34" s="0"/>
      <c r="AF34" s="0"/>
      <c r="AG34" s="0"/>
      <c r="AH34" s="0"/>
      <c r="AI34" s="0"/>
      <c r="AJ34" s="0"/>
      <c r="AK34" s="0"/>
      <c r="AL34" s="0"/>
      <c r="AM34" s="0"/>
      <c r="AN34" s="0"/>
      <c r="AO34" s="0"/>
      <c r="AP34" s="0"/>
      <c r="AQ34" s="11" t="n">
        <v>45454</v>
      </c>
      <c r="AR34" s="6" t="n">
        <v>3963.58</v>
      </c>
      <c r="AS34" s="0" t="s">
        <v>473</v>
      </c>
      <c r="AT34" s="0"/>
      <c r="AU34" s="0"/>
      <c r="AV34" s="0"/>
      <c r="AW34" s="0"/>
      <c r="AX34" s="0"/>
      <c r="AY34" s="0"/>
      <c r="AZ34" s="0"/>
      <c r="BA34" s="0"/>
      <c r="BB34" s="0"/>
      <c r="BC34" s="0"/>
      <c r="BD34" s="0"/>
      <c r="BE34" s="0"/>
      <c r="BF34" s="0"/>
      <c r="BG34" s="0"/>
      <c r="BH34" s="0"/>
      <c r="BI34" s="0"/>
      <c r="BJ34" s="0"/>
      <c r="BK34" s="0"/>
      <c r="BL34" s="0"/>
      <c r="BM34" s="0"/>
      <c r="BN34" s="0"/>
      <c r="BO34" s="0"/>
      <c r="BP34" s="0"/>
      <c r="BQ34" s="0"/>
      <c r="BR34" s="0"/>
      <c r="BS34" s="0"/>
      <c r="BT34" s="0"/>
      <c r="BU34" s="0"/>
      <c r="BV34" s="0"/>
      <c r="BW34" s="0"/>
      <c r="BX34" s="0"/>
      <c r="BY34" s="0"/>
      <c r="BZ34" s="0"/>
      <c r="CA34" s="0"/>
      <c r="CB34" s="0"/>
      <c r="CC34" s="0"/>
      <c r="CD34" s="11" t="n">
        <v>45646</v>
      </c>
      <c r="CE34" s="6" t="n">
        <v>-964.11</v>
      </c>
      <c r="CF34" s="0" t="s">
        <v>475</v>
      </c>
    </row>
    <row collapsed="false" customFormat="false" customHeight="false" hidden="false" ht="12.1" outlineLevel="0" r="35">
      <c r="A35" s="0"/>
      <c r="B35" s="0"/>
      <c r="C35" s="0"/>
      <c r="D35" s="0"/>
      <c r="E35" s="0"/>
      <c r="F35" s="0"/>
      <c r="G35" s="0"/>
      <c r="H35" s="0"/>
      <c r="I35" s="0"/>
      <c r="J35" s="0"/>
      <c r="K35" s="0"/>
      <c r="L35" s="0"/>
      <c r="M35" s="0"/>
      <c r="N35" s="0"/>
      <c r="O35" s="0"/>
      <c r="P35" s="0"/>
      <c r="Q35" s="0"/>
      <c r="R35" s="0"/>
      <c r="S35" s="0"/>
      <c r="T35" s="0"/>
      <c r="U35" s="0"/>
      <c r="V35" s="0"/>
      <c r="W35" s="0"/>
      <c r="X35" s="0"/>
      <c r="Y35" s="11" t="n">
        <v>44273</v>
      </c>
      <c r="Z35" s="6" t="n">
        <v>-181778.87</v>
      </c>
      <c r="AA35" s="0" t="s">
        <v>475</v>
      </c>
      <c r="AB35" s="11" t="n">
        <v>45573</v>
      </c>
      <c r="AC35" s="6" t="n">
        <v>-61549.4</v>
      </c>
      <c r="AD35" s="0" t="s">
        <v>409</v>
      </c>
      <c r="AE35" s="0"/>
      <c r="AF35" s="0"/>
      <c r="AG35" s="0"/>
      <c r="AH35" s="0"/>
      <c r="AI35" s="0"/>
      <c r="AJ35" s="0"/>
      <c r="AK35" s="0"/>
      <c r="AL35" s="0"/>
      <c r="AM35" s="0"/>
      <c r="AN35" s="0"/>
      <c r="AO35" s="0"/>
      <c r="AP35" s="0"/>
      <c r="AQ35" s="11" t="n">
        <v>45454</v>
      </c>
      <c r="AR35" s="6" t="n">
        <v>1981.79</v>
      </c>
      <c r="AS35" s="0" t="s">
        <v>473</v>
      </c>
      <c r="AT35" s="0"/>
      <c r="AU35" s="0"/>
      <c r="AV35" s="0"/>
      <c r="AW35" s="0"/>
      <c r="AX35" s="0"/>
      <c r="AY35" s="0"/>
      <c r="AZ35" s="0"/>
      <c r="BA35" s="0"/>
      <c r="BB35" s="0"/>
      <c r="BC35" s="0"/>
      <c r="BD35" s="0"/>
      <c r="BE35" s="0"/>
      <c r="BF35" s="0"/>
      <c r="BG35" s="0"/>
      <c r="BH35" s="0"/>
      <c r="BI35" s="0"/>
      <c r="BJ35" s="0"/>
      <c r="BK35" s="0"/>
      <c r="BL35" s="0"/>
      <c r="BM35" s="0"/>
      <c r="BN35" s="0"/>
      <c r="BO35" s="0"/>
      <c r="BP35" s="0"/>
      <c r="BQ35" s="0"/>
      <c r="BR35" s="0"/>
      <c r="BS35" s="0"/>
      <c r="BT35" s="0"/>
      <c r="BU35" s="0"/>
      <c r="BV35" s="0"/>
      <c r="BW35" s="0"/>
      <c r="BX35" s="0"/>
      <c r="BY35" s="0"/>
      <c r="BZ35" s="0"/>
      <c r="CA35" s="0"/>
      <c r="CB35" s="0"/>
      <c r="CC35" s="0"/>
      <c r="CD35" s="11" t="n">
        <v>45646</v>
      </c>
      <c r="CE35" s="6" t="n">
        <v>-50133.94</v>
      </c>
      <c r="CF35" s="0" t="s">
        <v>475</v>
      </c>
    </row>
    <row collapsed="false" customFormat="false" customHeight="false" hidden="false" ht="12.1" outlineLevel="0" r="36">
      <c r="A36" s="0"/>
      <c r="B36" s="0"/>
      <c r="C36" s="0"/>
      <c r="D36" s="0"/>
      <c r="E36" s="0"/>
      <c r="F36" s="0"/>
      <c r="G36" s="0"/>
      <c r="H36" s="0"/>
      <c r="I36" s="0"/>
      <c r="J36" s="0"/>
      <c r="K36" s="0"/>
      <c r="L36" s="0"/>
      <c r="M36" s="0"/>
      <c r="N36" s="0"/>
      <c r="O36" s="0"/>
      <c r="P36" s="0"/>
      <c r="Q36" s="0"/>
      <c r="R36" s="0"/>
      <c r="S36" s="0"/>
      <c r="T36" s="0"/>
      <c r="U36" s="0"/>
      <c r="V36" s="0"/>
      <c r="W36" s="0"/>
      <c r="X36" s="0"/>
      <c r="Y36" s="11" t="n">
        <v>44273</v>
      </c>
      <c r="Z36" s="6" t="n">
        <v>-227263.56</v>
      </c>
      <c r="AA36" s="0" t="s">
        <v>475</v>
      </c>
      <c r="AB36" s="11" t="n">
        <v>45590</v>
      </c>
      <c r="AC36" s="6" t="n">
        <v>27317.92</v>
      </c>
      <c r="AD36" s="0" t="s">
        <v>473</v>
      </c>
      <c r="AE36" s="0"/>
      <c r="AF36" s="0"/>
      <c r="AG36" s="0"/>
      <c r="AH36" s="0"/>
      <c r="AI36" s="0"/>
      <c r="AJ36" s="0"/>
      <c r="AK36" s="0"/>
      <c r="AL36" s="0"/>
      <c r="AM36" s="0"/>
      <c r="AN36" s="0"/>
      <c r="AO36" s="0"/>
      <c r="AP36" s="0"/>
      <c r="AQ36" s="11" t="n">
        <v>45454</v>
      </c>
      <c r="AR36" s="6" t="n">
        <v>1981.79</v>
      </c>
      <c r="AS36" s="0" t="s">
        <v>473</v>
      </c>
      <c r="AT36" s="0"/>
      <c r="AU36" s="0"/>
      <c r="AV36" s="0"/>
      <c r="AW36" s="0"/>
      <c r="AX36" s="0"/>
      <c r="AY36" s="0"/>
      <c r="AZ36" s="0"/>
      <c r="BA36" s="0"/>
      <c r="BB36" s="0"/>
      <c r="BC36" s="0"/>
      <c r="BD36" s="0"/>
      <c r="BE36" s="0"/>
      <c r="BF36" s="0"/>
      <c r="BG36" s="0"/>
      <c r="BH36" s="0"/>
      <c r="BI36" s="0"/>
      <c r="BJ36" s="0"/>
      <c r="BK36" s="0"/>
      <c r="BL36" s="0"/>
      <c r="BM36" s="0"/>
      <c r="BN36" s="0"/>
      <c r="BO36" s="0"/>
      <c r="BP36" s="0"/>
      <c r="BQ36" s="0"/>
      <c r="BR36" s="0"/>
      <c r="BS36" s="0"/>
      <c r="BT36" s="0"/>
      <c r="BU36" s="0"/>
      <c r="BV36" s="0"/>
      <c r="BW36" s="0"/>
      <c r="BX36" s="0"/>
      <c r="BY36" s="0"/>
      <c r="BZ36" s="0"/>
      <c r="CA36" s="0"/>
      <c r="CB36" s="0"/>
      <c r="CC36" s="0"/>
      <c r="CD36" s="11" t="n">
        <v>45646</v>
      </c>
      <c r="CE36" s="6" t="n">
        <v>-22852.86</v>
      </c>
      <c r="CF36" s="0" t="s">
        <v>475</v>
      </c>
    </row>
    <row collapsed="false" customFormat="false" customHeight="false" hidden="false" ht="12.1" outlineLevel="0" r="37">
      <c r="A37" s="0"/>
      <c r="B37" s="0"/>
      <c r="C37" s="0"/>
      <c r="D37" s="0"/>
      <c r="E37" s="0"/>
      <c r="F37" s="0"/>
      <c r="G37" s="0"/>
      <c r="H37" s="0"/>
      <c r="I37" s="0"/>
      <c r="J37" s="0"/>
      <c r="K37" s="0"/>
      <c r="L37" s="0"/>
      <c r="M37" s="0"/>
      <c r="N37" s="0"/>
      <c r="O37" s="0"/>
      <c r="P37" s="0"/>
      <c r="Q37" s="0"/>
      <c r="R37" s="0"/>
      <c r="S37" s="0"/>
      <c r="T37" s="0"/>
      <c r="U37" s="0"/>
      <c r="V37" s="0"/>
      <c r="W37" s="0"/>
      <c r="X37" s="0"/>
      <c r="Y37" s="11" t="n">
        <v>44273</v>
      </c>
      <c r="Z37" s="6" t="n">
        <v>-113631.78</v>
      </c>
      <c r="AA37" s="0" t="s">
        <v>475</v>
      </c>
      <c r="AB37" s="11" t="n">
        <v>45645</v>
      </c>
      <c r="AC37" s="6" t="n">
        <v>158547.39</v>
      </c>
      <c r="AD37" s="0" t="s">
        <v>473</v>
      </c>
      <c r="AE37" s="0"/>
      <c r="AF37" s="0"/>
      <c r="AG37" s="0"/>
      <c r="AH37" s="0"/>
      <c r="AI37" s="0"/>
      <c r="AJ37" s="0"/>
      <c r="AK37" s="0"/>
      <c r="AL37" s="0"/>
      <c r="AM37" s="0"/>
      <c r="AN37" s="0"/>
      <c r="AO37" s="0"/>
      <c r="AP37" s="0"/>
      <c r="AQ37" s="11" t="n">
        <v>45454</v>
      </c>
      <c r="AR37" s="6" t="n">
        <v>11890.75</v>
      </c>
      <c r="AS37" s="0" t="s">
        <v>473</v>
      </c>
      <c r="AT37" s="0"/>
      <c r="AU37" s="0"/>
      <c r="AV37" s="0"/>
      <c r="AW37" s="0"/>
      <c r="AX37" s="0"/>
      <c r="AY37" s="0"/>
      <c r="AZ37" s="0"/>
      <c r="BA37" s="0"/>
      <c r="BB37" s="0"/>
      <c r="BC37" s="0"/>
      <c r="BD37" s="0"/>
      <c r="BE37" s="0"/>
      <c r="BF37" s="0"/>
      <c r="BG37" s="0"/>
      <c r="BH37" s="0"/>
      <c r="BI37" s="0"/>
      <c r="BJ37" s="0"/>
      <c r="BK37" s="0"/>
      <c r="BL37" s="0"/>
      <c r="BM37" s="0"/>
      <c r="BN37" s="0"/>
      <c r="BO37" s="0"/>
      <c r="BP37" s="0"/>
      <c r="BQ37" s="0"/>
      <c r="BR37" s="0"/>
      <c r="BS37" s="0"/>
      <c r="BT37" s="0"/>
      <c r="BU37" s="0"/>
      <c r="BV37" s="0"/>
      <c r="BW37" s="0"/>
      <c r="BX37" s="0"/>
      <c r="BY37" s="0"/>
      <c r="BZ37" s="0"/>
      <c r="CA37" s="0"/>
      <c r="CB37" s="0"/>
      <c r="CC37" s="0"/>
      <c r="CD37" s="11" t="n">
        <v>45646</v>
      </c>
      <c r="CE37" s="6" t="n">
        <v>-6437.42</v>
      </c>
      <c r="CF37" s="0" t="s">
        <v>475</v>
      </c>
    </row>
    <row collapsed="false" customFormat="false" customHeight="false" hidden="false" ht="12.1" outlineLevel="0" r="38">
      <c r="A38" s="0"/>
      <c r="B38" s="0"/>
      <c r="C38" s="0"/>
      <c r="D38" s="0"/>
      <c r="E38" s="0"/>
      <c r="F38" s="0"/>
      <c r="G38" s="0"/>
      <c r="H38" s="0"/>
      <c r="I38" s="0"/>
      <c r="J38" s="0"/>
      <c r="K38" s="0"/>
      <c r="L38" s="0"/>
      <c r="M38" s="0"/>
      <c r="N38" s="0"/>
      <c r="O38" s="0"/>
      <c r="P38" s="0"/>
      <c r="Q38" s="0"/>
      <c r="R38" s="0"/>
      <c r="S38" s="0"/>
      <c r="T38" s="0"/>
      <c r="U38" s="0"/>
      <c r="V38" s="0"/>
      <c r="W38" s="0"/>
      <c r="X38" s="0"/>
      <c r="Y38" s="11" t="n">
        <v>44273</v>
      </c>
      <c r="Z38" s="6" t="n">
        <v>-249989.92</v>
      </c>
      <c r="AA38" s="0" t="s">
        <v>475</v>
      </c>
      <c r="AB38" s="11" t="n">
        <v>45665</v>
      </c>
      <c r="AC38" s="6" t="n">
        <v>-32996.59</v>
      </c>
      <c r="AD38" s="0" t="s">
        <v>421</v>
      </c>
      <c r="AE38" s="0"/>
      <c r="AF38" s="0"/>
      <c r="AG38" s="0"/>
      <c r="AH38" s="0"/>
      <c r="AI38" s="0"/>
      <c r="AJ38" s="0"/>
      <c r="AK38" s="0"/>
      <c r="AL38" s="0"/>
      <c r="AM38" s="0"/>
      <c r="AN38" s="0"/>
      <c r="AO38" s="0"/>
      <c r="AP38" s="0"/>
      <c r="AQ38" s="11" t="n">
        <v>45454</v>
      </c>
      <c r="AR38" s="6" t="n">
        <v>3963.58</v>
      </c>
      <c r="AS38" s="0" t="s">
        <v>473</v>
      </c>
      <c r="AT38" s="0"/>
      <c r="AU38" s="0"/>
      <c r="AV38" s="0"/>
      <c r="AW38" s="0"/>
      <c r="AX38" s="0"/>
      <c r="AY38" s="0"/>
      <c r="AZ38" s="0"/>
      <c r="BA38" s="0"/>
      <c r="BB38" s="0"/>
      <c r="BC38" s="0"/>
      <c r="BD38" s="0"/>
      <c r="BE38" s="0"/>
      <c r="BF38" s="0"/>
      <c r="BG38" s="0"/>
      <c r="BH38" s="0"/>
      <c r="BI38" s="0"/>
      <c r="BJ38" s="0"/>
      <c r="BK38" s="0"/>
      <c r="BL38" s="0"/>
      <c r="BM38" s="0"/>
      <c r="BN38" s="0"/>
      <c r="BO38" s="0"/>
      <c r="BP38" s="0"/>
      <c r="BQ38" s="0"/>
      <c r="BR38" s="0"/>
      <c r="BS38" s="0"/>
      <c r="BT38" s="0"/>
      <c r="BU38" s="0"/>
      <c r="BV38" s="0"/>
      <c r="BW38" s="0"/>
      <c r="BX38" s="0"/>
      <c r="BY38" s="0"/>
      <c r="BZ38" s="0"/>
      <c r="CA38" s="0"/>
      <c r="CB38" s="0"/>
      <c r="CC38" s="0"/>
      <c r="CD38" s="11" t="n">
        <v>45646</v>
      </c>
      <c r="CE38" s="6" t="n">
        <v>-321.87</v>
      </c>
      <c r="CF38" s="0" t="s">
        <v>475</v>
      </c>
    </row>
    <row collapsed="false" customFormat="false" customHeight="false" hidden="false" ht="12.1" outlineLevel="0" r="39">
      <c r="A39" s="0"/>
      <c r="B39" s="0"/>
      <c r="C39" s="0"/>
      <c r="D39" s="0"/>
      <c r="E39" s="0"/>
      <c r="F39" s="0"/>
      <c r="G39" s="0"/>
      <c r="H39" s="0"/>
      <c r="I39" s="0"/>
      <c r="J39" s="0"/>
      <c r="K39" s="0"/>
      <c r="L39" s="0"/>
      <c r="M39" s="0"/>
      <c r="N39" s="0"/>
      <c r="O39" s="0"/>
      <c r="P39" s="0"/>
      <c r="Q39" s="0"/>
      <c r="R39" s="0"/>
      <c r="S39" s="0"/>
      <c r="T39" s="0"/>
      <c r="U39" s="0"/>
      <c r="V39" s="0"/>
      <c r="W39" s="0"/>
      <c r="X39" s="0"/>
      <c r="Y39" s="11" t="n">
        <v>44273</v>
      </c>
      <c r="Z39" s="6" t="n">
        <v>-136358.13</v>
      </c>
      <c r="AA39" s="0" t="s">
        <v>475</v>
      </c>
      <c r="AB39" s="11" t="n">
        <v>45673</v>
      </c>
      <c r="AC39" s="6" t="n">
        <v>677.07</v>
      </c>
      <c r="AD39" s="0" t="s">
        <v>473</v>
      </c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11" t="n">
        <v>45454</v>
      </c>
      <c r="AR39" s="6" t="n">
        <v>43599.43</v>
      </c>
      <c r="AS39" s="0" t="s">
        <v>473</v>
      </c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11" t="n">
        <v>45646</v>
      </c>
      <c r="CE39" s="6" t="n">
        <v>-321.87</v>
      </c>
      <c r="CF39" s="0" t="s">
        <v>475</v>
      </c>
    </row>
    <row collapsed="false" customFormat="false" customHeight="false" hidden="false" ht="12.1" outlineLevel="0" r="40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11" t="n">
        <v>44274</v>
      </c>
      <c r="Z40" s="6" t="n">
        <v>385281.03</v>
      </c>
      <c r="AA40" s="0" t="s">
        <v>473</v>
      </c>
      <c r="AB40" s="11" t="n">
        <v>45715</v>
      </c>
      <c r="AC40" s="6" t="n">
        <v>-1572374.61</v>
      </c>
      <c r="AD40" s="0" t="s">
        <v>475</v>
      </c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11" t="n">
        <v>45454</v>
      </c>
      <c r="AR40" s="6" t="n">
        <v>1981.79</v>
      </c>
      <c r="AS40" s="0" t="s">
        <v>473</v>
      </c>
      <c r="AT40" s="0"/>
      <c r="AU40" s="0"/>
      <c r="AV40" s="0"/>
      <c r="AW40" s="0"/>
      <c r="AX40" s="0"/>
      <c r="AY40" s="0"/>
      <c r="AZ40" s="0"/>
      <c r="BA40" s="0"/>
      <c r="BB40" s="0"/>
      <c r="BC40" s="0"/>
      <c r="BD40" s="0"/>
      <c r="BE40" s="0"/>
      <c r="BF40" s="0"/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11" t="n">
        <v>45646</v>
      </c>
      <c r="CE40" s="6" t="n">
        <v>-5793.68</v>
      </c>
      <c r="CF40" s="0" t="s">
        <v>475</v>
      </c>
    </row>
    <row collapsed="false" customFormat="false" customHeight="false" hidden="false" ht="12.1" outlineLevel="0" r="41">
      <c r="A41" s="0"/>
      <c r="B41" s="0"/>
      <c r="C41" s="0"/>
      <c r="D41" s="0"/>
      <c r="E41" s="0"/>
      <c r="F41" s="0"/>
      <c r="G41" s="0"/>
      <c r="H41" s="0"/>
      <c r="I41" s="0"/>
      <c r="J41" s="0"/>
      <c r="K41" s="0"/>
      <c r="L41" s="0"/>
      <c r="M41" s="0"/>
      <c r="N41" s="0"/>
      <c r="O41" s="0"/>
      <c r="P41" s="0"/>
      <c r="Q41" s="0"/>
      <c r="R41" s="0"/>
      <c r="S41" s="0"/>
      <c r="T41" s="0"/>
      <c r="U41" s="0"/>
      <c r="V41" s="0"/>
      <c r="W41" s="0"/>
      <c r="X41" s="0"/>
      <c r="Y41" s="11" t="n">
        <v>44274</v>
      </c>
      <c r="Z41" s="6" t="n">
        <v>747832.42</v>
      </c>
      <c r="AA41" s="0" t="s">
        <v>473</v>
      </c>
      <c r="AB41" s="0"/>
      <c r="AC41" s="10" t="s">
        <f>=XIRR(AC2:AC40,AB2:AB40)</f>
      </c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11" t="n">
        <v>45454</v>
      </c>
      <c r="AR41" s="6" t="n">
        <v>1981.79</v>
      </c>
      <c r="AS41" s="0" t="s">
        <v>473</v>
      </c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10" t="s">
        <f>=XIRR(CE2:CE40,CD2:CD40)</f>
      </c>
      <c r="CF41" s="0"/>
    </row>
    <row collapsed="false" customFormat="false" customHeight="false" hidden="false" ht="12.1" outlineLevel="0" r="42">
      <c r="A42" s="0"/>
      <c r="B42" s="0"/>
      <c r="C42" s="0"/>
      <c r="D42" s="0"/>
      <c r="E42" s="0"/>
      <c r="F42" s="0"/>
      <c r="G42" s="0"/>
      <c r="H42" s="0"/>
      <c r="I42" s="0"/>
      <c r="J42" s="0"/>
      <c r="K42" s="0"/>
      <c r="L42" s="0"/>
      <c r="M42" s="0"/>
      <c r="N42" s="0"/>
      <c r="O42" s="0"/>
      <c r="P42" s="0"/>
      <c r="Q42" s="0"/>
      <c r="R42" s="0"/>
      <c r="S42" s="0"/>
      <c r="T42" s="0"/>
      <c r="U42" s="0"/>
      <c r="V42" s="0"/>
      <c r="W42" s="0"/>
      <c r="X42" s="0"/>
      <c r="Y42" s="11" t="n">
        <v>44274</v>
      </c>
      <c r="Z42" s="6" t="n">
        <v>226295.69</v>
      </c>
      <c r="AA42" s="0" t="s">
        <v>473</v>
      </c>
      <c r="AB42" s="0"/>
      <c r="AC42" s="8" t="s">
        <f>=-SUM(AC2:AC40)</f>
      </c>
      <c r="AD42" s="0" t="s">
        <v>476</v>
      </c>
      <c r="AE42" s="0"/>
      <c r="AF42" s="0"/>
      <c r="AG42" s="0"/>
      <c r="AH42" s="0"/>
      <c r="AI42" s="0"/>
      <c r="AJ42" s="0"/>
      <c r="AK42" s="0"/>
      <c r="AL42" s="0"/>
      <c r="AM42" s="0"/>
      <c r="AN42" s="0"/>
      <c r="AO42" s="0"/>
      <c r="AP42" s="0"/>
      <c r="AQ42" s="11" t="n">
        <v>45454</v>
      </c>
      <c r="AR42" s="6" t="n">
        <v>1981.79</v>
      </c>
      <c r="AS42" s="0" t="s">
        <v>473</v>
      </c>
      <c r="AT42" s="0"/>
      <c r="AU42" s="0"/>
      <c r="AV42" s="0"/>
      <c r="AW42" s="0"/>
      <c r="AX42" s="0"/>
      <c r="AY42" s="0"/>
      <c r="AZ42" s="0"/>
      <c r="BA42" s="0"/>
      <c r="BB42" s="0"/>
      <c r="BC42" s="0"/>
      <c r="BD42" s="0"/>
      <c r="BE42" s="0"/>
      <c r="BF42" s="0"/>
      <c r="BG42" s="0"/>
      <c r="BH42" s="0"/>
      <c r="BI42" s="0"/>
      <c r="BJ42" s="0"/>
      <c r="BK42" s="0"/>
      <c r="BL42" s="0"/>
      <c r="BM42" s="0"/>
      <c r="BN42" s="0"/>
      <c r="BO42" s="0"/>
      <c r="BP42" s="0"/>
      <c r="BQ42" s="0"/>
      <c r="BR42" s="0"/>
      <c r="BS42" s="0"/>
      <c r="BT42" s="0"/>
      <c r="BU42" s="0"/>
      <c r="BV42" s="0"/>
      <c r="BW42" s="0"/>
      <c r="BX42" s="0"/>
      <c r="BY42" s="0"/>
      <c r="BZ42" s="0"/>
      <c r="CA42" s="0"/>
      <c r="CB42" s="0"/>
      <c r="CC42" s="0"/>
      <c r="CD42" s="0"/>
      <c r="CE42" s="8" t="s">
        <f>=-SUM(CE2:CE40)</f>
      </c>
      <c r="CF42" s="0" t="s">
        <v>476</v>
      </c>
    </row>
    <row collapsed="false" customFormat="false" customHeight="false" hidden="false" ht="12.1" outlineLevel="0" r="43">
      <c r="A43" s="0"/>
      <c r="B43" s="0"/>
      <c r="C43" s="0"/>
      <c r="D43" s="0"/>
      <c r="E43" s="0"/>
      <c r="F43" s="0"/>
      <c r="G43" s="0"/>
      <c r="H43" s="0"/>
      <c r="I43" s="0"/>
      <c r="J43" s="0"/>
      <c r="K43" s="0"/>
      <c r="L43" s="0"/>
      <c r="M43" s="0"/>
      <c r="N43" s="0"/>
      <c r="O43" s="0"/>
      <c r="P43" s="0"/>
      <c r="Q43" s="0"/>
      <c r="R43" s="0"/>
      <c r="S43" s="0"/>
      <c r="T43" s="0"/>
      <c r="U43" s="0"/>
      <c r="V43" s="0"/>
      <c r="W43" s="0"/>
      <c r="X43" s="0"/>
      <c r="Y43" s="11" t="n">
        <v>44274</v>
      </c>
      <c r="Z43" s="6" t="n">
        <v>226295.69</v>
      </c>
      <c r="AA43" s="0" t="s">
        <v>473</v>
      </c>
      <c r="AB43" s="0"/>
      <c r="AC43" s="0"/>
      <c r="AD43" s="0"/>
      <c r="AE43" s="0"/>
      <c r="AF43" s="0"/>
      <c r="AG43" s="0"/>
      <c r="AH43" s="0"/>
      <c r="AI43" s="0"/>
      <c r="AJ43" s="0"/>
      <c r="AK43" s="0"/>
      <c r="AL43" s="0"/>
      <c r="AM43" s="0"/>
      <c r="AN43" s="0"/>
      <c r="AO43" s="0"/>
      <c r="AP43" s="0"/>
      <c r="AQ43" s="11" t="n">
        <v>45454</v>
      </c>
      <c r="AR43" s="6" t="n">
        <v>1981.79</v>
      </c>
      <c r="AS43" s="0" t="s">
        <v>473</v>
      </c>
    </row>
    <row collapsed="false" customFormat="false" customHeight="false" hidden="false" ht="12.1" outlineLevel="0" r="44">
      <c r="A44" s="0"/>
      <c r="B44" s="0"/>
      <c r="C44" s="0"/>
      <c r="D44" s="0"/>
      <c r="E44" s="0"/>
      <c r="F44" s="0"/>
      <c r="G44" s="0"/>
      <c r="H44" s="0"/>
      <c r="I44" s="0"/>
      <c r="J44" s="0"/>
      <c r="K44" s="0"/>
      <c r="L44" s="0"/>
      <c r="M44" s="0"/>
      <c r="N44" s="0"/>
      <c r="O44" s="0"/>
      <c r="P44" s="0"/>
      <c r="Q44" s="0"/>
      <c r="R44" s="0"/>
      <c r="S44" s="0"/>
      <c r="T44" s="0"/>
      <c r="U44" s="0"/>
      <c r="V44" s="0"/>
      <c r="W44" s="0"/>
      <c r="X44" s="0"/>
      <c r="Y44" s="11" t="n">
        <v>44274</v>
      </c>
      <c r="Z44" s="6" t="n">
        <v>112997.76</v>
      </c>
      <c r="AA44" s="0" t="s">
        <v>473</v>
      </c>
      <c r="AB44" s="0"/>
      <c r="AC44" s="0"/>
      <c r="AD44" s="0"/>
      <c r="AE44" s="0"/>
      <c r="AF44" s="0"/>
      <c r="AG44" s="0"/>
      <c r="AH44" s="0"/>
      <c r="AI44" s="0"/>
      <c r="AJ44" s="0"/>
      <c r="AK44" s="0"/>
      <c r="AL44" s="0"/>
      <c r="AM44" s="0"/>
      <c r="AN44" s="0"/>
      <c r="AO44" s="0"/>
      <c r="AP44" s="0"/>
      <c r="AQ44" s="11" t="n">
        <v>45454</v>
      </c>
      <c r="AR44" s="6" t="n">
        <v>9908.96</v>
      </c>
      <c r="AS44" s="0" t="s">
        <v>473</v>
      </c>
    </row>
    <row collapsed="false" customFormat="false" customHeight="false" hidden="false" ht="12.1" outlineLevel="0" r="45">
      <c r="A45" s="0"/>
      <c r="B45" s="0"/>
      <c r="C45" s="0"/>
      <c r="D45" s="0"/>
      <c r="E45" s="0"/>
      <c r="F45" s="0"/>
      <c r="G45" s="0"/>
      <c r="H45" s="0"/>
      <c r="I45" s="0"/>
      <c r="J45" s="0"/>
      <c r="K45" s="0"/>
      <c r="L45" s="0"/>
      <c r="M45" s="0"/>
      <c r="N45" s="0"/>
      <c r="O45" s="0"/>
      <c r="P45" s="0"/>
      <c r="Q45" s="0"/>
      <c r="R45" s="0"/>
      <c r="S45" s="0"/>
      <c r="T45" s="0"/>
      <c r="U45" s="0"/>
      <c r="V45" s="0"/>
      <c r="W45" s="0"/>
      <c r="X45" s="0"/>
      <c r="Y45" s="11" t="n">
        <v>44274</v>
      </c>
      <c r="Z45" s="6" t="n">
        <v>338993.28</v>
      </c>
      <c r="AA45" s="0" t="s">
        <v>473</v>
      </c>
      <c r="AB45" s="0"/>
      <c r="AC45" s="0"/>
      <c r="AD45" s="0"/>
      <c r="AE45" s="0"/>
      <c r="AF45" s="0"/>
      <c r="AG45" s="0"/>
      <c r="AH45" s="0"/>
      <c r="AI45" s="0"/>
      <c r="AJ45" s="0"/>
      <c r="AK45" s="0"/>
      <c r="AL45" s="0"/>
      <c r="AM45" s="0"/>
      <c r="AN45" s="0"/>
      <c r="AO45" s="0"/>
      <c r="AP45" s="0"/>
      <c r="AQ45" s="11" t="n">
        <v>45454</v>
      </c>
      <c r="AR45" s="6" t="n">
        <v>1981.79</v>
      </c>
      <c r="AS45" s="0" t="s">
        <v>473</v>
      </c>
    </row>
    <row collapsed="false" customFormat="false" customHeight="false" hidden="false" ht="12.1" outlineLevel="0" r="46">
      <c r="A46" s="0"/>
      <c r="B46" s="0"/>
      <c r="C46" s="0"/>
      <c r="D46" s="0"/>
      <c r="E46" s="0"/>
      <c r="F46" s="0"/>
      <c r="G46" s="0"/>
      <c r="H46" s="0"/>
      <c r="I46" s="0"/>
      <c r="J46" s="0"/>
      <c r="K46" s="0"/>
      <c r="L46" s="0"/>
      <c r="M46" s="0"/>
      <c r="N46" s="0"/>
      <c r="O46" s="0"/>
      <c r="P46" s="0"/>
      <c r="Q46" s="0"/>
      <c r="R46" s="0"/>
      <c r="S46" s="0"/>
      <c r="T46" s="0"/>
      <c r="U46" s="0"/>
      <c r="V46" s="0"/>
      <c r="W46" s="0"/>
      <c r="X46" s="0"/>
      <c r="Y46" s="11" t="n">
        <v>44274</v>
      </c>
      <c r="Z46" s="6" t="n">
        <v>-1140315.4</v>
      </c>
      <c r="AA46" s="0" t="s">
        <v>475</v>
      </c>
      <c r="AB46" s="0"/>
      <c r="AC46" s="0"/>
      <c r="AD46" s="0"/>
      <c r="AE46" s="0"/>
      <c r="AF46" s="0"/>
      <c r="AG46" s="0"/>
      <c r="AH46" s="0"/>
      <c r="AI46" s="0"/>
      <c r="AJ46" s="0"/>
      <c r="AK46" s="0"/>
      <c r="AL46" s="0"/>
      <c r="AM46" s="0"/>
      <c r="AN46" s="0"/>
      <c r="AO46" s="0"/>
      <c r="AP46" s="0"/>
      <c r="AQ46" s="11" t="n">
        <v>45454</v>
      </c>
      <c r="AR46" s="6" t="n">
        <v>7927.17</v>
      </c>
      <c r="AS46" s="0" t="s">
        <v>473</v>
      </c>
    </row>
    <row collapsed="false" customFormat="false" customHeight="false" hidden="false" ht="12.1" outlineLevel="0" r="47">
      <c r="A47" s="0"/>
      <c r="B47" s="0"/>
      <c r="C47" s="0"/>
      <c r="D47" s="0"/>
      <c r="E47" s="0"/>
      <c r="F47" s="0"/>
      <c r="G47" s="0"/>
      <c r="H47" s="0"/>
      <c r="I47" s="0"/>
      <c r="J47" s="0"/>
      <c r="K47" s="0"/>
      <c r="L47" s="0"/>
      <c r="M47" s="0"/>
      <c r="N47" s="0"/>
      <c r="O47" s="0"/>
      <c r="P47" s="0"/>
      <c r="Q47" s="0"/>
      <c r="R47" s="0"/>
      <c r="S47" s="0"/>
      <c r="T47" s="0"/>
      <c r="U47" s="0"/>
      <c r="V47" s="0"/>
      <c r="W47" s="0"/>
      <c r="X47" s="0"/>
      <c r="Y47" s="11" t="n">
        <v>44274</v>
      </c>
      <c r="Z47" s="6" t="n">
        <v>411258.61</v>
      </c>
      <c r="AA47" s="0" t="s">
        <v>473</v>
      </c>
      <c r="AB47" s="0"/>
      <c r="AC47" s="0"/>
      <c r="AD47" s="0"/>
      <c r="AE47" s="0"/>
      <c r="AF47" s="0"/>
      <c r="AG47" s="0"/>
      <c r="AH47" s="0"/>
      <c r="AI47" s="0"/>
      <c r="AJ47" s="0"/>
      <c r="AK47" s="0"/>
      <c r="AL47" s="0"/>
      <c r="AM47" s="0"/>
      <c r="AN47" s="0"/>
      <c r="AO47" s="0"/>
      <c r="AP47" s="0"/>
      <c r="AQ47" s="11" t="n">
        <v>45454</v>
      </c>
      <c r="AR47" s="6" t="n">
        <v>35664.95</v>
      </c>
      <c r="AS47" s="0" t="s">
        <v>473</v>
      </c>
    </row>
    <row collapsed="false" customFormat="false" customHeight="false" hidden="false" ht="12.1" outlineLevel="0" r="48">
      <c r="A48" s="0"/>
      <c r="B48" s="0"/>
      <c r="C48" s="0"/>
      <c r="D48" s="0"/>
      <c r="E48" s="0"/>
      <c r="F48" s="0"/>
      <c r="G48" s="0"/>
      <c r="H48" s="0"/>
      <c r="I48" s="0"/>
      <c r="J48" s="0"/>
      <c r="K48" s="0"/>
      <c r="L48" s="0"/>
      <c r="M48" s="0"/>
      <c r="N48" s="0"/>
      <c r="O48" s="0"/>
      <c r="P48" s="0"/>
      <c r="Q48" s="0"/>
      <c r="R48" s="0"/>
      <c r="S48" s="0"/>
      <c r="T48" s="0"/>
      <c r="U48" s="0"/>
      <c r="V48" s="0"/>
      <c r="W48" s="0"/>
      <c r="X48" s="0"/>
      <c r="Y48" s="11" t="n">
        <v>44274</v>
      </c>
      <c r="Z48" s="6" t="n">
        <v>159933.9</v>
      </c>
      <c r="AA48" s="0" t="s">
        <v>473</v>
      </c>
      <c r="AB48" s="0"/>
      <c r="AC48" s="0"/>
      <c r="AD48" s="0"/>
      <c r="AE48" s="0"/>
      <c r="AF48" s="0"/>
      <c r="AG48" s="0"/>
      <c r="AH48" s="0"/>
      <c r="AI48" s="0"/>
      <c r="AJ48" s="0"/>
      <c r="AK48" s="0"/>
      <c r="AL48" s="0"/>
      <c r="AM48" s="0"/>
      <c r="AN48" s="0"/>
      <c r="AO48" s="0"/>
      <c r="AP48" s="0"/>
      <c r="AQ48" s="11" t="n">
        <v>45461</v>
      </c>
      <c r="AR48" s="6" t="n">
        <v>11510.05</v>
      </c>
      <c r="AS48" s="0" t="s">
        <v>473</v>
      </c>
    </row>
    <row collapsed="false" customFormat="false" customHeight="false" hidden="false" ht="12.1" outlineLevel="0" r="49">
      <c r="A49" s="0"/>
      <c r="B49" s="0"/>
      <c r="C49" s="0"/>
      <c r="D49" s="0"/>
      <c r="E49" s="0"/>
      <c r="F49" s="0"/>
      <c r="G49" s="0"/>
      <c r="H49" s="0"/>
      <c r="I49" s="0"/>
      <c r="J49" s="0"/>
      <c r="K49" s="0"/>
      <c r="L49" s="0"/>
      <c r="M49" s="0"/>
      <c r="N49" s="0"/>
      <c r="O49" s="0"/>
      <c r="P49" s="0"/>
      <c r="Q49" s="0"/>
      <c r="R49" s="0"/>
      <c r="S49" s="0"/>
      <c r="T49" s="0"/>
      <c r="U49" s="0"/>
      <c r="V49" s="0"/>
      <c r="W49" s="0"/>
      <c r="X49" s="0"/>
      <c r="Y49" s="11" t="n">
        <v>44274</v>
      </c>
      <c r="Z49" s="6" t="n">
        <v>571192.51</v>
      </c>
      <c r="AA49" s="0" t="s">
        <v>473</v>
      </c>
      <c r="AB49" s="0"/>
      <c r="AC49" s="0"/>
      <c r="AD49" s="0"/>
      <c r="AE49" s="0"/>
      <c r="AF49" s="0"/>
      <c r="AG49" s="0"/>
      <c r="AH49" s="0"/>
      <c r="AI49" s="0"/>
      <c r="AJ49" s="0"/>
      <c r="AK49" s="0"/>
      <c r="AL49" s="0"/>
      <c r="AM49" s="0"/>
      <c r="AN49" s="0"/>
      <c r="AO49" s="0"/>
      <c r="AP49" s="0"/>
      <c r="AQ49" s="11" t="n">
        <v>45555</v>
      </c>
      <c r="AR49" s="6" t="n">
        <v>3481.39</v>
      </c>
      <c r="AS49" s="0" t="s">
        <v>473</v>
      </c>
    </row>
    <row collapsed="false" customFormat="false" customHeight="false" hidden="false" ht="12.1" outlineLevel="0" r="50">
      <c r="A50" s="0"/>
      <c r="B50" s="0"/>
      <c r="C50" s="0"/>
      <c r="D50" s="0"/>
      <c r="E50" s="0"/>
      <c r="F50" s="0"/>
      <c r="G50" s="0"/>
      <c r="H50" s="0"/>
      <c r="I50" s="0"/>
      <c r="J50" s="0"/>
      <c r="K50" s="0"/>
      <c r="L50" s="0"/>
      <c r="M50" s="0"/>
      <c r="N50" s="0"/>
      <c r="O50" s="0"/>
      <c r="P50" s="0"/>
      <c r="Q50" s="0"/>
      <c r="R50" s="0"/>
      <c r="S50" s="0"/>
      <c r="T50" s="0"/>
      <c r="U50" s="0"/>
      <c r="V50" s="0"/>
      <c r="W50" s="0"/>
      <c r="X50" s="0"/>
      <c r="Y50" s="11" t="n">
        <v>44274</v>
      </c>
      <c r="Z50" s="6" t="n">
        <v>22759.65</v>
      </c>
      <c r="AA50" s="0" t="s">
        <v>473</v>
      </c>
      <c r="AB50" s="0"/>
      <c r="AC50" s="0"/>
      <c r="AD50" s="0"/>
      <c r="AE50" s="0"/>
      <c r="AF50" s="0"/>
      <c r="AG50" s="0"/>
      <c r="AH50" s="0"/>
      <c r="AI50" s="0"/>
      <c r="AJ50" s="0"/>
      <c r="AK50" s="0"/>
      <c r="AL50" s="0"/>
      <c r="AM50" s="0"/>
      <c r="AN50" s="0"/>
      <c r="AO50" s="0"/>
      <c r="AP50" s="0"/>
      <c r="AQ50" s="11" t="n">
        <v>45714</v>
      </c>
      <c r="AR50" s="6" t="n">
        <v>-202493.16</v>
      </c>
      <c r="AS50" s="0" t="s">
        <v>475</v>
      </c>
    </row>
    <row collapsed="false" customFormat="false" customHeight="false" hidden="false" ht="12.1" outlineLevel="0" r="51">
      <c r="A51" s="0"/>
      <c r="B51" s="0"/>
      <c r="C51" s="0"/>
      <c r="D51" s="0"/>
      <c r="E51" s="0"/>
      <c r="F51" s="0"/>
      <c r="G51" s="0"/>
      <c r="H51" s="0"/>
      <c r="I51" s="0"/>
      <c r="J51" s="0"/>
      <c r="K51" s="0"/>
      <c r="L51" s="0"/>
      <c r="M51" s="0"/>
      <c r="N51" s="0"/>
      <c r="O51" s="0"/>
      <c r="P51" s="0"/>
      <c r="Q51" s="0"/>
      <c r="R51" s="0"/>
      <c r="S51" s="0"/>
      <c r="T51" s="0"/>
      <c r="U51" s="0"/>
      <c r="V51" s="0"/>
      <c r="W51" s="0"/>
      <c r="X51" s="0"/>
      <c r="Y51" s="11" t="n">
        <v>44274</v>
      </c>
      <c r="Z51" s="6" t="n">
        <v>22759.65</v>
      </c>
      <c r="AA51" s="0" t="s">
        <v>473</v>
      </c>
      <c r="AB51" s="0"/>
      <c r="AC51" s="0"/>
      <c r="AD51" s="0"/>
      <c r="AE51" s="0"/>
      <c r="AF51" s="0"/>
      <c r="AG51" s="0"/>
      <c r="AH51" s="0"/>
      <c r="AI51" s="0"/>
      <c r="AJ51" s="0"/>
      <c r="AK51" s="0"/>
      <c r="AL51" s="0"/>
      <c r="AM51" s="0"/>
      <c r="AN51" s="0"/>
      <c r="AO51" s="0"/>
      <c r="AP51" s="0"/>
      <c r="AQ51" s="11" t="n">
        <v>45714</v>
      </c>
      <c r="AR51" s="6" t="n">
        <v>-56390.51</v>
      </c>
      <c r="AS51" s="0" t="s">
        <v>475</v>
      </c>
    </row>
    <row collapsed="false" customFormat="false" customHeight="false" hidden="false" ht="12.1" outlineLevel="0" r="52">
      <c r="A52" s="0"/>
      <c r="B52" s="0"/>
      <c r="C52" s="0"/>
      <c r="D52" s="0"/>
      <c r="E52" s="0"/>
      <c r="F52" s="0"/>
      <c r="G52" s="0"/>
      <c r="H52" s="0"/>
      <c r="I52" s="0"/>
      <c r="J52" s="0"/>
      <c r="K52" s="0"/>
      <c r="L52" s="0"/>
      <c r="M52" s="0"/>
      <c r="N52" s="0"/>
      <c r="O52" s="0"/>
      <c r="P52" s="0"/>
      <c r="Q52" s="0"/>
      <c r="R52" s="0"/>
      <c r="S52" s="0"/>
      <c r="T52" s="0"/>
      <c r="U52" s="0"/>
      <c r="V52" s="0"/>
      <c r="W52" s="0"/>
      <c r="X52" s="0"/>
      <c r="Y52" s="11" t="n">
        <v>44274</v>
      </c>
      <c r="Z52" s="6" t="n">
        <v>68278.94</v>
      </c>
      <c r="AA52" s="0" t="s">
        <v>473</v>
      </c>
      <c r="AB52" s="0"/>
      <c r="AC52" s="0"/>
      <c r="AD52" s="0"/>
      <c r="AE52" s="0"/>
      <c r="AF52" s="0"/>
      <c r="AG52" s="0"/>
      <c r="AH52" s="0"/>
      <c r="AI52" s="0"/>
      <c r="AJ52" s="0"/>
      <c r="AK52" s="0"/>
      <c r="AL52" s="0"/>
      <c r="AM52" s="0"/>
      <c r="AN52" s="0"/>
      <c r="AO52" s="0"/>
      <c r="AP52" s="0"/>
      <c r="AQ52" s="11" t="n">
        <v>45714</v>
      </c>
      <c r="AR52" s="6" t="n">
        <v>-2563.97</v>
      </c>
      <c r="AS52" s="0" t="s">
        <v>475</v>
      </c>
    </row>
    <row collapsed="false" customFormat="false" customHeight="false" hidden="false" ht="12.1" outlineLevel="0" r="53">
      <c r="A53" s="0"/>
      <c r="B53" s="0"/>
      <c r="C53" s="0"/>
      <c r="D53" s="0"/>
      <c r="E53" s="0"/>
      <c r="F53" s="0"/>
      <c r="G53" s="0"/>
      <c r="H53" s="0"/>
      <c r="I53" s="0"/>
      <c r="J53" s="0"/>
      <c r="K53" s="0"/>
      <c r="L53" s="0"/>
      <c r="M53" s="0"/>
      <c r="N53" s="0"/>
      <c r="O53" s="0"/>
      <c r="P53" s="0"/>
      <c r="Q53" s="0"/>
      <c r="R53" s="0"/>
      <c r="S53" s="0"/>
      <c r="T53" s="0"/>
      <c r="U53" s="0"/>
      <c r="V53" s="0"/>
      <c r="W53" s="0"/>
      <c r="X53" s="0"/>
      <c r="Y53" s="11" t="n">
        <v>44274</v>
      </c>
      <c r="Z53" s="6" t="n">
        <v>136545.88</v>
      </c>
      <c r="AA53" s="0" t="s">
        <v>473</v>
      </c>
      <c r="AB53" s="0"/>
      <c r="AC53" s="0"/>
      <c r="AD53" s="0"/>
      <c r="AE53" s="0"/>
      <c r="AF53" s="0"/>
      <c r="AG53" s="0"/>
      <c r="AH53" s="0"/>
      <c r="AI53" s="0"/>
      <c r="AJ53" s="0"/>
      <c r="AK53" s="0"/>
      <c r="AL53" s="0"/>
      <c r="AM53" s="0"/>
      <c r="AN53" s="0"/>
      <c r="AO53" s="0"/>
      <c r="AP53" s="0"/>
      <c r="AQ53" s="11" t="n">
        <v>45714</v>
      </c>
      <c r="AR53" s="6" t="n">
        <v>-2563.97</v>
      </c>
      <c r="AS53" s="0" t="s">
        <v>475</v>
      </c>
    </row>
    <row collapsed="false" customFormat="false" customHeight="false" hidden="false" ht="12.1" outlineLevel="0" r="54">
      <c r="A54" s="0"/>
      <c r="B54" s="0"/>
      <c r="C54" s="0"/>
      <c r="D54" s="0"/>
      <c r="E54" s="0"/>
      <c r="F54" s="0"/>
      <c r="G54" s="0"/>
      <c r="H54" s="0"/>
      <c r="I54" s="0"/>
      <c r="J54" s="0"/>
      <c r="K54" s="0"/>
      <c r="L54" s="0"/>
      <c r="M54" s="0"/>
      <c r="N54" s="0"/>
      <c r="O54" s="0"/>
      <c r="P54" s="0"/>
      <c r="Q54" s="0"/>
      <c r="R54" s="0"/>
      <c r="S54" s="0"/>
      <c r="T54" s="0"/>
      <c r="U54" s="0"/>
      <c r="V54" s="0"/>
      <c r="W54" s="0"/>
      <c r="X54" s="0"/>
      <c r="Y54" s="11" t="n">
        <v>44274</v>
      </c>
      <c r="Z54" s="6" t="n">
        <v>227576.47</v>
      </c>
      <c r="AA54" s="0" t="s">
        <v>473</v>
      </c>
      <c r="AB54" s="0"/>
      <c r="AC54" s="0"/>
      <c r="AD54" s="0"/>
      <c r="AE54" s="0"/>
      <c r="AF54" s="0"/>
      <c r="AG54" s="0"/>
      <c r="AH54" s="0"/>
      <c r="AI54" s="0"/>
      <c r="AJ54" s="0"/>
      <c r="AK54" s="0"/>
      <c r="AL54" s="0"/>
      <c r="AM54" s="0"/>
      <c r="AN54" s="0"/>
      <c r="AO54" s="0"/>
      <c r="AP54" s="0"/>
      <c r="AQ54" s="11" t="n">
        <v>45714</v>
      </c>
      <c r="AR54" s="6" t="n">
        <v>-5127.95</v>
      </c>
      <c r="AS54" s="0" t="s">
        <v>475</v>
      </c>
    </row>
    <row collapsed="false" customFormat="false" customHeight="false" hidden="false" ht="12.1" outlineLevel="0" r="55">
      <c r="A55" s="0"/>
      <c r="B55" s="0"/>
      <c r="C55" s="0"/>
      <c r="D55" s="0"/>
      <c r="E55" s="0"/>
      <c r="F55" s="0"/>
      <c r="G55" s="0"/>
      <c r="H55" s="0"/>
      <c r="I55" s="0"/>
      <c r="J55" s="0"/>
      <c r="K55" s="0"/>
      <c r="L55" s="0"/>
      <c r="M55" s="0"/>
      <c r="N55" s="0"/>
      <c r="O55" s="0"/>
      <c r="P55" s="0"/>
      <c r="Q55" s="0"/>
      <c r="R55" s="0"/>
      <c r="S55" s="0"/>
      <c r="T55" s="0"/>
      <c r="U55" s="0"/>
      <c r="V55" s="0"/>
      <c r="W55" s="0"/>
      <c r="X55" s="0"/>
      <c r="Y55" s="11" t="n">
        <v>44274</v>
      </c>
      <c r="Z55" s="6" t="n">
        <v>204818.82</v>
      </c>
      <c r="AA55" s="0" t="s">
        <v>473</v>
      </c>
      <c r="AB55" s="0"/>
      <c r="AC55" s="0"/>
      <c r="AD55" s="0"/>
      <c r="AE55" s="0"/>
      <c r="AF55" s="0"/>
      <c r="AG55" s="0"/>
      <c r="AH55" s="0"/>
      <c r="AI55" s="0"/>
      <c r="AJ55" s="0"/>
      <c r="AK55" s="0"/>
      <c r="AL55" s="0"/>
      <c r="AM55" s="0"/>
      <c r="AN55" s="0"/>
      <c r="AO55" s="0"/>
      <c r="AP55" s="0"/>
      <c r="AQ55" s="11" t="n">
        <v>45714</v>
      </c>
      <c r="AR55" s="6" t="n">
        <v>-58971.4</v>
      </c>
      <c r="AS55" s="0" t="s">
        <v>475</v>
      </c>
    </row>
    <row collapsed="false" customFormat="false" customHeight="false" hidden="false" ht="12.1" outlineLevel="0" r="56">
      <c r="A56" s="0"/>
      <c r="B56" s="0"/>
      <c r="C56" s="0"/>
      <c r="D56" s="0"/>
      <c r="E56" s="0"/>
      <c r="F56" s="0"/>
      <c r="G56" s="0"/>
      <c r="H56" s="0"/>
      <c r="I56" s="0"/>
      <c r="J56" s="0"/>
      <c r="K56" s="0"/>
      <c r="L56" s="0"/>
      <c r="M56" s="0"/>
      <c r="N56" s="0"/>
      <c r="O56" s="0"/>
      <c r="P56" s="0"/>
      <c r="Q56" s="0"/>
      <c r="R56" s="0"/>
      <c r="S56" s="0"/>
      <c r="T56" s="0"/>
      <c r="U56" s="0"/>
      <c r="V56" s="0"/>
      <c r="W56" s="0"/>
      <c r="X56" s="0"/>
      <c r="Y56" s="11" t="n">
        <v>44279</v>
      </c>
      <c r="Z56" s="6" t="n">
        <v>-1938336.3</v>
      </c>
      <c r="AA56" s="0" t="s">
        <v>475</v>
      </c>
      <c r="AB56" s="0"/>
      <c r="AC56" s="0"/>
      <c r="AD56" s="0"/>
      <c r="AE56" s="0"/>
      <c r="AF56" s="0"/>
      <c r="AG56" s="0"/>
      <c r="AH56" s="0"/>
      <c r="AI56" s="0"/>
      <c r="AJ56" s="0"/>
      <c r="AK56" s="0"/>
      <c r="AL56" s="0"/>
      <c r="AM56" s="0"/>
      <c r="AN56" s="0"/>
      <c r="AO56" s="0"/>
      <c r="AP56" s="0"/>
      <c r="AQ56" s="11" t="n">
        <v>45715</v>
      </c>
      <c r="AR56" s="6" t="n">
        <v>22436.97</v>
      </c>
      <c r="AS56" s="0" t="s">
        <v>473</v>
      </c>
    </row>
    <row collapsed="false" customFormat="false" customHeight="false" hidden="false" ht="12.1" outlineLevel="0" r="57">
      <c r="A57" s="0"/>
      <c r="B57" s="0"/>
      <c r="C57" s="0"/>
      <c r="D57" s="0"/>
      <c r="E57" s="0"/>
      <c r="F57" s="0"/>
      <c r="G57" s="0"/>
      <c r="H57" s="0"/>
      <c r="I57" s="0"/>
      <c r="J57" s="0"/>
      <c r="K57" s="0"/>
      <c r="L57" s="0"/>
      <c r="M57" s="0"/>
      <c r="N57" s="0"/>
      <c r="O57" s="0"/>
      <c r="P57" s="0"/>
      <c r="Q57" s="0"/>
      <c r="R57" s="0"/>
      <c r="S57" s="0"/>
      <c r="T57" s="0"/>
      <c r="U57" s="0"/>
      <c r="V57" s="0"/>
      <c r="W57" s="0"/>
      <c r="X57" s="0"/>
      <c r="Y57" s="11" t="n">
        <v>44279</v>
      </c>
      <c r="Z57" s="6" t="n">
        <v>-426543.92</v>
      </c>
      <c r="AA57" s="0" t="s">
        <v>475</v>
      </c>
      <c r="AB57" s="0"/>
      <c r="AC57" s="0"/>
      <c r="AD57" s="0"/>
      <c r="AE57" s="0"/>
      <c r="AF57" s="0"/>
      <c r="AG57" s="0"/>
      <c r="AH57" s="0"/>
      <c r="AI57" s="0"/>
      <c r="AJ57" s="0"/>
      <c r="AK57" s="0"/>
      <c r="AL57" s="0"/>
      <c r="AM57" s="0"/>
      <c r="AN57" s="0"/>
      <c r="AO57" s="0"/>
      <c r="AP57" s="0"/>
      <c r="AQ57" s="11" t="n">
        <v>45715</v>
      </c>
      <c r="AR57" s="6" t="n">
        <v>27422.96</v>
      </c>
      <c r="AS57" s="0" t="s">
        <v>473</v>
      </c>
    </row>
    <row collapsed="false" customFormat="false" customHeight="false" hidden="false" ht="12.1" outlineLevel="0" r="58">
      <c r="A58" s="0"/>
      <c r="B58" s="0"/>
      <c r="C58" s="0"/>
      <c r="D58" s="0"/>
      <c r="E58" s="0"/>
      <c r="F58" s="0"/>
      <c r="G58" s="0"/>
      <c r="H58" s="0"/>
      <c r="I58" s="0"/>
      <c r="J58" s="0"/>
      <c r="K58" s="0"/>
      <c r="L58" s="0"/>
      <c r="M58" s="0"/>
      <c r="N58" s="0"/>
      <c r="O58" s="0"/>
      <c r="P58" s="0"/>
      <c r="Q58" s="0"/>
      <c r="R58" s="0"/>
      <c r="S58" s="0"/>
      <c r="T58" s="0"/>
      <c r="U58" s="0"/>
      <c r="V58" s="0"/>
      <c r="W58" s="0"/>
      <c r="X58" s="0"/>
      <c r="Y58" s="11" t="n">
        <v>44280</v>
      </c>
      <c r="Z58" s="6" t="n">
        <v>638783.04</v>
      </c>
      <c r="AA58" s="0" t="s">
        <v>473</v>
      </c>
      <c r="AB58" s="0"/>
      <c r="AC58" s="0"/>
      <c r="AD58" s="0"/>
      <c r="AE58" s="0"/>
      <c r="AF58" s="0"/>
      <c r="AG58" s="0"/>
      <c r="AH58" s="0"/>
      <c r="AI58" s="0"/>
      <c r="AJ58" s="0"/>
      <c r="AK58" s="0"/>
      <c r="AL58" s="0"/>
      <c r="AM58" s="0"/>
      <c r="AN58" s="0"/>
      <c r="AO58" s="0"/>
      <c r="AP58" s="0"/>
      <c r="AQ58" s="11" t="n">
        <v>45715</v>
      </c>
      <c r="AR58" s="6" t="n">
        <v>19943.97</v>
      </c>
      <c r="AS58" s="0" t="s">
        <v>473</v>
      </c>
    </row>
    <row collapsed="false" customFormat="false" customHeight="false" hidden="false" ht="12.1" outlineLevel="0" r="59">
      <c r="A59" s="0"/>
      <c r="B59" s="0"/>
      <c r="C59" s="0"/>
      <c r="D59" s="0"/>
      <c r="E59" s="0"/>
      <c r="F59" s="0"/>
      <c r="G59" s="0"/>
      <c r="H59" s="0"/>
      <c r="I59" s="0"/>
      <c r="J59" s="0"/>
      <c r="K59" s="0"/>
      <c r="L59" s="0"/>
      <c r="M59" s="0"/>
      <c r="N59" s="0"/>
      <c r="O59" s="0"/>
      <c r="P59" s="0"/>
      <c r="Q59" s="0"/>
      <c r="R59" s="0"/>
      <c r="S59" s="0"/>
      <c r="T59" s="0"/>
      <c r="U59" s="0"/>
      <c r="V59" s="0"/>
      <c r="W59" s="0"/>
      <c r="X59" s="0"/>
      <c r="Y59" s="11" t="n">
        <v>44280</v>
      </c>
      <c r="Z59" s="6" t="n">
        <v>-253096.06</v>
      </c>
      <c r="AA59" s="0" t="s">
        <v>475</v>
      </c>
      <c r="AB59" s="0"/>
      <c r="AC59" s="0"/>
      <c r="AD59" s="0"/>
      <c r="AE59" s="0"/>
      <c r="AF59" s="0"/>
      <c r="AG59" s="0"/>
      <c r="AH59" s="0"/>
      <c r="AI59" s="0"/>
      <c r="AJ59" s="0"/>
      <c r="AK59" s="0"/>
      <c r="AL59" s="0"/>
      <c r="AM59" s="0"/>
      <c r="AN59" s="0"/>
      <c r="AO59" s="0"/>
      <c r="AP59" s="0"/>
      <c r="AQ59" s="11" t="n">
        <v>45715</v>
      </c>
      <c r="AR59" s="6" t="n">
        <v>112184.86</v>
      </c>
      <c r="AS59" s="0" t="s">
        <v>473</v>
      </c>
    </row>
    <row collapsed="false" customFormat="false" customHeight="false" hidden="false" ht="12.1" outlineLevel="0" r="60">
      <c r="A60" s="0"/>
      <c r="B60" s="0"/>
      <c r="C60" s="0"/>
      <c r="D60" s="0"/>
      <c r="E60" s="0"/>
      <c r="F60" s="0"/>
      <c r="G60" s="0"/>
      <c r="H60" s="0"/>
      <c r="I60" s="0"/>
      <c r="J60" s="0"/>
      <c r="K60" s="0"/>
      <c r="L60" s="0"/>
      <c r="M60" s="0"/>
      <c r="N60" s="0"/>
      <c r="O60" s="0"/>
      <c r="P60" s="0"/>
      <c r="Q60" s="0"/>
      <c r="R60" s="0"/>
      <c r="S60" s="0"/>
      <c r="T60" s="0"/>
      <c r="U60" s="0"/>
      <c r="V60" s="0"/>
      <c r="W60" s="0"/>
      <c r="X60" s="0"/>
      <c r="Y60" s="11" t="n">
        <v>44280</v>
      </c>
      <c r="Z60" s="6" t="n">
        <v>-42182.68</v>
      </c>
      <c r="AA60" s="0" t="s">
        <v>475</v>
      </c>
      <c r="AB60" s="0"/>
      <c r="AC60" s="0"/>
      <c r="AD60" s="0"/>
      <c r="AE60" s="0"/>
      <c r="AF60" s="0"/>
      <c r="AG60" s="0"/>
      <c r="AH60" s="0"/>
      <c r="AI60" s="0"/>
      <c r="AJ60" s="0"/>
      <c r="AK60" s="0"/>
      <c r="AL60" s="0"/>
      <c r="AM60" s="0"/>
      <c r="AN60" s="0"/>
      <c r="AO60" s="0"/>
      <c r="AP60" s="0"/>
      <c r="AQ60" s="11" t="n">
        <v>45722</v>
      </c>
      <c r="AR60" s="6" t="n">
        <v>56339.41</v>
      </c>
      <c r="AS60" s="0" t="s">
        <v>473</v>
      </c>
    </row>
    <row collapsed="false" customFormat="false" customHeight="false" hidden="false" ht="12.1" outlineLevel="0" r="61">
      <c r="A61" s="0"/>
      <c r="B61" s="0"/>
      <c r="C61" s="0"/>
      <c r="D61" s="0"/>
      <c r="E61" s="0"/>
      <c r="F61" s="0"/>
      <c r="G61" s="0"/>
      <c r="H61" s="0"/>
      <c r="I61" s="0"/>
      <c r="J61" s="0"/>
      <c r="K61" s="0"/>
      <c r="L61" s="0"/>
      <c r="M61" s="0"/>
      <c r="N61" s="0"/>
      <c r="O61" s="0"/>
      <c r="P61" s="0"/>
      <c r="Q61" s="0"/>
      <c r="R61" s="0"/>
      <c r="S61" s="0"/>
      <c r="T61" s="0"/>
      <c r="U61" s="0"/>
      <c r="V61" s="0"/>
      <c r="W61" s="0"/>
      <c r="X61" s="0"/>
      <c r="Y61" s="11" t="n">
        <v>44280</v>
      </c>
      <c r="Z61" s="6" t="n">
        <v>-337429.42</v>
      </c>
      <c r="AA61" s="0" t="s">
        <v>475</v>
      </c>
      <c r="AB61" s="0"/>
      <c r="AC61" s="0"/>
      <c r="AD61" s="0"/>
      <c r="AE61" s="0"/>
      <c r="AF61" s="0"/>
      <c r="AG61" s="0"/>
      <c r="AH61" s="0"/>
      <c r="AI61" s="0"/>
      <c r="AJ61" s="0"/>
      <c r="AK61" s="0"/>
      <c r="AL61" s="0"/>
      <c r="AM61" s="0"/>
      <c r="AN61" s="0"/>
      <c r="AO61" s="0"/>
      <c r="AP61" s="0"/>
      <c r="AQ61" s="11" t="n">
        <v>45722</v>
      </c>
      <c r="AR61" s="6" t="n">
        <v>70119.04</v>
      </c>
      <c r="AS61" s="0" t="s">
        <v>473</v>
      </c>
    </row>
    <row collapsed="false" customFormat="false" customHeight="false" hidden="false" ht="12.1" outlineLevel="0" r="62">
      <c r="A62" s="0"/>
      <c r="B62" s="0"/>
      <c r="C62" s="0"/>
      <c r="D62" s="0"/>
      <c r="E62" s="0"/>
      <c r="F62" s="0"/>
      <c r="G62" s="0"/>
      <c r="H62" s="0"/>
      <c r="I62" s="0"/>
      <c r="J62" s="0"/>
      <c r="K62" s="0"/>
      <c r="L62" s="0"/>
      <c r="M62" s="0"/>
      <c r="N62" s="0"/>
      <c r="O62" s="0"/>
      <c r="P62" s="0"/>
      <c r="Q62" s="0"/>
      <c r="R62" s="0"/>
      <c r="S62" s="0"/>
      <c r="T62" s="0"/>
      <c r="U62" s="0"/>
      <c r="V62" s="0"/>
      <c r="W62" s="0"/>
      <c r="X62" s="0"/>
      <c r="Y62" s="11" t="n">
        <v>44280</v>
      </c>
      <c r="Z62" s="6" t="n">
        <v>-314751.04</v>
      </c>
      <c r="AA62" s="0" t="s">
        <v>475</v>
      </c>
      <c r="AB62" s="0"/>
      <c r="AC62" s="0"/>
      <c r="AD62" s="0"/>
      <c r="AE62" s="0"/>
      <c r="AF62" s="0"/>
      <c r="AG62" s="0"/>
      <c r="AH62" s="0"/>
      <c r="AI62" s="0"/>
      <c r="AJ62" s="0"/>
      <c r="AK62" s="0"/>
      <c r="AL62" s="0"/>
      <c r="AM62" s="0"/>
      <c r="AN62" s="0"/>
      <c r="AO62" s="0"/>
      <c r="AP62" s="0"/>
      <c r="AQ62" s="11" t="n">
        <v>45751</v>
      </c>
      <c r="AR62" s="6" t="n">
        <v>-5261.31</v>
      </c>
      <c r="AS62" s="0" t="s">
        <v>475</v>
      </c>
    </row>
    <row collapsed="false" customFormat="false" customHeight="false" hidden="false" ht="12.1" outlineLevel="0" r="63">
      <c r="A63" s="0"/>
      <c r="B63" s="0"/>
      <c r="C63" s="0"/>
      <c r="D63" s="0"/>
      <c r="E63" s="0"/>
      <c r="F63" s="0"/>
      <c r="G63" s="0"/>
      <c r="H63" s="0"/>
      <c r="I63" s="0"/>
      <c r="J63" s="0"/>
      <c r="K63" s="0"/>
      <c r="L63" s="0"/>
      <c r="M63" s="0"/>
      <c r="N63" s="0"/>
      <c r="O63" s="0"/>
      <c r="P63" s="0"/>
      <c r="Q63" s="0"/>
      <c r="R63" s="0"/>
      <c r="S63" s="0"/>
      <c r="T63" s="0"/>
      <c r="U63" s="0"/>
      <c r="V63" s="0"/>
      <c r="W63" s="0"/>
      <c r="X63" s="0"/>
      <c r="Y63" s="11" t="n">
        <v>44280</v>
      </c>
      <c r="Z63" s="6" t="n">
        <v>-104917.01</v>
      </c>
      <c r="AA63" s="0" t="s">
        <v>475</v>
      </c>
      <c r="AB63" s="0"/>
      <c r="AC63" s="0"/>
      <c r="AD63" s="0"/>
      <c r="AE63" s="0"/>
      <c r="AF63" s="0"/>
      <c r="AG63" s="0"/>
      <c r="AH63" s="0"/>
      <c r="AI63" s="0"/>
      <c r="AJ63" s="0"/>
      <c r="AK63" s="0"/>
      <c r="AL63" s="0"/>
      <c r="AM63" s="0"/>
      <c r="AN63" s="0"/>
      <c r="AO63" s="0"/>
      <c r="AP63" s="0"/>
      <c r="AQ63" s="11" t="n">
        <v>45751</v>
      </c>
      <c r="AR63" s="6" t="n">
        <v>-5261.31</v>
      </c>
      <c r="AS63" s="0" t="s">
        <v>475</v>
      </c>
    </row>
    <row collapsed="false" customFormat="false" customHeight="false" hidden="false" ht="12.1" outlineLevel="0" r="64">
      <c r="A64" s="0"/>
      <c r="B64" s="0"/>
      <c r="C64" s="0"/>
      <c r="D64" s="0"/>
      <c r="E64" s="0"/>
      <c r="F64" s="0"/>
      <c r="G64" s="0"/>
      <c r="H64" s="0"/>
      <c r="I64" s="0"/>
      <c r="J64" s="0"/>
      <c r="K64" s="0"/>
      <c r="L64" s="0"/>
      <c r="M64" s="0"/>
      <c r="N64" s="0"/>
      <c r="O64" s="0"/>
      <c r="P64" s="0"/>
      <c r="Q64" s="0"/>
      <c r="R64" s="0"/>
      <c r="S64" s="0"/>
      <c r="T64" s="0"/>
      <c r="U64" s="0"/>
      <c r="V64" s="0"/>
      <c r="W64" s="0"/>
      <c r="X64" s="0"/>
      <c r="Y64" s="11" t="n">
        <v>44280</v>
      </c>
      <c r="Z64" s="6" t="n">
        <v>-633519.66</v>
      </c>
      <c r="AA64" s="0" t="s">
        <v>475</v>
      </c>
      <c r="AB64" s="0"/>
      <c r="AC64" s="0"/>
      <c r="AD64" s="0"/>
      <c r="AE64" s="0"/>
      <c r="AF64" s="0"/>
      <c r="AG64" s="0"/>
      <c r="AH64" s="0"/>
      <c r="AI64" s="0"/>
      <c r="AJ64" s="0"/>
      <c r="AK64" s="0"/>
      <c r="AL64" s="0"/>
      <c r="AM64" s="0"/>
      <c r="AN64" s="0"/>
      <c r="AO64" s="0"/>
      <c r="AP64" s="0"/>
      <c r="AQ64" s="11" t="n">
        <v>45751</v>
      </c>
      <c r="AR64" s="6" t="n">
        <v>-1754.3</v>
      </c>
      <c r="AS64" s="0" t="s">
        <v>475</v>
      </c>
    </row>
    <row collapsed="false" customFormat="false" customHeight="false" hidden="false" ht="12.1" outlineLevel="0" r="65">
      <c r="A65" s="0"/>
      <c r="B65" s="0"/>
      <c r="C65" s="0"/>
      <c r="D65" s="0"/>
      <c r="E65" s="0"/>
      <c r="F65" s="0"/>
      <c r="G65" s="0"/>
      <c r="H65" s="0"/>
      <c r="I65" s="0"/>
      <c r="J65" s="0"/>
      <c r="K65" s="0"/>
      <c r="L65" s="0"/>
      <c r="M65" s="0"/>
      <c r="N65" s="0"/>
      <c r="O65" s="0"/>
      <c r="P65" s="0"/>
      <c r="Q65" s="0"/>
      <c r="R65" s="0"/>
      <c r="S65" s="0"/>
      <c r="T65" s="0"/>
      <c r="U65" s="0"/>
      <c r="V65" s="0"/>
      <c r="W65" s="0"/>
      <c r="X65" s="0"/>
      <c r="Y65" s="11" t="n">
        <v>44284</v>
      </c>
      <c r="Z65" s="6" t="n">
        <v>337222.21</v>
      </c>
      <c r="AA65" s="0" t="s">
        <v>473</v>
      </c>
      <c r="AB65" s="0"/>
      <c r="AC65" s="0"/>
      <c r="AD65" s="0"/>
      <c r="AE65" s="0"/>
      <c r="AF65" s="0"/>
      <c r="AG65" s="0"/>
      <c r="AH65" s="0"/>
      <c r="AI65" s="0"/>
      <c r="AJ65" s="0"/>
      <c r="AK65" s="0"/>
      <c r="AL65" s="0"/>
      <c r="AM65" s="0"/>
      <c r="AN65" s="0"/>
      <c r="AO65" s="0"/>
      <c r="AP65" s="0"/>
      <c r="AQ65" s="11" t="n">
        <v>45751</v>
      </c>
      <c r="AR65" s="6" t="n">
        <v>-1754.3</v>
      </c>
      <c r="AS65" s="0" t="s">
        <v>475</v>
      </c>
    </row>
    <row collapsed="false" customFormat="false" customHeight="false" hidden="false" ht="12.1" outlineLevel="0" r="66">
      <c r="A66" s="0"/>
      <c r="B66" s="0"/>
      <c r="C66" s="0"/>
      <c r="D66" s="0"/>
      <c r="E66" s="0"/>
      <c r="F66" s="0"/>
      <c r="G66" s="0"/>
      <c r="H66" s="0"/>
      <c r="I66" s="0"/>
      <c r="J66" s="0"/>
      <c r="K66" s="0"/>
      <c r="L66" s="0"/>
      <c r="M66" s="0"/>
      <c r="N66" s="0"/>
      <c r="O66" s="0"/>
      <c r="P66" s="0"/>
      <c r="Q66" s="0"/>
      <c r="R66" s="0"/>
      <c r="S66" s="0"/>
      <c r="T66" s="0"/>
      <c r="U66" s="0"/>
      <c r="V66" s="0"/>
      <c r="W66" s="0"/>
      <c r="X66" s="0"/>
      <c r="Y66" s="11" t="n">
        <v>44284</v>
      </c>
      <c r="Z66" s="6" t="n">
        <v>382219.19</v>
      </c>
      <c r="AA66" s="0" t="s">
        <v>473</v>
      </c>
      <c r="AB66" s="0"/>
      <c r="AC66" s="0"/>
      <c r="AD66" s="0"/>
      <c r="AE66" s="0"/>
      <c r="AF66" s="0"/>
      <c r="AG66" s="0"/>
      <c r="AH66" s="0"/>
      <c r="AI66" s="0"/>
      <c r="AJ66" s="0"/>
      <c r="AK66" s="0"/>
      <c r="AL66" s="0"/>
      <c r="AM66" s="0"/>
      <c r="AN66" s="0"/>
      <c r="AO66" s="0"/>
      <c r="AP66" s="0"/>
      <c r="AQ66" s="11" t="n">
        <v>45751</v>
      </c>
      <c r="AR66" s="6" t="n">
        <v>-19297.28</v>
      </c>
      <c r="AS66" s="0" t="s">
        <v>475</v>
      </c>
    </row>
    <row collapsed="false" customFormat="false" customHeight="false" hidden="false" ht="12.1" outlineLevel="0" r="67">
      <c r="A67" s="0"/>
      <c r="B67" s="0"/>
      <c r="C67" s="0"/>
      <c r="D67" s="0"/>
      <c r="E67" s="0"/>
      <c r="F67" s="0"/>
      <c r="G67" s="0"/>
      <c r="H67" s="0"/>
      <c r="I67" s="0"/>
      <c r="J67" s="0"/>
      <c r="K67" s="0"/>
      <c r="L67" s="0"/>
      <c r="M67" s="0"/>
      <c r="N67" s="0"/>
      <c r="O67" s="0"/>
      <c r="P67" s="0"/>
      <c r="Q67" s="0"/>
      <c r="R67" s="0"/>
      <c r="S67" s="0"/>
      <c r="T67" s="0"/>
      <c r="U67" s="0"/>
      <c r="V67" s="0"/>
      <c r="W67" s="0"/>
      <c r="X67" s="0"/>
      <c r="Y67" s="11" t="n">
        <v>44284</v>
      </c>
      <c r="Z67" s="6" t="n">
        <v>337282.25</v>
      </c>
      <c r="AA67" s="0" t="s">
        <v>473</v>
      </c>
      <c r="AB67" s="0"/>
      <c r="AC67" s="0"/>
      <c r="AD67" s="0"/>
      <c r="AE67" s="0"/>
      <c r="AF67" s="0"/>
      <c r="AG67" s="0"/>
      <c r="AH67" s="0"/>
      <c r="AI67" s="0"/>
      <c r="AJ67" s="0"/>
      <c r="AK67" s="0"/>
      <c r="AL67" s="0"/>
      <c r="AM67" s="0"/>
      <c r="AN67" s="0"/>
      <c r="AO67" s="0"/>
      <c r="AP67" s="0"/>
      <c r="AQ67" s="11" t="n">
        <v>45751</v>
      </c>
      <c r="AR67" s="6" t="n">
        <v>-1754.3</v>
      </c>
      <c r="AS67" s="0" t="s">
        <v>475</v>
      </c>
    </row>
    <row collapsed="false" customFormat="false" customHeight="false" hidden="false" ht="12.1" outlineLevel="0" r="68">
      <c r="A68" s="0"/>
      <c r="B68" s="0"/>
      <c r="C68" s="0"/>
      <c r="D68" s="0"/>
      <c r="E68" s="0"/>
      <c r="F68" s="0"/>
      <c r="G68" s="0"/>
      <c r="H68" s="0"/>
      <c r="I68" s="0"/>
      <c r="J68" s="0"/>
      <c r="K68" s="0"/>
      <c r="L68" s="0"/>
      <c r="M68" s="0"/>
      <c r="N68" s="0"/>
      <c r="O68" s="0"/>
      <c r="P68" s="0"/>
      <c r="Q68" s="0"/>
      <c r="R68" s="0"/>
      <c r="S68" s="0"/>
      <c r="T68" s="0"/>
      <c r="U68" s="0"/>
      <c r="V68" s="0"/>
      <c r="W68" s="0"/>
      <c r="X68" s="0"/>
      <c r="Y68" s="11" t="n">
        <v>44284</v>
      </c>
      <c r="Z68" s="6" t="n">
        <v>337312.27</v>
      </c>
      <c r="AA68" s="0" t="s">
        <v>473</v>
      </c>
      <c r="AB68" s="0"/>
      <c r="AC68" s="0"/>
      <c r="AD68" s="0"/>
      <c r="AE68" s="0"/>
      <c r="AF68" s="0"/>
      <c r="AG68" s="0"/>
      <c r="AH68" s="0"/>
      <c r="AI68" s="0"/>
      <c r="AJ68" s="0"/>
      <c r="AK68" s="0"/>
      <c r="AL68" s="0"/>
      <c r="AM68" s="0"/>
      <c r="AN68" s="0"/>
      <c r="AO68" s="0"/>
      <c r="AP68" s="0"/>
      <c r="AQ68" s="11" t="n">
        <v>45751</v>
      </c>
      <c r="AR68" s="6" t="n">
        <v>-191218.48</v>
      </c>
      <c r="AS68" s="0" t="s">
        <v>475</v>
      </c>
    </row>
    <row collapsed="false" customFormat="false" customHeight="false" hidden="false" ht="12.1" outlineLevel="0" r="69">
      <c r="A69" s="0"/>
      <c r="B69" s="0"/>
      <c r="C69" s="0"/>
      <c r="D69" s="0"/>
      <c r="E69" s="0"/>
      <c r="F69" s="0"/>
      <c r="G69" s="0"/>
      <c r="H69" s="0"/>
      <c r="I69" s="0"/>
      <c r="J69" s="0"/>
      <c r="K69" s="0"/>
      <c r="L69" s="0"/>
      <c r="M69" s="0"/>
      <c r="N69" s="0"/>
      <c r="O69" s="0"/>
      <c r="P69" s="0"/>
      <c r="Q69" s="0"/>
      <c r="R69" s="0"/>
      <c r="S69" s="0"/>
      <c r="T69" s="0"/>
      <c r="U69" s="0"/>
      <c r="V69" s="0"/>
      <c r="W69" s="0"/>
      <c r="X69" s="0"/>
      <c r="Y69" s="11" t="n">
        <v>44284</v>
      </c>
      <c r="Z69" s="6" t="n">
        <v>89957.94</v>
      </c>
      <c r="AA69" s="0" t="s">
        <v>473</v>
      </c>
      <c r="AB69" s="0"/>
      <c r="AC69" s="0"/>
      <c r="AD69" s="0"/>
      <c r="AE69" s="0"/>
      <c r="AF69" s="0"/>
      <c r="AG69" s="0"/>
      <c r="AH69" s="0"/>
      <c r="AI69" s="0"/>
      <c r="AJ69" s="0"/>
      <c r="AK69" s="0"/>
      <c r="AL69" s="0"/>
      <c r="AM69" s="0"/>
      <c r="AN69" s="0"/>
      <c r="AO69" s="0"/>
      <c r="AP69" s="0"/>
      <c r="AQ69" s="0"/>
      <c r="AR69" s="10" t="s">
        <f>=XIRR(AR2:AR68,AQ2:AQ68)</f>
      </c>
      <c r="AS69" s="0"/>
    </row>
    <row collapsed="false" customFormat="false" customHeight="false" hidden="false" ht="12.1" outlineLevel="0" r="70">
      <c r="A70" s="0"/>
      <c r="B70" s="0"/>
      <c r="C70" s="0"/>
      <c r="D70" s="0"/>
      <c r="E70" s="0"/>
      <c r="F70" s="0"/>
      <c r="G70" s="0"/>
      <c r="H70" s="0"/>
      <c r="I70" s="0"/>
      <c r="J70" s="0"/>
      <c r="K70" s="0"/>
      <c r="L70" s="0"/>
      <c r="M70" s="0"/>
      <c r="N70" s="0"/>
      <c r="O70" s="0"/>
      <c r="P70" s="0"/>
      <c r="Q70" s="0"/>
      <c r="R70" s="0"/>
      <c r="S70" s="0"/>
      <c r="T70" s="0"/>
      <c r="U70" s="0"/>
      <c r="V70" s="0"/>
      <c r="W70" s="0"/>
      <c r="X70" s="0"/>
      <c r="Y70" s="11" t="n">
        <v>44284</v>
      </c>
      <c r="Z70" s="6" t="n">
        <v>22493.49</v>
      </c>
      <c r="AA70" s="0" t="s">
        <v>473</v>
      </c>
      <c r="AB70" s="0"/>
      <c r="AC70" s="0"/>
      <c r="AD70" s="0"/>
      <c r="AE70" s="0"/>
      <c r="AF70" s="0"/>
      <c r="AG70" s="0"/>
      <c r="AH70" s="0"/>
      <c r="AI70" s="0"/>
      <c r="AJ70" s="0"/>
      <c r="AK70" s="0"/>
      <c r="AL70" s="0"/>
      <c r="AM70" s="0"/>
      <c r="AN70" s="0"/>
      <c r="AO70" s="0"/>
      <c r="AP70" s="0"/>
      <c r="AQ70" s="0"/>
      <c r="AR70" s="8" t="s">
        <f>=-SUM(AR2:AR68)</f>
      </c>
      <c r="AS70" s="0" t="s">
        <v>476</v>
      </c>
    </row>
    <row collapsed="false" customFormat="false" customHeight="false" hidden="false" ht="12.1" outlineLevel="0" r="71">
      <c r="A71" s="0"/>
      <c r="B71" s="0"/>
      <c r="C71" s="0"/>
      <c r="D71" s="0"/>
      <c r="E71" s="0"/>
      <c r="F71" s="0"/>
      <c r="G71" s="0"/>
      <c r="H71" s="0"/>
      <c r="I71" s="0"/>
      <c r="J71" s="0"/>
      <c r="K71" s="0"/>
      <c r="L71" s="0"/>
      <c r="M71" s="0"/>
      <c r="N71" s="0"/>
      <c r="O71" s="0"/>
      <c r="P71" s="0"/>
      <c r="Q71" s="0"/>
      <c r="R71" s="0"/>
      <c r="S71" s="0"/>
      <c r="T71" s="0"/>
      <c r="U71" s="0"/>
      <c r="V71" s="0"/>
      <c r="W71" s="0"/>
      <c r="X71" s="0"/>
      <c r="Y71" s="11" t="n">
        <v>44284</v>
      </c>
      <c r="Z71" s="6" t="n">
        <v>134984.94</v>
      </c>
      <c r="AA71" s="0" t="s">
        <v>473</v>
      </c>
    </row>
    <row collapsed="false" customFormat="false" customHeight="false" hidden="false" ht="12.1" outlineLevel="0" r="72">
      <c r="A72" s="0"/>
      <c r="B72" s="0"/>
      <c r="C72" s="0"/>
      <c r="D72" s="0"/>
      <c r="E72" s="0"/>
      <c r="F72" s="0"/>
      <c r="G72" s="0"/>
      <c r="H72" s="0"/>
      <c r="I72" s="0"/>
      <c r="J72" s="0"/>
      <c r="K72" s="0"/>
      <c r="L72" s="0"/>
      <c r="M72" s="0"/>
      <c r="N72" s="0"/>
      <c r="O72" s="0"/>
      <c r="P72" s="0"/>
      <c r="Q72" s="0"/>
      <c r="R72" s="0"/>
      <c r="S72" s="0"/>
      <c r="T72" s="0"/>
      <c r="U72" s="0"/>
      <c r="V72" s="0"/>
      <c r="W72" s="0"/>
      <c r="X72" s="0"/>
      <c r="Y72" s="11" t="n">
        <v>44284</v>
      </c>
      <c r="Z72" s="6" t="n">
        <v>157496.44</v>
      </c>
      <c r="AA72" s="0" t="s">
        <v>473</v>
      </c>
    </row>
    <row collapsed="false" customFormat="false" customHeight="false" hidden="false" ht="12.1" outlineLevel="0" r="73">
      <c r="A73" s="0"/>
      <c r="B73" s="0"/>
      <c r="C73" s="0"/>
      <c r="D73" s="0"/>
      <c r="E73" s="0"/>
      <c r="F73" s="0"/>
      <c r="G73" s="0"/>
      <c r="H73" s="0"/>
      <c r="I73" s="0"/>
      <c r="J73" s="0"/>
      <c r="K73" s="0"/>
      <c r="L73" s="0"/>
      <c r="M73" s="0"/>
      <c r="N73" s="0"/>
      <c r="O73" s="0"/>
      <c r="P73" s="0"/>
      <c r="Q73" s="0"/>
      <c r="R73" s="0"/>
      <c r="S73" s="0"/>
      <c r="T73" s="0"/>
      <c r="U73" s="0"/>
      <c r="V73" s="0"/>
      <c r="W73" s="0"/>
      <c r="X73" s="0"/>
      <c r="Y73" s="11" t="n">
        <v>44284</v>
      </c>
      <c r="Z73" s="6" t="n">
        <v>342715.51</v>
      </c>
      <c r="AA73" s="0" t="s">
        <v>473</v>
      </c>
    </row>
    <row collapsed="false" customFormat="false" customHeight="false" hidden="false" ht="12.1" outlineLevel="0" r="74">
      <c r="A74" s="0"/>
      <c r="B74" s="0"/>
      <c r="C74" s="0"/>
      <c r="D74" s="0"/>
      <c r="E74" s="0"/>
      <c r="F74" s="0"/>
      <c r="G74" s="0"/>
      <c r="H74" s="0"/>
      <c r="I74" s="0"/>
      <c r="J74" s="0"/>
      <c r="K74" s="0"/>
      <c r="L74" s="0"/>
      <c r="M74" s="0"/>
      <c r="N74" s="0"/>
      <c r="O74" s="0"/>
      <c r="P74" s="0"/>
      <c r="Q74" s="0"/>
      <c r="R74" s="0"/>
      <c r="S74" s="0"/>
      <c r="T74" s="0"/>
      <c r="U74" s="0"/>
      <c r="V74" s="0"/>
      <c r="W74" s="0"/>
      <c r="X74" s="0"/>
      <c r="Y74" s="11" t="n">
        <v>44284</v>
      </c>
      <c r="Z74" s="6" t="n">
        <v>22855.7</v>
      </c>
      <c r="AA74" s="0" t="s">
        <v>473</v>
      </c>
    </row>
    <row collapsed="false" customFormat="false" customHeight="false" hidden="false" ht="12.1" outlineLevel="0" r="75">
      <c r="A75" s="0"/>
      <c r="B75" s="0"/>
      <c r="C75" s="0"/>
      <c r="D75" s="0"/>
      <c r="E75" s="0"/>
      <c r="F75" s="0"/>
      <c r="G75" s="0"/>
      <c r="H75" s="0"/>
      <c r="I75" s="0"/>
      <c r="J75" s="0"/>
      <c r="K75" s="0"/>
      <c r="L75" s="0"/>
      <c r="M75" s="0"/>
      <c r="N75" s="0"/>
      <c r="O75" s="0"/>
      <c r="P75" s="0"/>
      <c r="Q75" s="0"/>
      <c r="R75" s="0"/>
      <c r="S75" s="0"/>
      <c r="T75" s="0"/>
      <c r="U75" s="0"/>
      <c r="V75" s="0"/>
      <c r="W75" s="0"/>
      <c r="X75" s="0"/>
      <c r="Y75" s="11" t="n">
        <v>44284</v>
      </c>
      <c r="Z75" s="6" t="n">
        <v>22857.7</v>
      </c>
      <c r="AA75" s="0" t="s">
        <v>473</v>
      </c>
    </row>
    <row collapsed="false" customFormat="false" customHeight="false" hidden="false" ht="12.1" outlineLevel="0" r="76">
      <c r="A76" s="0"/>
      <c r="B76" s="0"/>
      <c r="C76" s="0"/>
      <c r="D76" s="0"/>
      <c r="E76" s="0"/>
      <c r="F76" s="0"/>
      <c r="G76" s="0"/>
      <c r="H76" s="0"/>
      <c r="I76" s="0"/>
      <c r="J76" s="0"/>
      <c r="K76" s="0"/>
      <c r="L76" s="0"/>
      <c r="M76" s="0"/>
      <c r="N76" s="0"/>
      <c r="O76" s="0"/>
      <c r="P76" s="0"/>
      <c r="Q76" s="0"/>
      <c r="R76" s="0"/>
      <c r="S76" s="0"/>
      <c r="T76" s="0"/>
      <c r="U76" s="0"/>
      <c r="V76" s="0"/>
      <c r="W76" s="0"/>
      <c r="X76" s="0"/>
      <c r="Y76" s="11" t="n">
        <v>44284</v>
      </c>
      <c r="Z76" s="6" t="n">
        <v>22851.7</v>
      </c>
      <c r="AA76" s="0" t="s">
        <v>473</v>
      </c>
    </row>
    <row collapsed="false" customFormat="false" customHeight="false" hidden="false" ht="12.1" outlineLevel="0" r="77">
      <c r="A77" s="0"/>
      <c r="B77" s="0"/>
      <c r="C77" s="0"/>
      <c r="D77" s="0"/>
      <c r="E77" s="0"/>
      <c r="F77" s="0"/>
      <c r="G77" s="0"/>
      <c r="H77" s="0"/>
      <c r="I77" s="0"/>
      <c r="J77" s="0"/>
      <c r="K77" s="0"/>
      <c r="L77" s="0"/>
      <c r="M77" s="0"/>
      <c r="N77" s="0"/>
      <c r="O77" s="0"/>
      <c r="P77" s="0"/>
      <c r="Q77" s="0"/>
      <c r="R77" s="0"/>
      <c r="S77" s="0"/>
      <c r="T77" s="0"/>
      <c r="U77" s="0"/>
      <c r="V77" s="0"/>
      <c r="W77" s="0"/>
      <c r="X77" s="0"/>
      <c r="Y77" s="11" t="n">
        <v>44284</v>
      </c>
      <c r="Z77" s="6" t="n">
        <v>114268.52</v>
      </c>
      <c r="AA77" s="0" t="s">
        <v>473</v>
      </c>
    </row>
    <row collapsed="false" customFormat="false" customHeight="false" hidden="false" ht="12.1" outlineLevel="0" r="78">
      <c r="A78" s="0"/>
      <c r="B78" s="0"/>
      <c r="C78" s="0"/>
      <c r="D78" s="0"/>
      <c r="E78" s="0"/>
      <c r="F78" s="0"/>
      <c r="G78" s="0"/>
      <c r="H78" s="0"/>
      <c r="I78" s="0"/>
      <c r="J78" s="0"/>
      <c r="K78" s="0"/>
      <c r="L78" s="0"/>
      <c r="M78" s="0"/>
      <c r="N78" s="0"/>
      <c r="O78" s="0"/>
      <c r="P78" s="0"/>
      <c r="Q78" s="0"/>
      <c r="R78" s="0"/>
      <c r="S78" s="0"/>
      <c r="T78" s="0"/>
      <c r="U78" s="0"/>
      <c r="V78" s="0"/>
      <c r="W78" s="0"/>
      <c r="X78" s="0"/>
      <c r="Y78" s="11" t="n">
        <v>44284</v>
      </c>
      <c r="Z78" s="6" t="n">
        <v>22853.7</v>
      </c>
      <c r="AA78" s="0" t="s">
        <v>473</v>
      </c>
    </row>
    <row collapsed="false" customFormat="false" customHeight="false" hidden="false" ht="12.1" outlineLevel="0" r="79">
      <c r="A79" s="0"/>
      <c r="B79" s="0"/>
      <c r="C79" s="0"/>
      <c r="D79" s="0"/>
      <c r="E79" s="0"/>
      <c r="F79" s="0"/>
      <c r="G79" s="0"/>
      <c r="H79" s="0"/>
      <c r="I79" s="0"/>
      <c r="J79" s="0"/>
      <c r="K79" s="0"/>
      <c r="L79" s="0"/>
      <c r="M79" s="0"/>
      <c r="N79" s="0"/>
      <c r="O79" s="0"/>
      <c r="P79" s="0"/>
      <c r="Q79" s="0"/>
      <c r="R79" s="0"/>
      <c r="S79" s="0"/>
      <c r="T79" s="0"/>
      <c r="U79" s="0"/>
      <c r="V79" s="0"/>
      <c r="W79" s="0"/>
      <c r="X79" s="0"/>
      <c r="Y79" s="11" t="n">
        <v>44284</v>
      </c>
      <c r="Z79" s="6" t="n">
        <v>114268.52</v>
      </c>
      <c r="AA79" s="0" t="s">
        <v>473</v>
      </c>
    </row>
    <row collapsed="false" customFormat="false" customHeight="false" hidden="false" ht="12.1" outlineLevel="0" r="80">
      <c r="A80" s="0"/>
      <c r="B80" s="0"/>
      <c r="C80" s="0"/>
      <c r="D80" s="0"/>
      <c r="E80" s="0"/>
      <c r="F80" s="0"/>
      <c r="G80" s="0"/>
      <c r="H80" s="0"/>
      <c r="I80" s="0"/>
      <c r="J80" s="0"/>
      <c r="K80" s="0"/>
      <c r="L80" s="0"/>
      <c r="M80" s="0"/>
      <c r="N80" s="0"/>
      <c r="O80" s="0"/>
      <c r="P80" s="0"/>
      <c r="Q80" s="0"/>
      <c r="R80" s="0"/>
      <c r="S80" s="0"/>
      <c r="T80" s="0"/>
      <c r="U80" s="0"/>
      <c r="V80" s="0"/>
      <c r="W80" s="0"/>
      <c r="X80" s="0"/>
      <c r="Y80" s="11" t="n">
        <v>44284</v>
      </c>
      <c r="Z80" s="6" t="n">
        <v>22853.7</v>
      </c>
      <c r="AA80" s="0" t="s">
        <v>473</v>
      </c>
    </row>
    <row collapsed="false" customFormat="false" customHeight="false" hidden="false" ht="12.1" outlineLevel="0" r="81">
      <c r="A81" s="0"/>
      <c r="B81" s="0"/>
      <c r="C81" s="0"/>
      <c r="D81" s="0"/>
      <c r="E81" s="0"/>
      <c r="F81" s="0"/>
      <c r="G81" s="0"/>
      <c r="H81" s="0"/>
      <c r="I81" s="0"/>
      <c r="J81" s="0"/>
      <c r="K81" s="0"/>
      <c r="L81" s="0"/>
      <c r="M81" s="0"/>
      <c r="N81" s="0"/>
      <c r="O81" s="0"/>
      <c r="P81" s="0"/>
      <c r="Q81" s="0"/>
      <c r="R81" s="0"/>
      <c r="S81" s="0"/>
      <c r="T81" s="0"/>
      <c r="U81" s="0"/>
      <c r="V81" s="0"/>
      <c r="W81" s="0"/>
      <c r="X81" s="0"/>
      <c r="Y81" s="11" t="n">
        <v>44284</v>
      </c>
      <c r="Z81" s="6" t="n">
        <v>-694083.3</v>
      </c>
      <c r="AA81" s="0" t="s">
        <v>475</v>
      </c>
    </row>
    <row collapsed="false" customFormat="false" customHeight="false" hidden="false" ht="12.1" outlineLevel="0" r="82">
      <c r="A82" s="0"/>
      <c r="B82" s="0"/>
      <c r="C82" s="0"/>
      <c r="D82" s="0"/>
      <c r="E82" s="0"/>
      <c r="F82" s="0"/>
      <c r="G82" s="0"/>
      <c r="H82" s="0"/>
      <c r="I82" s="0"/>
      <c r="J82" s="0"/>
      <c r="K82" s="0"/>
      <c r="L82" s="0"/>
      <c r="M82" s="0"/>
      <c r="N82" s="0"/>
      <c r="O82" s="0"/>
      <c r="P82" s="0"/>
      <c r="Q82" s="0"/>
      <c r="R82" s="0"/>
      <c r="S82" s="0"/>
      <c r="T82" s="0"/>
      <c r="U82" s="0"/>
      <c r="V82" s="0"/>
      <c r="W82" s="0"/>
      <c r="X82" s="0"/>
      <c r="Y82" s="11" t="n">
        <v>44284</v>
      </c>
      <c r="Z82" s="6" t="n">
        <v>93175.87</v>
      </c>
      <c r="AA82" s="0" t="s">
        <v>473</v>
      </c>
    </row>
    <row collapsed="false" customFormat="false" customHeight="false" hidden="false" ht="12.1" outlineLevel="0" r="83">
      <c r="A83" s="0"/>
      <c r="B83" s="0"/>
      <c r="C83" s="0"/>
      <c r="D83" s="0"/>
      <c r="E83" s="0"/>
      <c r="F83" s="0"/>
      <c r="G83" s="0"/>
      <c r="H83" s="0"/>
      <c r="I83" s="0"/>
      <c r="J83" s="0"/>
      <c r="K83" s="0"/>
      <c r="L83" s="0"/>
      <c r="M83" s="0"/>
      <c r="N83" s="0"/>
      <c r="O83" s="0"/>
      <c r="P83" s="0"/>
      <c r="Q83" s="0"/>
      <c r="R83" s="0"/>
      <c r="S83" s="0"/>
      <c r="T83" s="0"/>
      <c r="U83" s="0"/>
      <c r="V83" s="0"/>
      <c r="W83" s="0"/>
      <c r="X83" s="0"/>
      <c r="Y83" s="11" t="n">
        <v>44284</v>
      </c>
      <c r="Z83" s="6" t="n">
        <v>139787.82</v>
      </c>
      <c r="AA83" s="0" t="s">
        <v>473</v>
      </c>
    </row>
    <row collapsed="false" customFormat="false" customHeight="false" hidden="false" ht="12.1" outlineLevel="0" r="84">
      <c r="A84" s="0"/>
      <c r="B84" s="0"/>
      <c r="C84" s="0"/>
      <c r="D84" s="0"/>
      <c r="E84" s="0"/>
      <c r="F84" s="0"/>
      <c r="G84" s="0"/>
      <c r="H84" s="0"/>
      <c r="I84" s="0"/>
      <c r="J84" s="0"/>
      <c r="K84" s="0"/>
      <c r="L84" s="0"/>
      <c r="M84" s="0"/>
      <c r="N84" s="0"/>
      <c r="O84" s="0"/>
      <c r="P84" s="0"/>
      <c r="Q84" s="0"/>
      <c r="R84" s="0"/>
      <c r="S84" s="0"/>
      <c r="T84" s="0"/>
      <c r="U84" s="0"/>
      <c r="V84" s="0"/>
      <c r="W84" s="0"/>
      <c r="X84" s="0"/>
      <c r="Y84" s="11" t="n">
        <v>44284</v>
      </c>
      <c r="Z84" s="6" t="n">
        <v>465959.41</v>
      </c>
      <c r="AA84" s="0" t="s">
        <v>473</v>
      </c>
    </row>
    <row collapsed="false" customFormat="false" customHeight="false" hidden="false" ht="12.1" outlineLevel="0" r="85">
      <c r="A85" s="0"/>
      <c r="B85" s="0"/>
      <c r="C85" s="0"/>
      <c r="D85" s="0"/>
      <c r="E85" s="0"/>
      <c r="F85" s="0"/>
      <c r="G85" s="0"/>
      <c r="H85" s="0"/>
      <c r="I85" s="0"/>
      <c r="J85" s="0"/>
      <c r="K85" s="0"/>
      <c r="L85" s="0"/>
      <c r="M85" s="0"/>
      <c r="N85" s="0"/>
      <c r="O85" s="0"/>
      <c r="P85" s="0"/>
      <c r="Q85" s="0"/>
      <c r="R85" s="0"/>
      <c r="S85" s="0"/>
      <c r="T85" s="0"/>
      <c r="U85" s="0"/>
      <c r="V85" s="0"/>
      <c r="W85" s="0"/>
      <c r="X85" s="0"/>
      <c r="Y85" s="11" t="n">
        <v>44284</v>
      </c>
      <c r="Z85" s="6" t="n">
        <v>488753.08</v>
      </c>
      <c r="AA85" s="0" t="s">
        <v>473</v>
      </c>
    </row>
    <row collapsed="false" customFormat="false" customHeight="false" hidden="false" ht="12.1" outlineLevel="0" r="86">
      <c r="A86" s="0"/>
      <c r="B86" s="0"/>
      <c r="C86" s="0"/>
      <c r="D86" s="0"/>
      <c r="E86" s="0"/>
      <c r="F86" s="0"/>
      <c r="G86" s="0"/>
      <c r="H86" s="0"/>
      <c r="I86" s="0"/>
      <c r="J86" s="0"/>
      <c r="K86" s="0"/>
      <c r="L86" s="0"/>
      <c r="M86" s="0"/>
      <c r="N86" s="0"/>
      <c r="O86" s="0"/>
      <c r="P86" s="0"/>
      <c r="Q86" s="0"/>
      <c r="R86" s="0"/>
      <c r="S86" s="0"/>
      <c r="T86" s="0"/>
      <c r="U86" s="0"/>
      <c r="V86" s="0"/>
      <c r="W86" s="0"/>
      <c r="X86" s="0"/>
      <c r="Y86" s="11" t="n">
        <v>44284</v>
      </c>
      <c r="Z86" s="6" t="n">
        <v>209465.61</v>
      </c>
      <c r="AA86" s="0" t="s">
        <v>473</v>
      </c>
    </row>
    <row collapsed="false" customFormat="false" customHeight="false" hidden="false" ht="12.1" outlineLevel="0" r="87">
      <c r="A87" s="0"/>
      <c r="B87" s="0"/>
      <c r="C87" s="0"/>
      <c r="D87" s="0"/>
      <c r="E87" s="0"/>
      <c r="F87" s="0"/>
      <c r="G87" s="0"/>
      <c r="H87" s="0"/>
      <c r="I87" s="0"/>
      <c r="J87" s="0"/>
      <c r="K87" s="0"/>
      <c r="L87" s="0"/>
      <c r="M87" s="0"/>
      <c r="N87" s="0"/>
      <c r="O87" s="0"/>
      <c r="P87" s="0"/>
      <c r="Q87" s="0"/>
      <c r="R87" s="0"/>
      <c r="S87" s="0"/>
      <c r="T87" s="0"/>
      <c r="U87" s="0"/>
      <c r="V87" s="0"/>
      <c r="W87" s="0"/>
      <c r="X87" s="0"/>
      <c r="Y87" s="11" t="n">
        <v>44284</v>
      </c>
      <c r="Z87" s="6" t="n">
        <v>695877.28</v>
      </c>
      <c r="AA87" s="0" t="s">
        <v>473</v>
      </c>
    </row>
    <row collapsed="false" customFormat="false" customHeight="false" hidden="false" ht="12.1" outlineLevel="0" r="88">
      <c r="A88" s="0"/>
      <c r="B88" s="0"/>
      <c r="C88" s="0"/>
      <c r="D88" s="0"/>
      <c r="E88" s="0"/>
      <c r="F88" s="0"/>
      <c r="G88" s="0"/>
      <c r="H88" s="0"/>
      <c r="I88" s="0"/>
      <c r="J88" s="0"/>
      <c r="K88" s="0"/>
      <c r="L88" s="0"/>
      <c r="M88" s="0"/>
      <c r="N88" s="0"/>
      <c r="O88" s="0"/>
      <c r="P88" s="0"/>
      <c r="Q88" s="0"/>
      <c r="R88" s="0"/>
      <c r="S88" s="0"/>
      <c r="T88" s="0"/>
      <c r="U88" s="0"/>
      <c r="V88" s="0"/>
      <c r="W88" s="0"/>
      <c r="X88" s="0"/>
      <c r="Y88" s="11" t="n">
        <v>44284</v>
      </c>
      <c r="Z88" s="6" t="n">
        <v>91791.04</v>
      </c>
      <c r="AA88" s="0" t="s">
        <v>473</v>
      </c>
    </row>
    <row collapsed="false" customFormat="false" customHeight="false" hidden="false" ht="12.1" outlineLevel="0" r="89">
      <c r="A89" s="0"/>
      <c r="B89" s="0"/>
      <c r="C89" s="0"/>
      <c r="D89" s="0"/>
      <c r="E89" s="0"/>
      <c r="F89" s="0"/>
      <c r="G89" s="0"/>
      <c r="H89" s="0"/>
      <c r="I89" s="0"/>
      <c r="J89" s="0"/>
      <c r="K89" s="0"/>
      <c r="L89" s="0"/>
      <c r="M89" s="0"/>
      <c r="N89" s="0"/>
      <c r="O89" s="0"/>
      <c r="P89" s="0"/>
      <c r="Q89" s="0"/>
      <c r="R89" s="0"/>
      <c r="S89" s="0"/>
      <c r="T89" s="0"/>
      <c r="U89" s="0"/>
      <c r="V89" s="0"/>
      <c r="W89" s="0"/>
      <c r="X89" s="0"/>
      <c r="Y89" s="11" t="n">
        <v>44284</v>
      </c>
      <c r="Z89" s="6" t="n">
        <v>22945.76</v>
      </c>
      <c r="AA89" s="0" t="s">
        <v>473</v>
      </c>
    </row>
    <row collapsed="false" customFormat="false" customHeight="false" hidden="false" ht="12.1" outlineLevel="0" r="90">
      <c r="A90" s="0"/>
      <c r="B90" s="0"/>
      <c r="C90" s="0"/>
      <c r="D90" s="0"/>
      <c r="E90" s="0"/>
      <c r="F90" s="0"/>
      <c r="G90" s="0"/>
      <c r="H90" s="0"/>
      <c r="I90" s="0"/>
      <c r="J90" s="0"/>
      <c r="K90" s="0"/>
      <c r="L90" s="0"/>
      <c r="M90" s="0"/>
      <c r="N90" s="0"/>
      <c r="O90" s="0"/>
      <c r="P90" s="0"/>
      <c r="Q90" s="0"/>
      <c r="R90" s="0"/>
      <c r="S90" s="0"/>
      <c r="T90" s="0"/>
      <c r="U90" s="0"/>
      <c r="V90" s="0"/>
      <c r="W90" s="0"/>
      <c r="X90" s="0"/>
      <c r="Y90" s="11" t="n">
        <v>44284</v>
      </c>
      <c r="Z90" s="6" t="n">
        <v>22945.76</v>
      </c>
      <c r="AA90" s="0" t="s">
        <v>473</v>
      </c>
    </row>
    <row collapsed="false" customFormat="false" customHeight="false" hidden="false" ht="12.1" outlineLevel="0" r="91">
      <c r="A91" s="0"/>
      <c r="B91" s="0"/>
      <c r="C91" s="0"/>
      <c r="D91" s="0"/>
      <c r="E91" s="0"/>
      <c r="F91" s="0"/>
      <c r="G91" s="0"/>
      <c r="H91" s="0"/>
      <c r="I91" s="0"/>
      <c r="J91" s="0"/>
      <c r="K91" s="0"/>
      <c r="L91" s="0"/>
      <c r="M91" s="0"/>
      <c r="N91" s="0"/>
      <c r="O91" s="0"/>
      <c r="P91" s="0"/>
      <c r="Q91" s="0"/>
      <c r="R91" s="0"/>
      <c r="S91" s="0"/>
      <c r="T91" s="0"/>
      <c r="U91" s="0"/>
      <c r="V91" s="0"/>
      <c r="W91" s="0"/>
      <c r="X91" s="0"/>
      <c r="Y91" s="11" t="n">
        <v>44284</v>
      </c>
      <c r="Z91" s="6" t="n">
        <v>481860.95</v>
      </c>
      <c r="AA91" s="0" t="s">
        <v>473</v>
      </c>
    </row>
    <row collapsed="false" customFormat="false" customHeight="false" hidden="false" ht="12.1" outlineLevel="0" r="92">
      <c r="A92" s="0"/>
      <c r="B92" s="0"/>
      <c r="C92" s="0"/>
      <c r="D92" s="0"/>
      <c r="E92" s="0"/>
      <c r="F92" s="0"/>
      <c r="G92" s="0"/>
      <c r="H92" s="0"/>
      <c r="I92" s="0"/>
      <c r="J92" s="0"/>
      <c r="K92" s="0"/>
      <c r="L92" s="0"/>
      <c r="M92" s="0"/>
      <c r="N92" s="0"/>
      <c r="O92" s="0"/>
      <c r="P92" s="0"/>
      <c r="Q92" s="0"/>
      <c r="R92" s="0"/>
      <c r="S92" s="0"/>
      <c r="T92" s="0"/>
      <c r="U92" s="0"/>
      <c r="V92" s="0"/>
      <c r="W92" s="0"/>
      <c r="X92" s="0"/>
      <c r="Y92" s="11" t="n">
        <v>44284</v>
      </c>
      <c r="Z92" s="6" t="n">
        <v>229437.58</v>
      </c>
      <c r="AA92" s="0" t="s">
        <v>473</v>
      </c>
    </row>
    <row collapsed="false" customFormat="false" customHeight="false" hidden="false" ht="12.1" outlineLevel="0" r="93">
      <c r="A93" s="0"/>
      <c r="B93" s="0"/>
      <c r="C93" s="0"/>
      <c r="D93" s="0"/>
      <c r="E93" s="0"/>
      <c r="F93" s="0"/>
      <c r="G93" s="0"/>
      <c r="H93" s="0"/>
      <c r="I93" s="0"/>
      <c r="J93" s="0"/>
      <c r="K93" s="0"/>
      <c r="L93" s="0"/>
      <c r="M93" s="0"/>
      <c r="N93" s="0"/>
      <c r="O93" s="0"/>
      <c r="P93" s="0"/>
      <c r="Q93" s="0"/>
      <c r="R93" s="0"/>
      <c r="S93" s="0"/>
      <c r="T93" s="0"/>
      <c r="U93" s="0"/>
      <c r="V93" s="0"/>
      <c r="W93" s="0"/>
      <c r="X93" s="0"/>
      <c r="Y93" s="11" t="n">
        <v>44284</v>
      </c>
      <c r="Z93" s="6" t="n">
        <v>435893.38</v>
      </c>
      <c r="AA93" s="0" t="s">
        <v>473</v>
      </c>
    </row>
    <row collapsed="false" customFormat="false" customHeight="false" hidden="false" ht="12.1" outlineLevel="0" r="94">
      <c r="A94" s="0"/>
      <c r="B94" s="0"/>
      <c r="C94" s="0"/>
      <c r="D94" s="0"/>
      <c r="E94" s="0"/>
      <c r="F94" s="0"/>
      <c r="G94" s="0"/>
      <c r="H94" s="0"/>
      <c r="I94" s="0"/>
      <c r="J94" s="0"/>
      <c r="K94" s="0"/>
      <c r="L94" s="0"/>
      <c r="M94" s="0"/>
      <c r="N94" s="0"/>
      <c r="O94" s="0"/>
      <c r="P94" s="0"/>
      <c r="Q94" s="0"/>
      <c r="R94" s="0"/>
      <c r="S94" s="0"/>
      <c r="T94" s="0"/>
      <c r="U94" s="0"/>
      <c r="V94" s="0"/>
      <c r="W94" s="0"/>
      <c r="X94" s="0"/>
      <c r="Y94" s="11" t="n">
        <v>44284</v>
      </c>
      <c r="Z94" s="6" t="n">
        <v>779951.69</v>
      </c>
      <c r="AA94" s="0" t="s">
        <v>473</v>
      </c>
    </row>
    <row collapsed="false" customFormat="false" customHeight="false" hidden="false" ht="12.1" outlineLevel="0" r="95">
      <c r="A95" s="0"/>
      <c r="B95" s="0"/>
      <c r="C95" s="0"/>
      <c r="D95" s="0"/>
      <c r="E95" s="0"/>
      <c r="F95" s="0"/>
      <c r="G95" s="0"/>
      <c r="H95" s="0"/>
      <c r="I95" s="0"/>
      <c r="J95" s="0"/>
      <c r="K95" s="0"/>
      <c r="L95" s="0"/>
      <c r="M95" s="0"/>
      <c r="N95" s="0"/>
      <c r="O95" s="0"/>
      <c r="P95" s="0"/>
      <c r="Q95" s="0"/>
      <c r="R95" s="0"/>
      <c r="S95" s="0"/>
      <c r="T95" s="0"/>
      <c r="U95" s="0"/>
      <c r="V95" s="0"/>
      <c r="W95" s="0"/>
      <c r="X95" s="0"/>
      <c r="Y95" s="11" t="n">
        <v>44284</v>
      </c>
      <c r="Z95" s="6" t="n">
        <v>-325276.72</v>
      </c>
      <c r="AA95" s="0" t="s">
        <v>475</v>
      </c>
    </row>
    <row collapsed="false" customFormat="false" customHeight="false" hidden="false" ht="12.1" outlineLevel="0" r="96">
      <c r="A96" s="0"/>
      <c r="B96" s="0"/>
      <c r="C96" s="0"/>
      <c r="D96" s="0"/>
      <c r="E96" s="0"/>
      <c r="F96" s="0"/>
      <c r="G96" s="0"/>
      <c r="H96" s="0"/>
      <c r="I96" s="0"/>
      <c r="J96" s="0"/>
      <c r="K96" s="0"/>
      <c r="L96" s="0"/>
      <c r="M96" s="0"/>
      <c r="N96" s="0"/>
      <c r="O96" s="0"/>
      <c r="P96" s="0"/>
      <c r="Q96" s="0"/>
      <c r="R96" s="0"/>
      <c r="S96" s="0"/>
      <c r="T96" s="0"/>
      <c r="U96" s="0"/>
      <c r="V96" s="0"/>
      <c r="W96" s="0"/>
      <c r="X96" s="0"/>
      <c r="Y96" s="11" t="n">
        <v>44284</v>
      </c>
      <c r="Z96" s="6" t="n">
        <v>-92912.22</v>
      </c>
      <c r="AA96" s="0" t="s">
        <v>475</v>
      </c>
    </row>
    <row collapsed="false" customFormat="false" customHeight="false" hidden="false" ht="12.1" outlineLevel="0" r="97">
      <c r="A97" s="0"/>
      <c r="B97" s="0"/>
      <c r="C97" s="0"/>
      <c r="D97" s="0"/>
      <c r="E97" s="0"/>
      <c r="F97" s="0"/>
      <c r="G97" s="0"/>
      <c r="H97" s="0"/>
      <c r="I97" s="0"/>
      <c r="J97" s="0"/>
      <c r="K97" s="0"/>
      <c r="L97" s="0"/>
      <c r="M97" s="0"/>
      <c r="N97" s="0"/>
      <c r="O97" s="0"/>
      <c r="P97" s="0"/>
      <c r="Q97" s="0"/>
      <c r="R97" s="0"/>
      <c r="S97" s="0"/>
      <c r="T97" s="0"/>
      <c r="U97" s="0"/>
      <c r="V97" s="0"/>
      <c r="W97" s="0"/>
      <c r="X97" s="0"/>
      <c r="Y97" s="11" t="n">
        <v>44284</v>
      </c>
      <c r="Z97" s="6" t="n">
        <v>-185840.43</v>
      </c>
      <c r="AA97" s="0" t="s">
        <v>475</v>
      </c>
    </row>
    <row collapsed="false" customFormat="false" customHeight="false" hidden="false" ht="12.1" outlineLevel="0" r="98">
      <c r="A98" s="0"/>
      <c r="B98" s="0"/>
      <c r="C98" s="0"/>
      <c r="D98" s="0"/>
      <c r="E98" s="0"/>
      <c r="F98" s="0"/>
      <c r="G98" s="0"/>
      <c r="H98" s="0"/>
      <c r="I98" s="0"/>
      <c r="J98" s="0"/>
      <c r="K98" s="0"/>
      <c r="L98" s="0"/>
      <c r="M98" s="0"/>
      <c r="N98" s="0"/>
      <c r="O98" s="0"/>
      <c r="P98" s="0"/>
      <c r="Q98" s="0"/>
      <c r="R98" s="0"/>
      <c r="S98" s="0"/>
      <c r="T98" s="0"/>
      <c r="U98" s="0"/>
      <c r="V98" s="0"/>
      <c r="W98" s="0"/>
      <c r="X98" s="0"/>
      <c r="Y98" s="11" t="n">
        <v>44284</v>
      </c>
      <c r="Z98" s="6" t="n">
        <v>-348390.84</v>
      </c>
      <c r="AA98" s="0" t="s">
        <v>475</v>
      </c>
    </row>
    <row collapsed="false" customFormat="false" customHeight="false" hidden="false" ht="12.1" outlineLevel="0" r="99">
      <c r="A99" s="0"/>
      <c r="B99" s="0"/>
      <c r="C99" s="0"/>
      <c r="D99" s="0"/>
      <c r="E99" s="0"/>
      <c r="F99" s="0"/>
      <c r="G99" s="0"/>
      <c r="H99" s="0"/>
      <c r="I99" s="0"/>
      <c r="J99" s="0"/>
      <c r="K99" s="0"/>
      <c r="L99" s="0"/>
      <c r="M99" s="0"/>
      <c r="N99" s="0"/>
      <c r="O99" s="0"/>
      <c r="P99" s="0"/>
      <c r="Q99" s="0"/>
      <c r="R99" s="0"/>
      <c r="S99" s="0"/>
      <c r="T99" s="0"/>
      <c r="U99" s="0"/>
      <c r="V99" s="0"/>
      <c r="W99" s="0"/>
      <c r="X99" s="0"/>
      <c r="Y99" s="11" t="n">
        <v>44284</v>
      </c>
      <c r="Z99" s="6" t="n">
        <v>-348480.78</v>
      </c>
      <c r="AA99" s="0" t="s">
        <v>475</v>
      </c>
    </row>
    <row collapsed="false" customFormat="false" customHeight="false" hidden="false" ht="12.1" outlineLevel="0" r="100">
      <c r="A100" s="0"/>
      <c r="B100" s="0"/>
      <c r="C100" s="0"/>
      <c r="D100" s="0"/>
      <c r="E100" s="0"/>
      <c r="F100" s="0"/>
      <c r="G100" s="0"/>
      <c r="H100" s="0"/>
      <c r="I100" s="0"/>
      <c r="J100" s="0"/>
      <c r="K100" s="0"/>
      <c r="L100" s="0"/>
      <c r="M100" s="0"/>
      <c r="N100" s="0"/>
      <c r="O100" s="0"/>
      <c r="P100" s="0"/>
      <c r="Q100" s="0"/>
      <c r="R100" s="0"/>
      <c r="S100" s="0"/>
      <c r="T100" s="0"/>
      <c r="U100" s="0"/>
      <c r="V100" s="0"/>
      <c r="W100" s="0"/>
      <c r="X100" s="0"/>
      <c r="Y100" s="11" t="n">
        <v>44284</v>
      </c>
      <c r="Z100" s="6" t="n">
        <v>-348480.78</v>
      </c>
      <c r="AA100" s="0" t="s">
        <v>475</v>
      </c>
    </row>
    <row collapsed="false" customFormat="false" customHeight="false" hidden="false" ht="12.1" outlineLevel="0" r="101">
      <c r="A101" s="0"/>
      <c r="B101" s="0"/>
      <c r="C101" s="0"/>
      <c r="D101" s="0"/>
      <c r="E101" s="0"/>
      <c r="F101" s="0"/>
      <c r="G101" s="0"/>
      <c r="H101" s="0"/>
      <c r="I101" s="0"/>
      <c r="J101" s="0"/>
      <c r="K101" s="0"/>
      <c r="L101" s="0"/>
      <c r="M101" s="0"/>
      <c r="N101" s="0"/>
      <c r="O101" s="0"/>
      <c r="P101" s="0"/>
      <c r="Q101" s="0"/>
      <c r="R101" s="0"/>
      <c r="S101" s="0"/>
      <c r="T101" s="0"/>
      <c r="U101" s="0"/>
      <c r="V101" s="0"/>
      <c r="W101" s="0"/>
      <c r="X101" s="0"/>
      <c r="Y101" s="11" t="n">
        <v>44284</v>
      </c>
      <c r="Z101" s="6" t="n">
        <v>-325276.72</v>
      </c>
      <c r="AA101" s="0" t="s">
        <v>475</v>
      </c>
    </row>
    <row collapsed="false" customFormat="false" customHeight="false" hidden="false" ht="12.1" outlineLevel="0" r="102">
      <c r="A102" s="0"/>
      <c r="B102" s="0"/>
      <c r="C102" s="0"/>
      <c r="D102" s="0"/>
      <c r="E102" s="0"/>
      <c r="F102" s="0"/>
      <c r="G102" s="0"/>
      <c r="H102" s="0"/>
      <c r="I102" s="0"/>
      <c r="J102" s="0"/>
      <c r="K102" s="0"/>
      <c r="L102" s="0"/>
      <c r="M102" s="0"/>
      <c r="N102" s="0"/>
      <c r="O102" s="0"/>
      <c r="P102" s="0"/>
      <c r="Q102" s="0"/>
      <c r="R102" s="0"/>
      <c r="S102" s="0"/>
      <c r="T102" s="0"/>
      <c r="U102" s="0"/>
      <c r="V102" s="0"/>
      <c r="W102" s="0"/>
      <c r="X102" s="0"/>
      <c r="Y102" s="11" t="n">
        <v>44284</v>
      </c>
      <c r="Z102" s="6" t="n">
        <v>-209034.5</v>
      </c>
      <c r="AA102" s="0" t="s">
        <v>475</v>
      </c>
    </row>
    <row collapsed="false" customFormat="false" customHeight="false" hidden="false" ht="12.1" outlineLevel="0" r="103">
      <c r="A103" s="0"/>
      <c r="B103" s="0"/>
      <c r="C103" s="0"/>
      <c r="D103" s="0"/>
      <c r="E103" s="0"/>
      <c r="F103" s="0"/>
      <c r="G103" s="0"/>
      <c r="H103" s="0"/>
      <c r="I103" s="0"/>
      <c r="J103" s="0"/>
      <c r="K103" s="0"/>
      <c r="L103" s="0"/>
      <c r="M103" s="0"/>
      <c r="N103" s="0"/>
      <c r="O103" s="0"/>
      <c r="P103" s="0"/>
      <c r="Q103" s="0"/>
      <c r="R103" s="0"/>
      <c r="S103" s="0"/>
      <c r="T103" s="0"/>
      <c r="U103" s="0"/>
      <c r="V103" s="0"/>
      <c r="W103" s="0"/>
      <c r="X103" s="0"/>
      <c r="Y103" s="11" t="n">
        <v>44284</v>
      </c>
      <c r="Z103" s="6" t="n">
        <v>-441219.11</v>
      </c>
      <c r="AA103" s="0" t="s">
        <v>475</v>
      </c>
    </row>
    <row collapsed="false" customFormat="false" customHeight="false" hidden="false" ht="12.1" outlineLevel="0" r="104">
      <c r="A104" s="0"/>
      <c r="B104" s="0"/>
      <c r="C104" s="0"/>
      <c r="D104" s="0"/>
      <c r="E104" s="0"/>
      <c r="F104" s="0"/>
      <c r="G104" s="0"/>
      <c r="H104" s="0"/>
      <c r="I104" s="0"/>
      <c r="J104" s="0"/>
      <c r="K104" s="0"/>
      <c r="L104" s="0"/>
      <c r="M104" s="0"/>
      <c r="N104" s="0"/>
      <c r="O104" s="0"/>
      <c r="P104" s="0"/>
      <c r="Q104" s="0"/>
      <c r="R104" s="0"/>
      <c r="S104" s="0"/>
      <c r="T104" s="0"/>
      <c r="U104" s="0"/>
      <c r="V104" s="0"/>
      <c r="W104" s="0"/>
      <c r="X104" s="0"/>
      <c r="Y104" s="11" t="n">
        <v>44284</v>
      </c>
      <c r="Z104" s="6" t="n">
        <v>-185776.47</v>
      </c>
      <c r="AA104" s="0" t="s">
        <v>475</v>
      </c>
    </row>
    <row collapsed="false" customFormat="false" customHeight="false" hidden="false" ht="12.1" outlineLevel="0" r="105">
      <c r="A105" s="0"/>
      <c r="B105" s="0"/>
      <c r="C105" s="0"/>
      <c r="D105" s="0"/>
      <c r="E105" s="0"/>
      <c r="F105" s="0"/>
      <c r="G105" s="0"/>
      <c r="H105" s="0"/>
      <c r="I105" s="0"/>
      <c r="J105" s="0"/>
      <c r="K105" s="0"/>
      <c r="L105" s="0"/>
      <c r="M105" s="0"/>
      <c r="N105" s="0"/>
      <c r="O105" s="0"/>
      <c r="P105" s="0"/>
      <c r="Q105" s="0"/>
      <c r="R105" s="0"/>
      <c r="S105" s="0"/>
      <c r="T105" s="0"/>
      <c r="U105" s="0"/>
      <c r="V105" s="0"/>
      <c r="W105" s="0"/>
      <c r="X105" s="0"/>
      <c r="Y105" s="11" t="n">
        <v>44284</v>
      </c>
      <c r="Z105" s="6" t="n">
        <v>-348330.88</v>
      </c>
      <c r="AA105" s="0" t="s">
        <v>475</v>
      </c>
    </row>
    <row collapsed="false" customFormat="false" customHeight="false" hidden="false" ht="12.1" outlineLevel="0" r="106">
      <c r="A106" s="0"/>
      <c r="B106" s="0"/>
      <c r="C106" s="0"/>
      <c r="D106" s="0"/>
      <c r="E106" s="0"/>
      <c r="F106" s="0"/>
      <c r="G106" s="0"/>
      <c r="H106" s="0"/>
      <c r="I106" s="0"/>
      <c r="J106" s="0"/>
      <c r="K106" s="0"/>
      <c r="L106" s="0"/>
      <c r="M106" s="0"/>
      <c r="N106" s="0"/>
      <c r="O106" s="0"/>
      <c r="P106" s="0"/>
      <c r="Q106" s="0"/>
      <c r="R106" s="0"/>
      <c r="S106" s="0"/>
      <c r="T106" s="0"/>
      <c r="U106" s="0"/>
      <c r="V106" s="0"/>
      <c r="W106" s="0"/>
      <c r="X106" s="0"/>
      <c r="Y106" s="11" t="n">
        <v>44284</v>
      </c>
      <c r="Z106" s="6" t="n">
        <v>-46444.11</v>
      </c>
      <c r="AA106" s="0" t="s">
        <v>475</v>
      </c>
    </row>
    <row collapsed="false" customFormat="false" customHeight="false" hidden="false" ht="12.1" outlineLevel="0" r="107">
      <c r="A107" s="0"/>
      <c r="B107" s="0"/>
      <c r="C107" s="0"/>
      <c r="D107" s="0"/>
      <c r="E107" s="0"/>
      <c r="F107" s="0"/>
      <c r="G107" s="0"/>
      <c r="H107" s="0"/>
      <c r="I107" s="0"/>
      <c r="J107" s="0"/>
      <c r="K107" s="0"/>
      <c r="L107" s="0"/>
      <c r="M107" s="0"/>
      <c r="N107" s="0"/>
      <c r="O107" s="0"/>
      <c r="P107" s="0"/>
      <c r="Q107" s="0"/>
      <c r="R107" s="0"/>
      <c r="S107" s="0"/>
      <c r="T107" s="0"/>
      <c r="U107" s="0"/>
      <c r="V107" s="0"/>
      <c r="W107" s="0"/>
      <c r="X107" s="0"/>
      <c r="Y107" s="11" t="n">
        <v>44284</v>
      </c>
      <c r="Z107" s="6" t="n">
        <v>-278808.61</v>
      </c>
      <c r="AA107" s="0" t="s">
        <v>475</v>
      </c>
    </row>
    <row collapsed="false" customFormat="false" customHeight="false" hidden="false" ht="12.1" outlineLevel="0" r="108">
      <c r="A108" s="0"/>
      <c r="B108" s="0"/>
      <c r="C108" s="0"/>
      <c r="D108" s="0"/>
      <c r="E108" s="0"/>
      <c r="F108" s="0"/>
      <c r="G108" s="0"/>
      <c r="H108" s="0"/>
      <c r="I108" s="0"/>
      <c r="J108" s="0"/>
      <c r="K108" s="0"/>
      <c r="L108" s="0"/>
      <c r="M108" s="0"/>
      <c r="N108" s="0"/>
      <c r="O108" s="0"/>
      <c r="P108" s="0"/>
      <c r="Q108" s="0"/>
      <c r="R108" s="0"/>
      <c r="S108" s="0"/>
      <c r="T108" s="0"/>
      <c r="U108" s="0"/>
      <c r="V108" s="0"/>
      <c r="W108" s="0"/>
      <c r="X108" s="0"/>
      <c r="Y108" s="11" t="n">
        <v>44284</v>
      </c>
      <c r="Z108" s="6" t="n">
        <v>-511149.12</v>
      </c>
      <c r="AA108" s="0" t="s">
        <v>475</v>
      </c>
    </row>
    <row collapsed="false" customFormat="false" customHeight="false" hidden="false" ht="12.1" outlineLevel="0" r="109">
      <c r="A109" s="0"/>
      <c r="B109" s="0"/>
      <c r="C109" s="0"/>
      <c r="D109" s="0"/>
      <c r="E109" s="0"/>
      <c r="F109" s="0"/>
      <c r="G109" s="0"/>
      <c r="H109" s="0"/>
      <c r="I109" s="0"/>
      <c r="J109" s="0"/>
      <c r="K109" s="0"/>
      <c r="L109" s="0"/>
      <c r="M109" s="0"/>
      <c r="N109" s="0"/>
      <c r="O109" s="0"/>
      <c r="P109" s="0"/>
      <c r="Q109" s="0"/>
      <c r="R109" s="0"/>
      <c r="S109" s="0"/>
      <c r="T109" s="0"/>
      <c r="U109" s="0"/>
      <c r="V109" s="0"/>
      <c r="W109" s="0"/>
      <c r="X109" s="0"/>
      <c r="Y109" s="11" t="n">
        <v>44284</v>
      </c>
      <c r="Z109" s="6" t="n">
        <v>-139368.32</v>
      </c>
      <c r="AA109" s="0" t="s">
        <v>475</v>
      </c>
    </row>
    <row collapsed="false" customFormat="false" customHeight="false" hidden="false" ht="12.1" outlineLevel="0" r="110">
      <c r="A110" s="0"/>
      <c r="B110" s="0"/>
      <c r="C110" s="0"/>
      <c r="D110" s="0"/>
      <c r="E110" s="0"/>
      <c r="F110" s="0"/>
      <c r="G110" s="0"/>
      <c r="H110" s="0"/>
      <c r="I110" s="0"/>
      <c r="J110" s="0"/>
      <c r="K110" s="0"/>
      <c r="L110" s="0"/>
      <c r="M110" s="0"/>
      <c r="N110" s="0"/>
      <c r="O110" s="0"/>
      <c r="P110" s="0"/>
      <c r="Q110" s="0"/>
      <c r="R110" s="0"/>
      <c r="S110" s="0"/>
      <c r="T110" s="0"/>
      <c r="U110" s="0"/>
      <c r="V110" s="0"/>
      <c r="W110" s="0"/>
      <c r="X110" s="0"/>
      <c r="Y110" s="11" t="n">
        <v>44284</v>
      </c>
      <c r="Z110" s="6" t="n">
        <v>-46456.11</v>
      </c>
      <c r="AA110" s="0" t="s">
        <v>475</v>
      </c>
    </row>
    <row collapsed="false" customFormat="false" customHeight="false" hidden="false" ht="12.1" outlineLevel="0" r="111">
      <c r="A111" s="0"/>
      <c r="B111" s="0"/>
      <c r="C111" s="0"/>
      <c r="D111" s="0"/>
      <c r="E111" s="0"/>
      <c r="F111" s="0"/>
      <c r="G111" s="0"/>
      <c r="H111" s="0"/>
      <c r="I111" s="0"/>
      <c r="J111" s="0"/>
      <c r="K111" s="0"/>
      <c r="L111" s="0"/>
      <c r="M111" s="0"/>
      <c r="N111" s="0"/>
      <c r="O111" s="0"/>
      <c r="P111" s="0"/>
      <c r="Q111" s="0"/>
      <c r="R111" s="0"/>
      <c r="S111" s="0"/>
      <c r="T111" s="0"/>
      <c r="U111" s="0"/>
      <c r="V111" s="0"/>
      <c r="W111" s="0"/>
      <c r="X111" s="0"/>
      <c r="Y111" s="11" t="n">
        <v>44284</v>
      </c>
      <c r="Z111" s="6" t="n">
        <v>1403161.39</v>
      </c>
      <c r="AA111" s="0" t="s">
        <v>473</v>
      </c>
    </row>
    <row collapsed="false" customFormat="false" customHeight="false" hidden="false" ht="12.1" outlineLevel="0" r="112">
      <c r="A112" s="0"/>
      <c r="B112" s="0"/>
      <c r="C112" s="0"/>
      <c r="D112" s="0"/>
      <c r="E112" s="0"/>
      <c r="F112" s="0"/>
      <c r="G112" s="0"/>
      <c r="H112" s="0"/>
      <c r="I112" s="0"/>
      <c r="J112" s="0"/>
      <c r="K112" s="0"/>
      <c r="L112" s="0"/>
      <c r="M112" s="0"/>
      <c r="N112" s="0"/>
      <c r="O112" s="0"/>
      <c r="P112" s="0"/>
      <c r="Q112" s="0"/>
      <c r="R112" s="0"/>
      <c r="S112" s="0"/>
      <c r="T112" s="0"/>
      <c r="U112" s="0"/>
      <c r="V112" s="0"/>
      <c r="W112" s="0"/>
      <c r="X112" s="0"/>
      <c r="Y112" s="11" t="n">
        <v>44284</v>
      </c>
      <c r="Z112" s="6" t="n">
        <v>70380.2</v>
      </c>
      <c r="AA112" s="0" t="s">
        <v>473</v>
      </c>
    </row>
    <row collapsed="false" customFormat="false" customHeight="false" hidden="false" ht="12.1" outlineLevel="0" r="113">
      <c r="A113" s="0"/>
      <c r="B113" s="0"/>
      <c r="C113" s="0"/>
      <c r="D113" s="0"/>
      <c r="E113" s="0"/>
      <c r="F113" s="0"/>
      <c r="G113" s="0"/>
      <c r="H113" s="0"/>
      <c r="I113" s="0"/>
      <c r="J113" s="0"/>
      <c r="K113" s="0"/>
      <c r="L113" s="0"/>
      <c r="M113" s="0"/>
      <c r="N113" s="0"/>
      <c r="O113" s="0"/>
      <c r="P113" s="0"/>
      <c r="Q113" s="0"/>
      <c r="R113" s="0"/>
      <c r="S113" s="0"/>
      <c r="T113" s="0"/>
      <c r="U113" s="0"/>
      <c r="V113" s="0"/>
      <c r="W113" s="0"/>
      <c r="X113" s="0"/>
      <c r="Y113" s="11" t="n">
        <v>44284</v>
      </c>
      <c r="Z113" s="6" t="n">
        <v>23464.08</v>
      </c>
      <c r="AA113" s="0" t="s">
        <v>473</v>
      </c>
    </row>
    <row collapsed="false" customFormat="false" customHeight="false" hidden="false" ht="12.1" outlineLevel="0" r="114">
      <c r="A114" s="0"/>
      <c r="B114" s="0"/>
      <c r="C114" s="0"/>
      <c r="D114" s="0"/>
      <c r="E114" s="0"/>
      <c r="F114" s="0"/>
      <c r="G114" s="0"/>
      <c r="H114" s="0"/>
      <c r="I114" s="0"/>
      <c r="J114" s="0"/>
      <c r="K114" s="0"/>
      <c r="L114" s="0"/>
      <c r="M114" s="0"/>
      <c r="N114" s="0"/>
      <c r="O114" s="0"/>
      <c r="P114" s="0"/>
      <c r="Q114" s="0"/>
      <c r="R114" s="0"/>
      <c r="S114" s="0"/>
      <c r="T114" s="0"/>
      <c r="U114" s="0"/>
      <c r="V114" s="0"/>
      <c r="W114" s="0"/>
      <c r="X114" s="0"/>
      <c r="Y114" s="11" t="n">
        <v>44284</v>
      </c>
      <c r="Z114" s="6" t="n">
        <v>516209.54</v>
      </c>
      <c r="AA114" s="0" t="s">
        <v>473</v>
      </c>
    </row>
    <row collapsed="false" customFormat="false" customHeight="false" hidden="false" ht="12.1" outlineLevel="0" r="115">
      <c r="A115" s="0"/>
      <c r="B115" s="0"/>
      <c r="C115" s="0"/>
      <c r="D115" s="0"/>
      <c r="E115" s="0"/>
      <c r="F115" s="0"/>
      <c r="G115" s="0"/>
      <c r="H115" s="0"/>
      <c r="I115" s="0"/>
      <c r="J115" s="0"/>
      <c r="K115" s="0"/>
      <c r="L115" s="0"/>
      <c r="M115" s="0"/>
      <c r="N115" s="0"/>
      <c r="O115" s="0"/>
      <c r="P115" s="0"/>
      <c r="Q115" s="0"/>
      <c r="R115" s="0"/>
      <c r="S115" s="0"/>
      <c r="T115" s="0"/>
      <c r="U115" s="0"/>
      <c r="V115" s="0"/>
      <c r="W115" s="0"/>
      <c r="X115" s="0"/>
      <c r="Y115" s="11" t="n">
        <v>44284</v>
      </c>
      <c r="Z115" s="6" t="n">
        <v>93856.28</v>
      </c>
      <c r="AA115" s="0" t="s">
        <v>473</v>
      </c>
    </row>
    <row collapsed="false" customFormat="false" customHeight="false" hidden="false" ht="12.1" outlineLevel="0" r="116">
      <c r="A116" s="0"/>
      <c r="B116" s="0"/>
      <c r="C116" s="0"/>
      <c r="D116" s="0"/>
      <c r="E116" s="0"/>
      <c r="F116" s="0"/>
      <c r="G116" s="0"/>
      <c r="H116" s="0"/>
      <c r="I116" s="0"/>
      <c r="J116" s="0"/>
      <c r="K116" s="0"/>
      <c r="L116" s="0"/>
      <c r="M116" s="0"/>
      <c r="N116" s="0"/>
      <c r="O116" s="0"/>
      <c r="P116" s="0"/>
      <c r="Q116" s="0"/>
      <c r="R116" s="0"/>
      <c r="S116" s="0"/>
      <c r="T116" s="0"/>
      <c r="U116" s="0"/>
      <c r="V116" s="0"/>
      <c r="W116" s="0"/>
      <c r="X116" s="0"/>
      <c r="Y116" s="11" t="n">
        <v>44284</v>
      </c>
      <c r="Z116" s="6" t="n">
        <v>-23012.19</v>
      </c>
      <c r="AA116" s="0" t="s">
        <v>475</v>
      </c>
    </row>
    <row collapsed="false" customFormat="false" customHeight="false" hidden="false" ht="12.1" outlineLevel="0" r="117">
      <c r="A117" s="0"/>
      <c r="B117" s="0"/>
      <c r="C117" s="0"/>
      <c r="D117" s="0"/>
      <c r="E117" s="0"/>
      <c r="F117" s="0"/>
      <c r="G117" s="0"/>
      <c r="H117" s="0"/>
      <c r="I117" s="0"/>
      <c r="J117" s="0"/>
      <c r="K117" s="0"/>
      <c r="L117" s="0"/>
      <c r="M117" s="0"/>
      <c r="N117" s="0"/>
      <c r="O117" s="0"/>
      <c r="P117" s="0"/>
      <c r="Q117" s="0"/>
      <c r="R117" s="0"/>
      <c r="S117" s="0"/>
      <c r="T117" s="0"/>
      <c r="U117" s="0"/>
      <c r="V117" s="0"/>
      <c r="W117" s="0"/>
      <c r="X117" s="0"/>
      <c r="Y117" s="11" t="n">
        <v>44284</v>
      </c>
      <c r="Z117" s="6" t="n">
        <v>-46024.36</v>
      </c>
      <c r="AA117" s="0" t="s">
        <v>475</v>
      </c>
    </row>
    <row collapsed="false" customFormat="false" customHeight="false" hidden="false" ht="12.1" outlineLevel="0" r="118">
      <c r="A118" s="0"/>
      <c r="B118" s="0"/>
      <c r="C118" s="0"/>
      <c r="D118" s="0"/>
      <c r="E118" s="0"/>
      <c r="F118" s="0"/>
      <c r="G118" s="0"/>
      <c r="H118" s="0"/>
      <c r="I118" s="0"/>
      <c r="J118" s="0"/>
      <c r="K118" s="0"/>
      <c r="L118" s="0"/>
      <c r="M118" s="0"/>
      <c r="N118" s="0"/>
      <c r="O118" s="0"/>
      <c r="P118" s="0"/>
      <c r="Q118" s="0"/>
      <c r="R118" s="0"/>
      <c r="S118" s="0"/>
      <c r="T118" s="0"/>
      <c r="U118" s="0"/>
      <c r="V118" s="0"/>
      <c r="W118" s="0"/>
      <c r="X118" s="0"/>
      <c r="Y118" s="11" t="n">
        <v>44284</v>
      </c>
      <c r="Z118" s="6" t="n">
        <v>-115100.9</v>
      </c>
      <c r="AA118" s="0" t="s">
        <v>475</v>
      </c>
    </row>
    <row collapsed="false" customFormat="false" customHeight="false" hidden="false" ht="12.1" outlineLevel="0" r="119">
      <c r="A119" s="0"/>
      <c r="B119" s="0"/>
      <c r="C119" s="0"/>
      <c r="D119" s="0"/>
      <c r="E119" s="0"/>
      <c r="F119" s="0"/>
      <c r="G119" s="0"/>
      <c r="H119" s="0"/>
      <c r="I119" s="0"/>
      <c r="J119" s="0"/>
      <c r="K119" s="0"/>
      <c r="L119" s="0"/>
      <c r="M119" s="0"/>
      <c r="N119" s="0"/>
      <c r="O119" s="0"/>
      <c r="P119" s="0"/>
      <c r="Q119" s="0"/>
      <c r="R119" s="0"/>
      <c r="S119" s="0"/>
      <c r="T119" s="0"/>
      <c r="U119" s="0"/>
      <c r="V119" s="0"/>
      <c r="W119" s="0"/>
      <c r="X119" s="0"/>
      <c r="Y119" s="11" t="n">
        <v>44284</v>
      </c>
      <c r="Z119" s="6" t="n">
        <v>-230181.81</v>
      </c>
      <c r="AA119" s="0" t="s">
        <v>475</v>
      </c>
    </row>
    <row collapsed="false" customFormat="false" customHeight="false" hidden="false" ht="12.1" outlineLevel="0" r="120">
      <c r="A120" s="0"/>
      <c r="B120" s="0"/>
      <c r="C120" s="0"/>
      <c r="D120" s="0"/>
      <c r="E120" s="0"/>
      <c r="F120" s="0"/>
      <c r="G120" s="0"/>
      <c r="H120" s="0"/>
      <c r="I120" s="0"/>
      <c r="J120" s="0"/>
      <c r="K120" s="0"/>
      <c r="L120" s="0"/>
      <c r="M120" s="0"/>
      <c r="N120" s="0"/>
      <c r="O120" s="0"/>
      <c r="P120" s="0"/>
      <c r="Q120" s="0"/>
      <c r="R120" s="0"/>
      <c r="S120" s="0"/>
      <c r="T120" s="0"/>
      <c r="U120" s="0"/>
      <c r="V120" s="0"/>
      <c r="W120" s="0"/>
      <c r="X120" s="0"/>
      <c r="Y120" s="11" t="n">
        <v>44284</v>
      </c>
      <c r="Z120" s="6" t="n">
        <v>-1150809.1</v>
      </c>
      <c r="AA120" s="0" t="s">
        <v>475</v>
      </c>
    </row>
    <row collapsed="false" customFormat="false" customHeight="false" hidden="false" ht="12.1" outlineLevel="0" r="121">
      <c r="A121" s="0"/>
      <c r="B121" s="0"/>
      <c r="C121" s="0"/>
      <c r="D121" s="0"/>
      <c r="E121" s="0"/>
      <c r="F121" s="0"/>
      <c r="G121" s="0"/>
      <c r="H121" s="0"/>
      <c r="I121" s="0"/>
      <c r="J121" s="0"/>
      <c r="K121" s="0"/>
      <c r="L121" s="0"/>
      <c r="M121" s="0"/>
      <c r="N121" s="0"/>
      <c r="O121" s="0"/>
      <c r="P121" s="0"/>
      <c r="Q121" s="0"/>
      <c r="R121" s="0"/>
      <c r="S121" s="0"/>
      <c r="T121" s="0"/>
      <c r="U121" s="0"/>
      <c r="V121" s="0"/>
      <c r="W121" s="0"/>
      <c r="X121" s="0"/>
      <c r="Y121" s="11" t="n">
        <v>44284</v>
      </c>
      <c r="Z121" s="6" t="n">
        <v>-46024.36</v>
      </c>
      <c r="AA121" s="0" t="s">
        <v>475</v>
      </c>
    </row>
    <row collapsed="false" customFormat="false" customHeight="false" hidden="false" ht="12.1" outlineLevel="0" r="122">
      <c r="A122" s="0"/>
      <c r="B122" s="0"/>
      <c r="C122" s="0"/>
      <c r="D122" s="0"/>
      <c r="E122" s="0"/>
      <c r="F122" s="0"/>
      <c r="G122" s="0"/>
      <c r="H122" s="0"/>
      <c r="I122" s="0"/>
      <c r="J122" s="0"/>
      <c r="K122" s="0"/>
      <c r="L122" s="0"/>
      <c r="M122" s="0"/>
      <c r="N122" s="0"/>
      <c r="O122" s="0"/>
      <c r="P122" s="0"/>
      <c r="Q122" s="0"/>
      <c r="R122" s="0"/>
      <c r="S122" s="0"/>
      <c r="T122" s="0"/>
      <c r="U122" s="0"/>
      <c r="V122" s="0"/>
      <c r="W122" s="0"/>
      <c r="X122" s="0"/>
      <c r="Y122" s="11" t="n">
        <v>44284</v>
      </c>
      <c r="Z122" s="6" t="n">
        <v>-460243.69</v>
      </c>
      <c r="AA122" s="0" t="s">
        <v>475</v>
      </c>
    </row>
    <row collapsed="false" customFormat="false" customHeight="false" hidden="false" ht="12.1" outlineLevel="0" r="123">
      <c r="A123" s="0"/>
      <c r="B123" s="0"/>
      <c r="C123" s="0"/>
      <c r="D123" s="0"/>
      <c r="E123" s="0"/>
      <c r="F123" s="0"/>
      <c r="G123" s="0"/>
      <c r="H123" s="0"/>
      <c r="I123" s="0"/>
      <c r="J123" s="0"/>
      <c r="K123" s="0"/>
      <c r="L123" s="0"/>
      <c r="M123" s="0"/>
      <c r="N123" s="0"/>
      <c r="O123" s="0"/>
      <c r="P123" s="0"/>
      <c r="Q123" s="0"/>
      <c r="R123" s="0"/>
      <c r="S123" s="0"/>
      <c r="T123" s="0"/>
      <c r="U123" s="0"/>
      <c r="V123" s="0"/>
      <c r="W123" s="0"/>
      <c r="X123" s="0"/>
      <c r="Y123" s="11" t="n">
        <v>44285</v>
      </c>
      <c r="Z123" s="6" t="n">
        <v>1166699.61</v>
      </c>
      <c r="AA123" s="0" t="s">
        <v>473</v>
      </c>
    </row>
    <row collapsed="false" customFormat="false" customHeight="false" hidden="false" ht="12.1" outlineLevel="0" r="124">
      <c r="A124" s="0"/>
      <c r="B124" s="0"/>
      <c r="C124" s="0"/>
      <c r="D124" s="0"/>
      <c r="E124" s="0"/>
      <c r="F124" s="0"/>
      <c r="G124" s="0"/>
      <c r="H124" s="0"/>
      <c r="I124" s="0"/>
      <c r="J124" s="0"/>
      <c r="K124" s="0"/>
      <c r="L124" s="0"/>
      <c r="M124" s="0"/>
      <c r="N124" s="0"/>
      <c r="O124" s="0"/>
      <c r="P124" s="0"/>
      <c r="Q124" s="0"/>
      <c r="R124" s="0"/>
      <c r="S124" s="0"/>
      <c r="T124" s="0"/>
      <c r="U124" s="0"/>
      <c r="V124" s="0"/>
      <c r="W124" s="0"/>
      <c r="X124" s="0"/>
      <c r="Y124" s="11" t="n">
        <v>44285</v>
      </c>
      <c r="Z124" s="6" t="n">
        <v>185151.02</v>
      </c>
      <c r="AA124" s="0" t="s">
        <v>473</v>
      </c>
    </row>
    <row collapsed="false" customFormat="false" customHeight="false" hidden="false" ht="12.1" outlineLevel="0" r="125">
      <c r="A125" s="0"/>
      <c r="B125" s="0"/>
      <c r="C125" s="0"/>
      <c r="D125" s="0"/>
      <c r="E125" s="0"/>
      <c r="F125" s="0"/>
      <c r="G125" s="0"/>
      <c r="H125" s="0"/>
      <c r="I125" s="0"/>
      <c r="J125" s="0"/>
      <c r="K125" s="0"/>
      <c r="L125" s="0"/>
      <c r="M125" s="0"/>
      <c r="N125" s="0"/>
      <c r="O125" s="0"/>
      <c r="P125" s="0"/>
      <c r="Q125" s="0"/>
      <c r="R125" s="0"/>
      <c r="S125" s="0"/>
      <c r="T125" s="0"/>
      <c r="U125" s="0"/>
      <c r="V125" s="0"/>
      <c r="W125" s="0"/>
      <c r="X125" s="0"/>
      <c r="Y125" s="11" t="n">
        <v>44285</v>
      </c>
      <c r="Z125" s="6" t="n">
        <v>46287.76</v>
      </c>
      <c r="AA125" s="0" t="s">
        <v>473</v>
      </c>
    </row>
    <row collapsed="false" customFormat="false" customHeight="false" hidden="false" ht="12.1" outlineLevel="0" r="126">
      <c r="A126" s="0"/>
      <c r="B126" s="0"/>
      <c r="C126" s="0"/>
      <c r="D126" s="0"/>
      <c r="E126" s="0"/>
      <c r="F126" s="0"/>
      <c r="G126" s="0"/>
      <c r="H126" s="0"/>
      <c r="I126" s="0"/>
      <c r="J126" s="0"/>
      <c r="K126" s="0"/>
      <c r="L126" s="0"/>
      <c r="M126" s="0"/>
      <c r="N126" s="0"/>
      <c r="O126" s="0"/>
      <c r="P126" s="0"/>
      <c r="Q126" s="0"/>
      <c r="R126" s="0"/>
      <c r="S126" s="0"/>
      <c r="T126" s="0"/>
      <c r="U126" s="0"/>
      <c r="V126" s="0"/>
      <c r="W126" s="0"/>
      <c r="X126" s="0"/>
      <c r="Y126" s="11" t="n">
        <v>44285</v>
      </c>
      <c r="Z126" s="6" t="n">
        <v>925755.12</v>
      </c>
      <c r="AA126" s="0" t="s">
        <v>473</v>
      </c>
    </row>
    <row collapsed="false" customFormat="false" customHeight="false" hidden="false" ht="12.1" outlineLevel="0" r="127">
      <c r="A127" s="0"/>
      <c r="B127" s="0"/>
      <c r="C127" s="0"/>
      <c r="D127" s="0"/>
      <c r="E127" s="0"/>
      <c r="F127" s="0"/>
      <c r="G127" s="0"/>
      <c r="H127" s="0"/>
      <c r="I127" s="0"/>
      <c r="J127" s="0"/>
      <c r="K127" s="0"/>
      <c r="L127" s="0"/>
      <c r="M127" s="0"/>
      <c r="N127" s="0"/>
      <c r="O127" s="0"/>
      <c r="P127" s="0"/>
      <c r="Q127" s="0"/>
      <c r="R127" s="0"/>
      <c r="S127" s="0"/>
      <c r="T127" s="0"/>
      <c r="U127" s="0"/>
      <c r="V127" s="0"/>
      <c r="W127" s="0"/>
      <c r="X127" s="0"/>
      <c r="Y127" s="11" t="n">
        <v>44286</v>
      </c>
      <c r="Z127" s="6" t="n">
        <v>-2328601.99</v>
      </c>
      <c r="AA127" s="0" t="s">
        <v>475</v>
      </c>
    </row>
    <row collapsed="false" customFormat="false" customHeight="false" hidden="false" ht="12.1" outlineLevel="0" r="128">
      <c r="A128" s="0"/>
      <c r="B128" s="0"/>
      <c r="C128" s="0"/>
      <c r="D128" s="0"/>
      <c r="E128" s="0"/>
      <c r="F128" s="0"/>
      <c r="G128" s="0"/>
      <c r="H128" s="0"/>
      <c r="I128" s="0"/>
      <c r="J128" s="0"/>
      <c r="K128" s="0"/>
      <c r="L128" s="0"/>
      <c r="M128" s="0"/>
      <c r="N128" s="0"/>
      <c r="O128" s="0"/>
      <c r="P128" s="0"/>
      <c r="Q128" s="0"/>
      <c r="R128" s="0"/>
      <c r="S128" s="0"/>
      <c r="T128" s="0"/>
      <c r="U128" s="0"/>
      <c r="V128" s="0"/>
      <c r="W128" s="0"/>
      <c r="X128" s="0"/>
      <c r="Y128" s="11" t="n">
        <v>44286</v>
      </c>
      <c r="Z128" s="6" t="n">
        <v>932959.44</v>
      </c>
      <c r="AA128" s="0" t="s">
        <v>473</v>
      </c>
    </row>
    <row collapsed="false" customFormat="false" customHeight="false" hidden="false" ht="12.1" outlineLevel="0" r="129">
      <c r="A129" s="0"/>
      <c r="B129" s="0"/>
      <c r="C129" s="0"/>
      <c r="D129" s="0"/>
      <c r="E129" s="0"/>
      <c r="F129" s="0"/>
      <c r="G129" s="0"/>
      <c r="H129" s="0"/>
      <c r="I129" s="0"/>
      <c r="J129" s="0"/>
      <c r="K129" s="0"/>
      <c r="L129" s="0"/>
      <c r="M129" s="0"/>
      <c r="N129" s="0"/>
      <c r="O129" s="0"/>
      <c r="P129" s="0"/>
      <c r="Q129" s="0"/>
      <c r="R129" s="0"/>
      <c r="S129" s="0"/>
      <c r="T129" s="0"/>
      <c r="U129" s="0"/>
      <c r="V129" s="0"/>
      <c r="W129" s="0"/>
      <c r="X129" s="0"/>
      <c r="Y129" s="11" t="n">
        <v>44286</v>
      </c>
      <c r="Z129" s="6" t="n">
        <v>1399439.16</v>
      </c>
      <c r="AA129" s="0" t="s">
        <v>473</v>
      </c>
    </row>
    <row collapsed="false" customFormat="false" customHeight="false" hidden="false" ht="12.1" outlineLevel="0" r="130">
      <c r="A130" s="0"/>
      <c r="B130" s="0"/>
      <c r="C130" s="0"/>
      <c r="D130" s="0"/>
      <c r="E130" s="0"/>
      <c r="F130" s="0"/>
      <c r="G130" s="0"/>
      <c r="H130" s="0"/>
      <c r="I130" s="0"/>
      <c r="J130" s="0"/>
      <c r="K130" s="0"/>
      <c r="L130" s="0"/>
      <c r="M130" s="0"/>
      <c r="N130" s="0"/>
      <c r="O130" s="0"/>
      <c r="P130" s="0"/>
      <c r="Q130" s="0"/>
      <c r="R130" s="0"/>
      <c r="S130" s="0"/>
      <c r="T130" s="0"/>
      <c r="U130" s="0"/>
      <c r="V130" s="0"/>
      <c r="W130" s="0"/>
      <c r="X130" s="0"/>
      <c r="Y130" s="11" t="n">
        <v>44286</v>
      </c>
      <c r="Z130" s="6" t="n">
        <v>-2338596</v>
      </c>
      <c r="AA130" s="0" t="s">
        <v>475</v>
      </c>
    </row>
    <row collapsed="false" customFormat="false" customHeight="false" hidden="false" ht="12.1" outlineLevel="0" r="131">
      <c r="A131" s="0"/>
      <c r="B131" s="0"/>
      <c r="C131" s="0"/>
      <c r="D131" s="0"/>
      <c r="E131" s="0"/>
      <c r="F131" s="0"/>
      <c r="G131" s="0"/>
      <c r="H131" s="0"/>
      <c r="I131" s="0"/>
      <c r="J131" s="0"/>
      <c r="K131" s="0"/>
      <c r="L131" s="0"/>
      <c r="M131" s="0"/>
      <c r="N131" s="0"/>
      <c r="O131" s="0"/>
      <c r="P131" s="0"/>
      <c r="Q131" s="0"/>
      <c r="R131" s="0"/>
      <c r="S131" s="0"/>
      <c r="T131" s="0"/>
      <c r="U131" s="0"/>
      <c r="V131" s="0"/>
      <c r="W131" s="0"/>
      <c r="X131" s="0"/>
      <c r="Y131" s="11" t="n">
        <v>44286</v>
      </c>
      <c r="Z131" s="6" t="n">
        <v>469081.28</v>
      </c>
      <c r="AA131" s="0" t="s">
        <v>473</v>
      </c>
    </row>
    <row collapsed="false" customFormat="false" customHeight="false" hidden="false" ht="12.1" outlineLevel="0" r="132">
      <c r="A132" s="0"/>
      <c r="B132" s="0"/>
      <c r="C132" s="0"/>
      <c r="D132" s="0"/>
      <c r="E132" s="0"/>
      <c r="F132" s="0"/>
      <c r="G132" s="0"/>
      <c r="H132" s="0"/>
      <c r="I132" s="0"/>
      <c r="J132" s="0"/>
      <c r="K132" s="0"/>
      <c r="L132" s="0"/>
      <c r="M132" s="0"/>
      <c r="N132" s="0"/>
      <c r="O132" s="0"/>
      <c r="P132" s="0"/>
      <c r="Q132" s="0"/>
      <c r="R132" s="0"/>
      <c r="S132" s="0"/>
      <c r="T132" s="0"/>
      <c r="U132" s="0"/>
      <c r="V132" s="0"/>
      <c r="W132" s="0"/>
      <c r="X132" s="0"/>
      <c r="Y132" s="11" t="n">
        <v>44286</v>
      </c>
      <c r="Z132" s="6" t="n">
        <v>1031890.77</v>
      </c>
      <c r="AA132" s="0" t="s">
        <v>473</v>
      </c>
    </row>
    <row collapsed="false" customFormat="false" customHeight="false" hidden="false" ht="12.1" outlineLevel="0" r="133">
      <c r="A133" s="0"/>
      <c r="B133" s="0"/>
      <c r="C133" s="0"/>
      <c r="D133" s="0"/>
      <c r="E133" s="0"/>
      <c r="F133" s="0"/>
      <c r="G133" s="0"/>
      <c r="H133" s="0"/>
      <c r="I133" s="0"/>
      <c r="J133" s="0"/>
      <c r="K133" s="0"/>
      <c r="L133" s="0"/>
      <c r="M133" s="0"/>
      <c r="N133" s="0"/>
      <c r="O133" s="0"/>
      <c r="P133" s="0"/>
      <c r="Q133" s="0"/>
      <c r="R133" s="0"/>
      <c r="S133" s="0"/>
      <c r="T133" s="0"/>
      <c r="U133" s="0"/>
      <c r="V133" s="0"/>
      <c r="W133" s="0"/>
      <c r="X133" s="0"/>
      <c r="Y133" s="11" t="n">
        <v>44286</v>
      </c>
      <c r="Z133" s="6" t="n">
        <v>211068.57</v>
      </c>
      <c r="AA133" s="0" t="s">
        <v>473</v>
      </c>
    </row>
    <row collapsed="false" customFormat="false" customHeight="false" hidden="false" ht="12.1" outlineLevel="0" r="134">
      <c r="A134" s="0"/>
      <c r="B134" s="0"/>
      <c r="C134" s="0"/>
      <c r="D134" s="0"/>
      <c r="E134" s="0"/>
      <c r="F134" s="0"/>
      <c r="G134" s="0"/>
      <c r="H134" s="0"/>
      <c r="I134" s="0"/>
      <c r="J134" s="0"/>
      <c r="K134" s="0"/>
      <c r="L134" s="0"/>
      <c r="M134" s="0"/>
      <c r="N134" s="0"/>
      <c r="O134" s="0"/>
      <c r="P134" s="0"/>
      <c r="Q134" s="0"/>
      <c r="R134" s="0"/>
      <c r="S134" s="0"/>
      <c r="T134" s="0"/>
      <c r="U134" s="0"/>
      <c r="V134" s="0"/>
      <c r="W134" s="0"/>
      <c r="X134" s="0"/>
      <c r="Y134" s="11" t="n">
        <v>44286</v>
      </c>
      <c r="Z134" s="6" t="n">
        <v>633205.7</v>
      </c>
      <c r="AA134" s="0" t="s">
        <v>473</v>
      </c>
    </row>
    <row collapsed="false" customFormat="false" customHeight="false" hidden="false" ht="12.1" outlineLevel="0" r="135">
      <c r="A135" s="0"/>
      <c r="B135" s="0"/>
      <c r="C135" s="0"/>
      <c r="D135" s="0"/>
      <c r="E135" s="0"/>
      <c r="F135" s="0"/>
      <c r="G135" s="0"/>
      <c r="H135" s="0"/>
      <c r="I135" s="0"/>
      <c r="J135" s="0"/>
      <c r="K135" s="0"/>
      <c r="L135" s="0"/>
      <c r="M135" s="0"/>
      <c r="N135" s="0"/>
      <c r="O135" s="0"/>
      <c r="P135" s="0"/>
      <c r="Q135" s="0"/>
      <c r="R135" s="0"/>
      <c r="S135" s="0"/>
      <c r="T135" s="0"/>
      <c r="U135" s="0"/>
      <c r="V135" s="0"/>
      <c r="W135" s="0"/>
      <c r="X135" s="0"/>
      <c r="Y135" s="11" t="n">
        <v>44286</v>
      </c>
      <c r="Z135" s="6" t="n">
        <v>-2358384.12</v>
      </c>
      <c r="AA135" s="0" t="s">
        <v>475</v>
      </c>
    </row>
    <row collapsed="false" customFormat="false" customHeight="false" hidden="false" ht="12.1" outlineLevel="0" r="136">
      <c r="A136" s="0"/>
      <c r="B136" s="0"/>
      <c r="C136" s="0"/>
      <c r="D136" s="0"/>
      <c r="E136" s="0"/>
      <c r="F136" s="0"/>
      <c r="G136" s="0"/>
      <c r="H136" s="0"/>
      <c r="I136" s="0"/>
      <c r="J136" s="0"/>
      <c r="K136" s="0"/>
      <c r="L136" s="0"/>
      <c r="M136" s="0"/>
      <c r="N136" s="0"/>
      <c r="O136" s="0"/>
      <c r="P136" s="0"/>
      <c r="Q136" s="0"/>
      <c r="R136" s="0"/>
      <c r="S136" s="0"/>
      <c r="T136" s="0"/>
      <c r="U136" s="0"/>
      <c r="V136" s="0"/>
      <c r="W136" s="0"/>
      <c r="X136" s="0"/>
      <c r="Y136" s="11" t="n">
        <v>44286</v>
      </c>
      <c r="Z136" s="6" t="n">
        <v>306984.08</v>
      </c>
      <c r="AA136" s="0" t="s">
        <v>473</v>
      </c>
    </row>
    <row collapsed="false" customFormat="false" customHeight="false" hidden="false" ht="12.1" outlineLevel="0" r="137">
      <c r="A137" s="0"/>
      <c r="B137" s="0"/>
      <c r="C137" s="0"/>
      <c r="D137" s="0"/>
      <c r="E137" s="0"/>
      <c r="F137" s="0"/>
      <c r="G137" s="0"/>
      <c r="H137" s="0"/>
      <c r="I137" s="0"/>
      <c r="J137" s="0"/>
      <c r="K137" s="0"/>
      <c r="L137" s="0"/>
      <c r="M137" s="0"/>
      <c r="N137" s="0"/>
      <c r="O137" s="0"/>
      <c r="P137" s="0"/>
      <c r="Q137" s="0"/>
      <c r="R137" s="0"/>
      <c r="S137" s="0"/>
      <c r="T137" s="0"/>
      <c r="U137" s="0"/>
      <c r="V137" s="0"/>
      <c r="W137" s="0"/>
      <c r="X137" s="0"/>
      <c r="Y137" s="11" t="n">
        <v>44286</v>
      </c>
      <c r="Z137" s="6" t="n">
        <v>-306096.23</v>
      </c>
      <c r="AA137" s="0" t="s">
        <v>475</v>
      </c>
    </row>
    <row collapsed="false" customFormat="false" customHeight="false" hidden="false" ht="12.1" outlineLevel="0" r="138">
      <c r="A138" s="0"/>
      <c r="B138" s="0"/>
      <c r="C138" s="0"/>
      <c r="D138" s="0"/>
      <c r="E138" s="0"/>
      <c r="F138" s="0"/>
      <c r="G138" s="0"/>
      <c r="H138" s="0"/>
      <c r="I138" s="0"/>
      <c r="J138" s="0"/>
      <c r="K138" s="0"/>
      <c r="L138" s="0"/>
      <c r="M138" s="0"/>
      <c r="N138" s="0"/>
      <c r="O138" s="0"/>
      <c r="P138" s="0"/>
      <c r="Q138" s="0"/>
      <c r="R138" s="0"/>
      <c r="S138" s="0"/>
      <c r="T138" s="0"/>
      <c r="U138" s="0"/>
      <c r="V138" s="0"/>
      <c r="W138" s="0"/>
      <c r="X138" s="0"/>
      <c r="Y138" s="11" t="n">
        <v>44286</v>
      </c>
      <c r="Z138" s="6" t="n">
        <v>1188712.8</v>
      </c>
      <c r="AA138" s="0" t="s">
        <v>473</v>
      </c>
    </row>
    <row collapsed="false" customFormat="false" customHeight="false" hidden="false" ht="12.1" outlineLevel="0" r="139">
      <c r="A139" s="0"/>
      <c r="B139" s="0"/>
      <c r="C139" s="0"/>
      <c r="D139" s="0"/>
      <c r="E139" s="0"/>
      <c r="F139" s="0"/>
      <c r="G139" s="0"/>
      <c r="H139" s="0"/>
      <c r="I139" s="0"/>
      <c r="J139" s="0"/>
      <c r="K139" s="0"/>
      <c r="L139" s="0"/>
      <c r="M139" s="0"/>
      <c r="N139" s="0"/>
      <c r="O139" s="0"/>
      <c r="P139" s="0"/>
      <c r="Q139" s="0"/>
      <c r="R139" s="0"/>
      <c r="S139" s="0"/>
      <c r="T139" s="0"/>
      <c r="U139" s="0"/>
      <c r="V139" s="0"/>
      <c r="W139" s="0"/>
      <c r="X139" s="0"/>
      <c r="Y139" s="11" t="n">
        <v>44286</v>
      </c>
      <c r="Z139" s="6" t="n">
        <v>118621.14</v>
      </c>
      <c r="AA139" s="0" t="s">
        <v>473</v>
      </c>
    </row>
    <row collapsed="false" customFormat="false" customHeight="false" hidden="false" ht="12.1" outlineLevel="0" r="140">
      <c r="A140" s="0"/>
      <c r="B140" s="0"/>
      <c r="C140" s="0"/>
      <c r="D140" s="0"/>
      <c r="E140" s="0"/>
      <c r="F140" s="0"/>
      <c r="G140" s="0"/>
      <c r="H140" s="0"/>
      <c r="I140" s="0"/>
      <c r="J140" s="0"/>
      <c r="K140" s="0"/>
      <c r="L140" s="0"/>
      <c r="M140" s="0"/>
      <c r="N140" s="0"/>
      <c r="O140" s="0"/>
      <c r="P140" s="0"/>
      <c r="Q140" s="0"/>
      <c r="R140" s="0"/>
      <c r="S140" s="0"/>
      <c r="T140" s="0"/>
      <c r="U140" s="0"/>
      <c r="V140" s="0"/>
      <c r="W140" s="0"/>
      <c r="X140" s="0"/>
      <c r="Y140" s="11" t="n">
        <v>44286</v>
      </c>
      <c r="Z140" s="6" t="n">
        <v>1067590.18</v>
      </c>
      <c r="AA140" s="0" t="s">
        <v>473</v>
      </c>
    </row>
    <row collapsed="false" customFormat="false" customHeight="false" hidden="false" ht="12.1" outlineLevel="0" r="141">
      <c r="A141" s="0"/>
      <c r="B141" s="0"/>
      <c r="C141" s="0"/>
      <c r="D141" s="0"/>
      <c r="E141" s="0"/>
      <c r="F141" s="0"/>
      <c r="G141" s="0"/>
      <c r="H141" s="0"/>
      <c r="I141" s="0"/>
      <c r="J141" s="0"/>
      <c r="K141" s="0"/>
      <c r="L141" s="0"/>
      <c r="M141" s="0"/>
      <c r="N141" s="0"/>
      <c r="O141" s="0"/>
      <c r="P141" s="0"/>
      <c r="Q141" s="0"/>
      <c r="R141" s="0"/>
      <c r="S141" s="0"/>
      <c r="T141" s="0"/>
      <c r="U141" s="0"/>
      <c r="V141" s="0"/>
      <c r="W141" s="0"/>
      <c r="X141" s="0"/>
      <c r="Y141" s="11" t="n">
        <v>44286</v>
      </c>
      <c r="Z141" s="6" t="n">
        <v>-2377572.6</v>
      </c>
      <c r="AA141" s="0" t="s">
        <v>475</v>
      </c>
    </row>
    <row collapsed="false" customFormat="false" customHeight="false" hidden="false" ht="12.1" outlineLevel="0" r="142">
      <c r="A142" s="0"/>
      <c r="B142" s="0"/>
      <c r="C142" s="0"/>
      <c r="D142" s="0"/>
      <c r="E142" s="0"/>
      <c r="F142" s="0"/>
      <c r="G142" s="0"/>
      <c r="H142" s="0"/>
      <c r="I142" s="0"/>
      <c r="J142" s="0"/>
      <c r="K142" s="0"/>
      <c r="L142" s="0"/>
      <c r="M142" s="0"/>
      <c r="N142" s="0"/>
      <c r="O142" s="0"/>
      <c r="P142" s="0"/>
      <c r="Q142" s="0"/>
      <c r="R142" s="0"/>
      <c r="S142" s="0"/>
      <c r="T142" s="0"/>
      <c r="U142" s="0"/>
      <c r="V142" s="0"/>
      <c r="W142" s="0"/>
      <c r="X142" s="0"/>
      <c r="Y142" s="11" t="n">
        <v>44286</v>
      </c>
      <c r="Z142" s="6" t="n">
        <v>-23637.8</v>
      </c>
      <c r="AA142" s="0" t="s">
        <v>475</v>
      </c>
    </row>
    <row collapsed="false" customFormat="false" customHeight="false" hidden="false" ht="12.1" outlineLevel="0" r="143">
      <c r="A143" s="0"/>
      <c r="B143" s="0"/>
      <c r="C143" s="0"/>
      <c r="D143" s="0"/>
      <c r="E143" s="0"/>
      <c r="F143" s="0"/>
      <c r="G143" s="0"/>
      <c r="H143" s="0"/>
      <c r="I143" s="0"/>
      <c r="J143" s="0"/>
      <c r="K143" s="0"/>
      <c r="L143" s="0"/>
      <c r="M143" s="0"/>
      <c r="N143" s="0"/>
      <c r="O143" s="0"/>
      <c r="P143" s="0"/>
      <c r="Q143" s="0"/>
      <c r="R143" s="0"/>
      <c r="S143" s="0"/>
      <c r="T143" s="0"/>
      <c r="U143" s="0"/>
      <c r="V143" s="0"/>
      <c r="W143" s="0"/>
      <c r="X143" s="0"/>
      <c r="Y143" s="11" t="n">
        <v>44286</v>
      </c>
      <c r="Z143" s="6" t="n">
        <v>-661802.68</v>
      </c>
      <c r="AA143" s="0" t="s">
        <v>475</v>
      </c>
    </row>
    <row collapsed="false" customFormat="false" customHeight="false" hidden="false" ht="12.1" outlineLevel="0" r="144">
      <c r="A144" s="0"/>
      <c r="B144" s="0"/>
      <c r="C144" s="0"/>
      <c r="D144" s="0"/>
      <c r="E144" s="0"/>
      <c r="F144" s="0"/>
      <c r="G144" s="0"/>
      <c r="H144" s="0"/>
      <c r="I144" s="0"/>
      <c r="J144" s="0"/>
      <c r="K144" s="0"/>
      <c r="L144" s="0"/>
      <c r="M144" s="0"/>
      <c r="N144" s="0"/>
      <c r="O144" s="0"/>
      <c r="P144" s="0"/>
      <c r="Q144" s="0"/>
      <c r="R144" s="0"/>
      <c r="S144" s="0"/>
      <c r="T144" s="0"/>
      <c r="U144" s="0"/>
      <c r="V144" s="0"/>
      <c r="W144" s="0"/>
      <c r="X144" s="0"/>
      <c r="Y144" s="11" t="n">
        <v>44286</v>
      </c>
      <c r="Z144" s="6" t="n">
        <v>-496393.98</v>
      </c>
      <c r="AA144" s="0" t="s">
        <v>475</v>
      </c>
    </row>
    <row collapsed="false" customFormat="false" customHeight="false" hidden="false" ht="12.1" outlineLevel="0" r="145">
      <c r="A145" s="0"/>
      <c r="B145" s="0"/>
      <c r="C145" s="0"/>
      <c r="D145" s="0"/>
      <c r="E145" s="0"/>
      <c r="F145" s="0"/>
      <c r="G145" s="0"/>
      <c r="H145" s="0"/>
      <c r="I145" s="0"/>
      <c r="J145" s="0"/>
      <c r="K145" s="0"/>
      <c r="L145" s="0"/>
      <c r="M145" s="0"/>
      <c r="N145" s="0"/>
      <c r="O145" s="0"/>
      <c r="P145" s="0"/>
      <c r="Q145" s="0"/>
      <c r="R145" s="0"/>
      <c r="S145" s="0"/>
      <c r="T145" s="0"/>
      <c r="U145" s="0"/>
      <c r="V145" s="0"/>
      <c r="W145" s="0"/>
      <c r="X145" s="0"/>
      <c r="Y145" s="11" t="n">
        <v>44286</v>
      </c>
      <c r="Z145" s="6" t="n">
        <v>-23665.79</v>
      </c>
      <c r="AA145" s="0" t="s">
        <v>475</v>
      </c>
    </row>
    <row collapsed="false" customFormat="false" customHeight="false" hidden="false" ht="12.1" outlineLevel="0" r="146">
      <c r="A146" s="0"/>
      <c r="B146" s="0"/>
      <c r="C146" s="0"/>
      <c r="D146" s="0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11" t="n">
        <v>44286</v>
      </c>
      <c r="Z146" s="6" t="n">
        <v>-23665.79</v>
      </c>
      <c r="AA146" s="0" t="s">
        <v>475</v>
      </c>
    </row>
    <row collapsed="false" customFormat="false" customHeight="false" hidden="false" ht="12.1" outlineLevel="0" r="147">
      <c r="A147" s="0"/>
      <c r="B147" s="0"/>
      <c r="C147" s="0"/>
      <c r="D147" s="0"/>
      <c r="E147" s="0"/>
      <c r="F147" s="0"/>
      <c r="G147" s="0"/>
      <c r="H147" s="0"/>
      <c r="I147" s="0"/>
      <c r="J147" s="0"/>
      <c r="K147" s="0"/>
      <c r="L147" s="0"/>
      <c r="M147" s="0"/>
      <c r="N147" s="0"/>
      <c r="O147" s="0"/>
      <c r="P147" s="0"/>
      <c r="Q147" s="0"/>
      <c r="R147" s="0"/>
      <c r="S147" s="0"/>
      <c r="T147" s="0"/>
      <c r="U147" s="0"/>
      <c r="V147" s="0"/>
      <c r="W147" s="0"/>
      <c r="X147" s="0"/>
      <c r="Y147" s="11" t="n">
        <v>44287</v>
      </c>
      <c r="Z147" s="6" t="n">
        <v>-285356.69</v>
      </c>
      <c r="AA147" s="0" t="s">
        <v>475</v>
      </c>
    </row>
    <row collapsed="false" customFormat="false" customHeight="false" hidden="false" ht="12.1" outlineLevel="0" r="148">
      <c r="A148" s="0"/>
      <c r="B148" s="0"/>
      <c r="C148" s="0"/>
      <c r="D148" s="0"/>
      <c r="E148" s="0"/>
      <c r="F148" s="0"/>
      <c r="G148" s="0"/>
      <c r="H148" s="0"/>
      <c r="I148" s="0"/>
      <c r="J148" s="0"/>
      <c r="K148" s="0"/>
      <c r="L148" s="0"/>
      <c r="M148" s="0"/>
      <c r="N148" s="0"/>
      <c r="O148" s="0"/>
      <c r="P148" s="0"/>
      <c r="Q148" s="0"/>
      <c r="R148" s="0"/>
      <c r="S148" s="0"/>
      <c r="T148" s="0"/>
      <c r="U148" s="0"/>
      <c r="V148" s="0"/>
      <c r="W148" s="0"/>
      <c r="X148" s="0"/>
      <c r="Y148" s="11" t="n">
        <v>44287</v>
      </c>
      <c r="Z148" s="6" t="n">
        <v>-95102.91</v>
      </c>
      <c r="AA148" s="0" t="s">
        <v>475</v>
      </c>
    </row>
    <row collapsed="false" customFormat="false" customHeight="false" hidden="false" ht="12.1" outlineLevel="0" r="149">
      <c r="A149" s="0"/>
      <c r="B149" s="0"/>
      <c r="C149" s="0"/>
      <c r="D149" s="0"/>
      <c r="E149" s="0"/>
      <c r="F149" s="0"/>
      <c r="G149" s="0"/>
      <c r="H149" s="0"/>
      <c r="I149" s="0"/>
      <c r="J149" s="0"/>
      <c r="K149" s="0"/>
      <c r="L149" s="0"/>
      <c r="M149" s="0"/>
      <c r="N149" s="0"/>
      <c r="O149" s="0"/>
      <c r="P149" s="0"/>
      <c r="Q149" s="0"/>
      <c r="R149" s="0"/>
      <c r="S149" s="0"/>
      <c r="T149" s="0"/>
      <c r="U149" s="0"/>
      <c r="V149" s="0"/>
      <c r="W149" s="0"/>
      <c r="X149" s="0"/>
      <c r="Y149" s="11" t="n">
        <v>44287</v>
      </c>
      <c r="Z149" s="6" t="n">
        <v>-237817.23</v>
      </c>
      <c r="AA149" s="0" t="s">
        <v>475</v>
      </c>
    </row>
    <row collapsed="false" customFormat="false" customHeight="false" hidden="false" ht="12.1" outlineLevel="0" r="150">
      <c r="A150" s="0"/>
      <c r="B150" s="0"/>
      <c r="C150" s="0"/>
      <c r="D150" s="0"/>
      <c r="E150" s="0"/>
      <c r="F150" s="0"/>
      <c r="G150" s="0"/>
      <c r="H150" s="0"/>
      <c r="I150" s="0"/>
      <c r="J150" s="0"/>
      <c r="K150" s="0"/>
      <c r="L150" s="0"/>
      <c r="M150" s="0"/>
      <c r="N150" s="0"/>
      <c r="O150" s="0"/>
      <c r="P150" s="0"/>
      <c r="Q150" s="0"/>
      <c r="R150" s="0"/>
      <c r="S150" s="0"/>
      <c r="T150" s="0"/>
      <c r="U150" s="0"/>
      <c r="V150" s="0"/>
      <c r="W150" s="0"/>
      <c r="X150" s="0"/>
      <c r="Y150" s="11" t="n">
        <v>44287</v>
      </c>
      <c r="Z150" s="6" t="n">
        <v>-332944.11</v>
      </c>
      <c r="AA150" s="0" t="s">
        <v>475</v>
      </c>
    </row>
    <row collapsed="false" customFormat="false" customHeight="false" hidden="false" ht="12.1" outlineLevel="0" r="151">
      <c r="A151" s="0"/>
      <c r="B151" s="0"/>
      <c r="C151" s="0"/>
      <c r="D151" s="0"/>
      <c r="E151" s="0"/>
      <c r="F151" s="0"/>
      <c r="G151" s="0"/>
      <c r="H151" s="0"/>
      <c r="I151" s="0"/>
      <c r="J151" s="0"/>
      <c r="K151" s="0"/>
      <c r="L151" s="0"/>
      <c r="M151" s="0"/>
      <c r="N151" s="0"/>
      <c r="O151" s="0"/>
      <c r="P151" s="0"/>
      <c r="Q151" s="0"/>
      <c r="R151" s="0"/>
      <c r="S151" s="0"/>
      <c r="T151" s="0"/>
      <c r="U151" s="0"/>
      <c r="V151" s="0"/>
      <c r="W151" s="0"/>
      <c r="X151" s="0"/>
      <c r="Y151" s="11" t="n">
        <v>44287</v>
      </c>
      <c r="Z151" s="6" t="n">
        <v>-237817.23</v>
      </c>
      <c r="AA151" s="0" t="s">
        <v>475</v>
      </c>
    </row>
    <row collapsed="false" customFormat="false" customHeight="false" hidden="false" ht="12.1" outlineLevel="0" r="152">
      <c r="A152" s="0"/>
      <c r="B152" s="0"/>
      <c r="C152" s="0"/>
      <c r="D152" s="0"/>
      <c r="E152" s="0"/>
      <c r="F152" s="0"/>
      <c r="G152" s="0"/>
      <c r="H152" s="0"/>
      <c r="I152" s="0"/>
      <c r="J152" s="0"/>
      <c r="K152" s="0"/>
      <c r="L152" s="0"/>
      <c r="M152" s="0"/>
      <c r="N152" s="0"/>
      <c r="O152" s="0"/>
      <c r="P152" s="0"/>
      <c r="Q152" s="0"/>
      <c r="R152" s="0"/>
      <c r="S152" s="0"/>
      <c r="T152" s="0"/>
      <c r="U152" s="0"/>
      <c r="V152" s="0"/>
      <c r="W152" s="0"/>
      <c r="X152" s="0"/>
      <c r="Y152" s="11" t="n">
        <v>44291</v>
      </c>
      <c r="Z152" s="6" t="n">
        <v>2406603.1</v>
      </c>
      <c r="AA152" s="0" t="s">
        <v>473</v>
      </c>
    </row>
    <row collapsed="false" customFormat="false" customHeight="false" hidden="false" ht="12.1" outlineLevel="0" r="153">
      <c r="A153" s="0"/>
      <c r="B153" s="0"/>
      <c r="C153" s="0"/>
      <c r="D153" s="0"/>
      <c r="E153" s="0"/>
      <c r="F153" s="0"/>
      <c r="G153" s="0"/>
      <c r="H153" s="0"/>
      <c r="I153" s="0"/>
      <c r="J153" s="0"/>
      <c r="K153" s="0"/>
      <c r="L153" s="0"/>
      <c r="M153" s="0"/>
      <c r="N153" s="0"/>
      <c r="O153" s="0"/>
      <c r="P153" s="0"/>
      <c r="Q153" s="0"/>
      <c r="R153" s="0"/>
      <c r="S153" s="0"/>
      <c r="T153" s="0"/>
      <c r="U153" s="0"/>
      <c r="V153" s="0"/>
      <c r="W153" s="0"/>
      <c r="X153" s="0"/>
      <c r="Y153" s="11" t="n">
        <v>44291</v>
      </c>
      <c r="Z153" s="6" t="n">
        <v>-1169297.99</v>
      </c>
      <c r="AA153" s="0" t="s">
        <v>475</v>
      </c>
    </row>
    <row collapsed="false" customFormat="false" customHeight="false" hidden="false" ht="12.1" outlineLevel="0" r="154">
      <c r="A154" s="0"/>
      <c r="B154" s="0"/>
      <c r="C154" s="0"/>
      <c r="D154" s="0"/>
      <c r="E154" s="0"/>
      <c r="F154" s="0"/>
      <c r="G154" s="0"/>
      <c r="H154" s="0"/>
      <c r="I154" s="0"/>
      <c r="J154" s="0"/>
      <c r="K154" s="0"/>
      <c r="L154" s="0"/>
      <c r="M154" s="0"/>
      <c r="N154" s="0"/>
      <c r="O154" s="0"/>
      <c r="P154" s="0"/>
      <c r="Q154" s="0"/>
      <c r="R154" s="0"/>
      <c r="S154" s="0"/>
      <c r="T154" s="0"/>
      <c r="U154" s="0"/>
      <c r="V154" s="0"/>
      <c r="W154" s="0"/>
      <c r="X154" s="0"/>
      <c r="Y154" s="11" t="n">
        <v>44291</v>
      </c>
      <c r="Z154" s="6" t="n">
        <v>-1175094.52</v>
      </c>
      <c r="AA154" s="0" t="s">
        <v>475</v>
      </c>
    </row>
    <row collapsed="false" customFormat="false" customHeight="false" hidden="false" ht="12.1" outlineLevel="0" r="155">
      <c r="A155" s="0"/>
      <c r="B155" s="0"/>
      <c r="C155" s="0"/>
      <c r="D155" s="0"/>
      <c r="E155" s="0"/>
      <c r="F155" s="0"/>
      <c r="G155" s="0"/>
      <c r="H155" s="0"/>
      <c r="I155" s="0"/>
      <c r="J155" s="0"/>
      <c r="K155" s="0"/>
      <c r="L155" s="0"/>
      <c r="M155" s="0"/>
      <c r="N155" s="0"/>
      <c r="O155" s="0"/>
      <c r="P155" s="0"/>
      <c r="Q155" s="0"/>
      <c r="R155" s="0"/>
      <c r="S155" s="0"/>
      <c r="T155" s="0"/>
      <c r="U155" s="0"/>
      <c r="V155" s="0"/>
      <c r="W155" s="0"/>
      <c r="X155" s="0"/>
      <c r="Y155" s="11" t="n">
        <v>44292</v>
      </c>
      <c r="Z155" s="6" t="n">
        <v>490013.83</v>
      </c>
      <c r="AA155" s="0" t="s">
        <v>473</v>
      </c>
    </row>
    <row collapsed="false" customFormat="false" customHeight="false" hidden="false" ht="12.1" outlineLevel="0" r="156">
      <c r="A156" s="0"/>
      <c r="B156" s="0"/>
      <c r="C156" s="0"/>
      <c r="D156" s="0"/>
      <c r="E156" s="0"/>
      <c r="F156" s="0"/>
      <c r="G156" s="0"/>
      <c r="H156" s="0"/>
      <c r="I156" s="0"/>
      <c r="J156" s="0"/>
      <c r="K156" s="0"/>
      <c r="L156" s="0"/>
      <c r="M156" s="0"/>
      <c r="N156" s="0"/>
      <c r="O156" s="0"/>
      <c r="P156" s="0"/>
      <c r="Q156" s="0"/>
      <c r="R156" s="0"/>
      <c r="S156" s="0"/>
      <c r="T156" s="0"/>
      <c r="U156" s="0"/>
      <c r="V156" s="0"/>
      <c r="W156" s="0"/>
      <c r="X156" s="0"/>
      <c r="Y156" s="11" t="n">
        <v>44292</v>
      </c>
      <c r="Z156" s="6" t="n">
        <v>700019.76</v>
      </c>
      <c r="AA156" s="0" t="s">
        <v>473</v>
      </c>
    </row>
    <row collapsed="false" customFormat="false" customHeight="false" hidden="false" ht="12.1" outlineLevel="0" r="157">
      <c r="A157" s="0"/>
      <c r="B157" s="0"/>
      <c r="C157" s="0"/>
      <c r="D157" s="0"/>
      <c r="E157" s="0"/>
      <c r="F157" s="0"/>
      <c r="G157" s="0"/>
      <c r="H157" s="0"/>
      <c r="I157" s="0"/>
      <c r="J157" s="0"/>
      <c r="K157" s="0"/>
      <c r="L157" s="0"/>
      <c r="M157" s="0"/>
      <c r="N157" s="0"/>
      <c r="O157" s="0"/>
      <c r="P157" s="0"/>
      <c r="Q157" s="0"/>
      <c r="R157" s="0"/>
      <c r="S157" s="0"/>
      <c r="T157" s="0"/>
      <c r="U157" s="0"/>
      <c r="V157" s="0"/>
      <c r="W157" s="0"/>
      <c r="X157" s="0"/>
      <c r="Y157" s="11" t="n">
        <v>44292</v>
      </c>
      <c r="Z157" s="6" t="n">
        <v>956693.68</v>
      </c>
      <c r="AA157" s="0" t="s">
        <v>473</v>
      </c>
    </row>
    <row collapsed="false" customFormat="false" customHeight="false" hidden="false" ht="12.1" outlineLevel="0" r="158">
      <c r="A158" s="0"/>
      <c r="B158" s="0"/>
      <c r="C158" s="0"/>
      <c r="D158" s="0"/>
      <c r="E158" s="0"/>
      <c r="F158" s="0"/>
      <c r="G158" s="0"/>
      <c r="H158" s="0"/>
      <c r="I158" s="0"/>
      <c r="J158" s="0"/>
      <c r="K158" s="0"/>
      <c r="L158" s="0"/>
      <c r="M158" s="0"/>
      <c r="N158" s="0"/>
      <c r="O158" s="0"/>
      <c r="P158" s="0"/>
      <c r="Q158" s="0"/>
      <c r="R158" s="0"/>
      <c r="S158" s="0"/>
      <c r="T158" s="0"/>
      <c r="U158" s="0"/>
      <c r="V158" s="0"/>
      <c r="W158" s="0"/>
      <c r="X158" s="0"/>
      <c r="Y158" s="11" t="n">
        <v>44292</v>
      </c>
      <c r="Z158" s="6" t="n">
        <v>186671.94</v>
      </c>
      <c r="AA158" s="0" t="s">
        <v>473</v>
      </c>
    </row>
    <row collapsed="false" customFormat="false" customHeight="false" hidden="false" ht="12.1" outlineLevel="0" r="159">
      <c r="A159" s="0"/>
      <c r="B159" s="0"/>
      <c r="C159" s="0"/>
      <c r="D159" s="0"/>
      <c r="E159" s="0"/>
      <c r="F159" s="0"/>
      <c r="G159" s="0"/>
      <c r="H159" s="0"/>
      <c r="I159" s="0"/>
      <c r="J159" s="0"/>
      <c r="K159" s="0"/>
      <c r="L159" s="0"/>
      <c r="M159" s="0"/>
      <c r="N159" s="0"/>
      <c r="O159" s="0"/>
      <c r="P159" s="0"/>
      <c r="Q159" s="0"/>
      <c r="R159" s="0"/>
      <c r="S159" s="0"/>
      <c r="T159" s="0"/>
      <c r="U159" s="0"/>
      <c r="V159" s="0"/>
      <c r="W159" s="0"/>
      <c r="X159" s="0"/>
      <c r="Y159" s="11" t="n">
        <v>44292</v>
      </c>
      <c r="Z159" s="6" t="n">
        <v>-2326603.2</v>
      </c>
      <c r="AA159" s="0" t="s">
        <v>475</v>
      </c>
    </row>
    <row collapsed="false" customFormat="false" customHeight="false" hidden="false" ht="12.1" outlineLevel="0" r="160">
      <c r="A160" s="0"/>
      <c r="B160" s="0"/>
      <c r="C160" s="0"/>
      <c r="D160" s="0"/>
      <c r="E160" s="0"/>
      <c r="F160" s="0"/>
      <c r="G160" s="0"/>
      <c r="H160" s="0"/>
      <c r="I160" s="0"/>
      <c r="J160" s="0"/>
      <c r="K160" s="0"/>
      <c r="L160" s="0"/>
      <c r="M160" s="0"/>
      <c r="N160" s="0"/>
      <c r="O160" s="0"/>
      <c r="P160" s="0"/>
      <c r="Q160" s="0"/>
      <c r="R160" s="0"/>
      <c r="S160" s="0"/>
      <c r="T160" s="0"/>
      <c r="U160" s="0"/>
      <c r="V160" s="0"/>
      <c r="W160" s="0"/>
      <c r="X160" s="0"/>
      <c r="Y160" s="11" t="n">
        <v>44292</v>
      </c>
      <c r="Z160" s="6" t="n">
        <v>975825.15</v>
      </c>
      <c r="AA160" s="0" t="s">
        <v>473</v>
      </c>
    </row>
    <row collapsed="false" customFormat="false" customHeight="false" hidden="false" ht="12.1" outlineLevel="0" r="161">
      <c r="A161" s="0"/>
      <c r="B161" s="0"/>
      <c r="C161" s="0"/>
      <c r="D161" s="0"/>
      <c r="E161" s="0"/>
      <c r="F161" s="0"/>
      <c r="G161" s="0"/>
      <c r="H161" s="0"/>
      <c r="I161" s="0"/>
      <c r="J161" s="0"/>
      <c r="K161" s="0"/>
      <c r="L161" s="0"/>
      <c r="M161" s="0"/>
      <c r="N161" s="0"/>
      <c r="O161" s="0"/>
      <c r="P161" s="0"/>
      <c r="Q161" s="0"/>
      <c r="R161" s="0"/>
      <c r="S161" s="0"/>
      <c r="T161" s="0"/>
      <c r="U161" s="0"/>
      <c r="V161" s="0"/>
      <c r="W161" s="0"/>
      <c r="X161" s="0"/>
      <c r="Y161" s="11" t="n">
        <v>44292</v>
      </c>
      <c r="Z161" s="6" t="n">
        <v>1022293.01</v>
      </c>
      <c r="AA161" s="0" t="s">
        <v>473</v>
      </c>
    </row>
    <row collapsed="false" customFormat="false" customHeight="false" hidden="false" ht="12.1" outlineLevel="0" r="162">
      <c r="A162" s="0"/>
      <c r="B162" s="0"/>
      <c r="C162" s="0"/>
      <c r="D162" s="0"/>
      <c r="E162" s="0"/>
      <c r="F162" s="0"/>
      <c r="G162" s="0"/>
      <c r="H162" s="0"/>
      <c r="I162" s="0"/>
      <c r="J162" s="0"/>
      <c r="K162" s="0"/>
      <c r="L162" s="0"/>
      <c r="M162" s="0"/>
      <c r="N162" s="0"/>
      <c r="O162" s="0"/>
      <c r="P162" s="0"/>
      <c r="Q162" s="0"/>
      <c r="R162" s="0"/>
      <c r="S162" s="0"/>
      <c r="T162" s="0"/>
      <c r="U162" s="0"/>
      <c r="V162" s="0"/>
      <c r="W162" s="0"/>
      <c r="X162" s="0"/>
      <c r="Y162" s="11" t="n">
        <v>44292</v>
      </c>
      <c r="Z162" s="6" t="n">
        <v>325275.05</v>
      </c>
      <c r="AA162" s="0" t="s">
        <v>473</v>
      </c>
    </row>
    <row collapsed="false" customFormat="false" customHeight="false" hidden="false" ht="12.1" outlineLevel="0" r="163">
      <c r="A163" s="0"/>
      <c r="B163" s="0"/>
      <c r="C163" s="0"/>
      <c r="D163" s="0"/>
      <c r="E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11" t="n">
        <v>44292</v>
      </c>
      <c r="Z163" s="6" t="n">
        <v>-231660.92</v>
      </c>
      <c r="AA163" s="0" t="s">
        <v>475</v>
      </c>
    </row>
    <row collapsed="false" customFormat="false" customHeight="false" hidden="false" ht="12.1" outlineLevel="0" r="164">
      <c r="A164" s="0"/>
      <c r="B164" s="0"/>
      <c r="C164" s="0"/>
      <c r="D164" s="0"/>
      <c r="E164" s="0"/>
      <c r="F164" s="0"/>
      <c r="G164" s="0"/>
      <c r="H164" s="0"/>
      <c r="I164" s="0"/>
      <c r="J164" s="0"/>
      <c r="K164" s="0"/>
      <c r="L164" s="0"/>
      <c r="M164" s="0"/>
      <c r="N164" s="0"/>
      <c r="O164" s="0"/>
      <c r="P164" s="0"/>
      <c r="Q164" s="0"/>
      <c r="R164" s="0"/>
      <c r="S164" s="0"/>
      <c r="T164" s="0"/>
      <c r="U164" s="0"/>
      <c r="V164" s="0"/>
      <c r="W164" s="0"/>
      <c r="X164" s="0"/>
      <c r="Y164" s="11" t="n">
        <v>44292</v>
      </c>
      <c r="Z164" s="6" t="n">
        <v>-23166.09</v>
      </c>
      <c r="AA164" s="0" t="s">
        <v>475</v>
      </c>
    </row>
    <row collapsed="false" customFormat="false" customHeight="false" hidden="false" ht="12.1" outlineLevel="0" r="165">
      <c r="A165" s="0"/>
      <c r="B165" s="0"/>
      <c r="C165" s="0"/>
      <c r="D165" s="0"/>
      <c r="E165" s="0"/>
      <c r="F165" s="0"/>
      <c r="G165" s="0"/>
      <c r="H165" s="0"/>
      <c r="I165" s="0"/>
      <c r="J165" s="0"/>
      <c r="K165" s="0"/>
      <c r="L165" s="0"/>
      <c r="M165" s="0"/>
      <c r="N165" s="0"/>
      <c r="O165" s="0"/>
      <c r="P165" s="0"/>
      <c r="Q165" s="0"/>
      <c r="R165" s="0"/>
      <c r="S165" s="0"/>
      <c r="T165" s="0"/>
      <c r="U165" s="0"/>
      <c r="V165" s="0"/>
      <c r="W165" s="0"/>
      <c r="X165" s="0"/>
      <c r="Y165" s="11" t="n">
        <v>44292</v>
      </c>
      <c r="Z165" s="6" t="n">
        <v>-115830.46</v>
      </c>
      <c r="AA165" s="0" t="s">
        <v>475</v>
      </c>
    </row>
    <row collapsed="false" customFormat="false" customHeight="false" hidden="false" ht="12.1" outlineLevel="0" r="166">
      <c r="A166" s="0"/>
      <c r="B166" s="0"/>
      <c r="C166" s="0"/>
      <c r="D166" s="0"/>
      <c r="E166" s="0"/>
      <c r="F166" s="0"/>
      <c r="G166" s="0"/>
      <c r="H166" s="0"/>
      <c r="I166" s="0"/>
      <c r="J166" s="0"/>
      <c r="K166" s="0"/>
      <c r="L166" s="0"/>
      <c r="M166" s="0"/>
      <c r="N166" s="0"/>
      <c r="O166" s="0"/>
      <c r="P166" s="0"/>
      <c r="Q166" s="0"/>
      <c r="R166" s="0"/>
      <c r="S166" s="0"/>
      <c r="T166" s="0"/>
      <c r="U166" s="0"/>
      <c r="V166" s="0"/>
      <c r="W166" s="0"/>
      <c r="X166" s="0"/>
      <c r="Y166" s="11" t="n">
        <v>44292</v>
      </c>
      <c r="Z166" s="6" t="n">
        <v>-23166.09</v>
      </c>
      <c r="AA166" s="0" t="s">
        <v>475</v>
      </c>
    </row>
    <row collapsed="false" customFormat="false" customHeight="false" hidden="false" ht="12.1" outlineLevel="0" r="167">
      <c r="A167" s="0"/>
      <c r="B167" s="0"/>
      <c r="C167" s="0"/>
      <c r="D167" s="0"/>
      <c r="E167" s="0"/>
      <c r="F167" s="0"/>
      <c r="G167" s="0"/>
      <c r="H167" s="0"/>
      <c r="I167" s="0"/>
      <c r="J167" s="0"/>
      <c r="K167" s="0"/>
      <c r="L167" s="0"/>
      <c r="M167" s="0"/>
      <c r="N167" s="0"/>
      <c r="O167" s="0"/>
      <c r="P167" s="0"/>
      <c r="Q167" s="0"/>
      <c r="R167" s="0"/>
      <c r="S167" s="0"/>
      <c r="T167" s="0"/>
      <c r="U167" s="0"/>
      <c r="V167" s="0"/>
      <c r="W167" s="0"/>
      <c r="X167" s="0"/>
      <c r="Y167" s="11" t="n">
        <v>44292</v>
      </c>
      <c r="Z167" s="6" t="n">
        <v>-46332.18</v>
      </c>
      <c r="AA167" s="0" t="s">
        <v>475</v>
      </c>
    </row>
    <row collapsed="false" customFormat="false" customHeight="false" hidden="false" ht="12.1" outlineLevel="0" r="168">
      <c r="A168" s="0"/>
      <c r="B168" s="0"/>
      <c r="C168" s="0"/>
      <c r="D168" s="0"/>
      <c r="E168" s="0"/>
      <c r="F168" s="0"/>
      <c r="G168" s="0"/>
      <c r="H168" s="0"/>
      <c r="I168" s="0"/>
      <c r="J168" s="0"/>
      <c r="K168" s="0"/>
      <c r="L168" s="0"/>
      <c r="M168" s="0"/>
      <c r="N168" s="0"/>
      <c r="O168" s="0"/>
      <c r="P168" s="0"/>
      <c r="Q168" s="0"/>
      <c r="R168" s="0"/>
      <c r="S168" s="0"/>
      <c r="T168" s="0"/>
      <c r="U168" s="0"/>
      <c r="V168" s="0"/>
      <c r="W168" s="0"/>
      <c r="X168" s="0"/>
      <c r="Y168" s="11" t="n">
        <v>44292</v>
      </c>
      <c r="Z168" s="6" t="n">
        <v>-718148.85</v>
      </c>
      <c r="AA168" s="0" t="s">
        <v>475</v>
      </c>
    </row>
    <row collapsed="false" customFormat="false" customHeight="false" hidden="false" ht="12.1" outlineLevel="0" r="169">
      <c r="A169" s="0"/>
      <c r="B169" s="0"/>
      <c r="C169" s="0"/>
      <c r="D169" s="0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11" t="n">
        <v>44292</v>
      </c>
      <c r="Z169" s="6" t="n">
        <v>-46452.11</v>
      </c>
      <c r="AA169" s="0" t="s">
        <v>475</v>
      </c>
    </row>
    <row collapsed="false" customFormat="false" customHeight="false" hidden="false" ht="12.1" outlineLevel="0" r="170">
      <c r="A170" s="0"/>
      <c r="B170" s="0"/>
      <c r="C170" s="0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11" t="n">
        <v>44292</v>
      </c>
      <c r="Z170" s="6" t="n">
        <v>-116130.28</v>
      </c>
      <c r="AA170" s="0" t="s">
        <v>475</v>
      </c>
    </row>
    <row collapsed="false" customFormat="false" customHeight="false" hidden="false" ht="12.1" outlineLevel="0" r="171">
      <c r="A171" s="0"/>
      <c r="B171" s="0"/>
      <c r="C171" s="0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11" t="n">
        <v>44292</v>
      </c>
      <c r="Z171" s="6" t="n">
        <v>-23226.05</v>
      </c>
      <c r="AA171" s="0" t="s">
        <v>475</v>
      </c>
    </row>
    <row collapsed="false" customFormat="false" customHeight="false" hidden="false" ht="12.1" outlineLevel="0" r="172">
      <c r="A172" s="0"/>
      <c r="B172" s="0"/>
      <c r="C172" s="0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11" t="n">
        <v>44292</v>
      </c>
      <c r="Z172" s="6" t="n">
        <v>-301938.73</v>
      </c>
      <c r="AA172" s="0" t="s">
        <v>475</v>
      </c>
    </row>
    <row collapsed="false" customFormat="false" customHeight="false" hidden="false" ht="12.1" outlineLevel="0" r="173">
      <c r="A173" s="0"/>
      <c r="B173" s="0"/>
      <c r="C173" s="0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11" t="n">
        <v>44292</v>
      </c>
      <c r="Z173" s="6" t="n">
        <v>-23226.05</v>
      </c>
      <c r="AA173" s="0" t="s">
        <v>475</v>
      </c>
    </row>
    <row collapsed="false" customFormat="false" customHeight="false" hidden="false" ht="12.1" outlineLevel="0" r="174">
      <c r="A174" s="0"/>
      <c r="B174" s="0"/>
      <c r="C174" s="0"/>
      <c r="D174" s="0"/>
      <c r="E174" s="0"/>
      <c r="F174" s="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11" t="n">
        <v>44292</v>
      </c>
      <c r="Z174" s="6" t="n">
        <v>-23226.05</v>
      </c>
      <c r="AA174" s="0" t="s">
        <v>475</v>
      </c>
    </row>
    <row collapsed="false" customFormat="false" customHeight="false" hidden="false" ht="12.1" outlineLevel="0" r="175">
      <c r="A175" s="0"/>
      <c r="B175" s="0"/>
      <c r="C175" s="0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11" t="n">
        <v>44292</v>
      </c>
      <c r="Z175" s="6" t="n">
        <v>-23226.05</v>
      </c>
      <c r="AA175" s="0" t="s">
        <v>475</v>
      </c>
    </row>
    <row collapsed="false" customFormat="false" customHeight="false" hidden="false" ht="12.1" outlineLevel="0" r="176">
      <c r="A176" s="0"/>
      <c r="B176" s="0"/>
      <c r="C176" s="0"/>
      <c r="D176" s="0"/>
      <c r="E176" s="0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11" t="n">
        <v>44292</v>
      </c>
      <c r="Z176" s="6" t="n">
        <v>-46452.11</v>
      </c>
      <c r="AA176" s="0" t="s">
        <v>475</v>
      </c>
    </row>
    <row collapsed="false" customFormat="false" customHeight="false" hidden="false" ht="12.1" outlineLevel="0" r="177">
      <c r="A177" s="0"/>
      <c r="B177" s="0"/>
      <c r="C177" s="0"/>
      <c r="D177" s="0"/>
      <c r="E177" s="0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11" t="n">
        <v>44292</v>
      </c>
      <c r="Z177" s="6" t="n">
        <v>-139356.33</v>
      </c>
      <c r="AA177" s="0" t="s">
        <v>475</v>
      </c>
    </row>
    <row collapsed="false" customFormat="false" customHeight="false" hidden="false" ht="12.1" outlineLevel="0" r="178">
      <c r="A178" s="0"/>
      <c r="B178" s="0"/>
      <c r="C178" s="0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11" t="n">
        <v>44292</v>
      </c>
      <c r="Z178" s="6" t="n">
        <v>-418104.98</v>
      </c>
      <c r="AA178" s="0" t="s">
        <v>475</v>
      </c>
    </row>
    <row collapsed="false" customFormat="false" customHeight="false" hidden="false" ht="12.1" outlineLevel="0" r="179">
      <c r="A179" s="0"/>
      <c r="B179" s="0"/>
      <c r="C179" s="0"/>
      <c r="D179" s="0"/>
      <c r="E179" s="0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11" t="n">
        <v>44293</v>
      </c>
      <c r="Z179" s="6" t="n">
        <v>1433139.37</v>
      </c>
      <c r="AA179" s="0" t="s">
        <v>473</v>
      </c>
    </row>
    <row collapsed="false" customFormat="false" customHeight="false" hidden="false" ht="12.1" outlineLevel="0" r="180">
      <c r="A180" s="0"/>
      <c r="B180" s="0"/>
      <c r="C180" s="0"/>
      <c r="D180" s="0"/>
      <c r="E180" s="0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11" t="n">
        <v>44293</v>
      </c>
      <c r="Z180" s="6" t="n">
        <v>916269.43</v>
      </c>
      <c r="AA180" s="0" t="s">
        <v>473</v>
      </c>
    </row>
    <row collapsed="false" customFormat="false" customHeight="false" hidden="false" ht="12.1" outlineLevel="0" r="181">
      <c r="A181" s="0"/>
      <c r="B181" s="0"/>
      <c r="C181" s="0"/>
      <c r="D181" s="0"/>
      <c r="E181" s="0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11" t="n">
        <v>44293</v>
      </c>
      <c r="Z181" s="6" t="n">
        <v>23442.06</v>
      </c>
      <c r="AA181" s="0" t="s">
        <v>473</v>
      </c>
    </row>
    <row collapsed="false" customFormat="false" customHeight="false" hidden="false" ht="12.1" outlineLevel="0" r="182">
      <c r="A182" s="0"/>
      <c r="B182" s="0"/>
      <c r="C182" s="0"/>
      <c r="D182" s="0"/>
      <c r="E182" s="0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11" t="n">
        <v>44293</v>
      </c>
      <c r="Z182" s="6" t="n">
        <v>375168.97</v>
      </c>
      <c r="AA182" s="0" t="s">
        <v>473</v>
      </c>
    </row>
    <row collapsed="false" customFormat="false" customHeight="false" hidden="false" ht="12.1" outlineLevel="0" r="183">
      <c r="A183" s="0"/>
      <c r="B183" s="0"/>
      <c r="C183" s="0"/>
      <c r="D183" s="0"/>
      <c r="E183" s="0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11" t="n">
        <v>44293</v>
      </c>
      <c r="Z183" s="6" t="n">
        <v>23444.07</v>
      </c>
      <c r="AA183" s="0" t="s">
        <v>473</v>
      </c>
    </row>
    <row collapsed="false" customFormat="false" customHeight="false" hidden="false" ht="12.1" outlineLevel="0" r="184">
      <c r="A184" s="0"/>
      <c r="B184" s="0"/>
      <c r="C184" s="0"/>
      <c r="D184" s="0"/>
      <c r="E184" s="0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11" t="n">
        <v>44293</v>
      </c>
      <c r="Z184" s="6" t="n">
        <v>281328.7</v>
      </c>
      <c r="AA184" s="0" t="s">
        <v>473</v>
      </c>
    </row>
    <row collapsed="false" customFormat="false" customHeight="false" hidden="false" ht="12.1" outlineLevel="0" r="185">
      <c r="A185" s="0"/>
      <c r="B185" s="0"/>
      <c r="C185" s="0"/>
      <c r="D185" s="0"/>
      <c r="E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11" t="n">
        <v>44293</v>
      </c>
      <c r="Z185" s="6" t="n">
        <v>-704457.07</v>
      </c>
      <c r="AA185" s="0" t="s">
        <v>475</v>
      </c>
    </row>
    <row collapsed="false" customFormat="false" customHeight="false" hidden="false" ht="12.1" outlineLevel="0" r="186">
      <c r="A186" s="0"/>
      <c r="B186" s="0"/>
      <c r="C186" s="0"/>
      <c r="D186" s="0"/>
      <c r="E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11" t="n">
        <v>44293</v>
      </c>
      <c r="Z186" s="6" t="n">
        <v>95129.05</v>
      </c>
      <c r="AA186" s="0" t="s">
        <v>473</v>
      </c>
    </row>
    <row collapsed="false" customFormat="false" customHeight="false" hidden="false" ht="12.1" outlineLevel="0" r="187">
      <c r="A187" s="0"/>
      <c r="B187" s="0"/>
      <c r="C187" s="0"/>
      <c r="D187" s="0"/>
      <c r="E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11" t="n">
        <v>44293</v>
      </c>
      <c r="Z187" s="6" t="n">
        <v>1093984</v>
      </c>
      <c r="AA187" s="0" t="s">
        <v>473</v>
      </c>
    </row>
    <row collapsed="false" customFormat="false" customHeight="false" hidden="false" ht="12.1" outlineLevel="0" r="188">
      <c r="A188" s="0"/>
      <c r="B188" s="0"/>
      <c r="C188" s="0"/>
      <c r="D188" s="0"/>
      <c r="E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11" t="n">
        <v>44293</v>
      </c>
      <c r="Z188" s="6" t="n">
        <v>1183709.8</v>
      </c>
      <c r="AA188" s="0" t="s">
        <v>473</v>
      </c>
    </row>
    <row collapsed="false" customFormat="false" customHeight="false" hidden="false" ht="12.1" outlineLevel="0" r="189">
      <c r="A189" s="0"/>
      <c r="B189" s="0"/>
      <c r="C189" s="0"/>
      <c r="D189" s="0"/>
      <c r="E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11" t="n">
        <v>44293</v>
      </c>
      <c r="Z189" s="6" t="n">
        <v>-234958.94</v>
      </c>
      <c r="AA189" s="0" t="s">
        <v>475</v>
      </c>
    </row>
    <row collapsed="false" customFormat="false" customHeight="false" hidden="false" ht="12.1" outlineLevel="0" r="190">
      <c r="A190" s="0"/>
      <c r="B190" s="0"/>
      <c r="C190" s="0"/>
      <c r="D190" s="0"/>
      <c r="E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11" t="n">
        <v>44293</v>
      </c>
      <c r="Z190" s="6" t="n">
        <v>-516909.67</v>
      </c>
      <c r="AA190" s="0" t="s">
        <v>475</v>
      </c>
    </row>
    <row collapsed="false" customFormat="false" customHeight="false" hidden="false" ht="12.1" outlineLevel="0" r="191">
      <c r="A191" s="0"/>
      <c r="B191" s="0"/>
      <c r="C191" s="0"/>
      <c r="D191" s="0"/>
      <c r="E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11" t="n">
        <v>44293</v>
      </c>
      <c r="Z191" s="6" t="n">
        <v>-23495.89</v>
      </c>
      <c r="AA191" s="0" t="s">
        <v>475</v>
      </c>
    </row>
    <row collapsed="false" customFormat="false" customHeight="false" hidden="false" ht="12.1" outlineLevel="0" r="192">
      <c r="A192" s="0"/>
      <c r="B192" s="0"/>
      <c r="C192" s="0"/>
      <c r="D192" s="0"/>
      <c r="E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11" t="n">
        <v>44293</v>
      </c>
      <c r="Z192" s="6" t="n">
        <v>-540405.56</v>
      </c>
      <c r="AA192" s="0" t="s">
        <v>475</v>
      </c>
    </row>
    <row collapsed="false" customFormat="false" customHeight="false" hidden="false" ht="12.1" outlineLevel="0" r="193">
      <c r="A193" s="0"/>
      <c r="B193" s="0"/>
      <c r="C193" s="0"/>
      <c r="D193" s="0"/>
      <c r="E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11" t="n">
        <v>44293</v>
      </c>
      <c r="Z193" s="6" t="n">
        <v>-23495.89</v>
      </c>
      <c r="AA193" s="0" t="s">
        <v>475</v>
      </c>
    </row>
    <row collapsed="false" customFormat="false" customHeight="false" hidden="false" ht="12.1" outlineLevel="0" r="194">
      <c r="A194" s="0"/>
      <c r="B194" s="0"/>
      <c r="C194" s="0"/>
      <c r="D194" s="0"/>
      <c r="E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11" t="n">
        <v>44293</v>
      </c>
      <c r="Z194" s="6" t="n">
        <v>-46923.82</v>
      </c>
      <c r="AA194" s="0" t="s">
        <v>475</v>
      </c>
    </row>
    <row collapsed="false" customFormat="false" customHeight="false" hidden="false" ht="12.1" outlineLevel="0" r="195">
      <c r="A195" s="0"/>
      <c r="B195" s="0"/>
      <c r="C195" s="0"/>
      <c r="D195" s="0"/>
      <c r="E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11" t="n">
        <v>44293</v>
      </c>
      <c r="Z195" s="6" t="n">
        <v>-23461.91</v>
      </c>
      <c r="AA195" s="0" t="s">
        <v>475</v>
      </c>
    </row>
    <row collapsed="false" customFormat="false" customHeight="false" hidden="false" ht="12.1" outlineLevel="0" r="196">
      <c r="A196" s="0"/>
      <c r="B196" s="0"/>
      <c r="C196" s="0"/>
      <c r="D196" s="0"/>
      <c r="E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11" t="n">
        <v>44293</v>
      </c>
      <c r="Z196" s="6" t="n">
        <v>-23461.91</v>
      </c>
      <c r="AA196" s="0" t="s">
        <v>475</v>
      </c>
    </row>
    <row collapsed="false" customFormat="false" customHeight="false" hidden="false" ht="12.1" outlineLevel="0" r="197">
      <c r="A197" s="0"/>
      <c r="B197" s="0"/>
      <c r="C197" s="0"/>
      <c r="D197" s="0"/>
      <c r="E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11" t="n">
        <v>44293</v>
      </c>
      <c r="Z197" s="6" t="n">
        <v>-187695.32</v>
      </c>
      <c r="AA197" s="0" t="s">
        <v>475</v>
      </c>
    </row>
    <row collapsed="false" customFormat="false" customHeight="false" hidden="false" ht="12.1" outlineLevel="0" r="198">
      <c r="A198" s="0"/>
      <c r="B198" s="0"/>
      <c r="C198" s="0"/>
      <c r="D198" s="0"/>
      <c r="E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11" t="n">
        <v>44293</v>
      </c>
      <c r="Z198" s="6" t="n">
        <v>-727319.34</v>
      </c>
      <c r="AA198" s="0" t="s">
        <v>475</v>
      </c>
    </row>
    <row collapsed="false" customFormat="false" customHeight="false" hidden="false" ht="12.1" outlineLevel="0" r="199">
      <c r="A199" s="0"/>
      <c r="B199" s="0"/>
      <c r="C199" s="0"/>
      <c r="D199" s="0"/>
      <c r="E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11" t="n">
        <v>44295</v>
      </c>
      <c r="Z199" s="6" t="n">
        <v>-720767.28</v>
      </c>
      <c r="AA199" s="0" t="s">
        <v>475</v>
      </c>
    </row>
    <row collapsed="false" customFormat="false" customHeight="false" hidden="false" ht="12.1" outlineLevel="0" r="200">
      <c r="A200" s="0"/>
      <c r="B200" s="0"/>
      <c r="C200" s="0"/>
      <c r="D200" s="0"/>
      <c r="E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11" t="n">
        <v>44295</v>
      </c>
      <c r="Z200" s="6" t="n">
        <v>715629.12</v>
      </c>
      <c r="AA200" s="0" t="s">
        <v>473</v>
      </c>
    </row>
    <row collapsed="false" customFormat="false" customHeight="false" hidden="false" ht="12.1" outlineLevel="0" r="201">
      <c r="A201" s="0"/>
      <c r="B201" s="0"/>
      <c r="C201" s="0"/>
      <c r="D201" s="0"/>
      <c r="E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11" t="n">
        <v>44295</v>
      </c>
      <c r="Z201" s="6" t="n">
        <v>-1215870.04</v>
      </c>
      <c r="AA201" s="0" t="s">
        <v>475</v>
      </c>
    </row>
    <row collapsed="false" customFormat="false" customHeight="false" hidden="false" ht="12.1" outlineLevel="0" r="202">
      <c r="A202" s="0"/>
      <c r="B202" s="0"/>
      <c r="C202" s="0"/>
      <c r="D202" s="0"/>
      <c r="E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11" t="n">
        <v>44305</v>
      </c>
      <c r="Z202" s="6" t="n">
        <v>1089413.25</v>
      </c>
      <c r="AA202" s="0" t="s">
        <v>473</v>
      </c>
    </row>
    <row collapsed="false" customFormat="false" customHeight="false" hidden="false" ht="12.1" outlineLevel="0" r="203">
      <c r="A203" s="0"/>
      <c r="B203" s="0"/>
      <c r="C203" s="0"/>
      <c r="D203" s="0"/>
      <c r="E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11" t="n">
        <v>44305</v>
      </c>
      <c r="Z203" s="6" t="n">
        <v>101340.76</v>
      </c>
      <c r="AA203" s="0" t="s">
        <v>473</v>
      </c>
    </row>
    <row collapsed="false" customFormat="false" customHeight="false" hidden="false" ht="12.1" outlineLevel="0" r="204">
      <c r="A204" s="0"/>
      <c r="B204" s="0"/>
      <c r="C204" s="0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11" t="n">
        <v>44305</v>
      </c>
      <c r="Z204" s="6" t="n">
        <v>76005.58</v>
      </c>
      <c r="AA204" s="0" t="s">
        <v>473</v>
      </c>
    </row>
    <row collapsed="false" customFormat="false" customHeight="false" hidden="false" ht="12.1" outlineLevel="0" r="205">
      <c r="A205" s="0"/>
      <c r="B205" s="0"/>
      <c r="C205" s="0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11" t="n">
        <v>44314</v>
      </c>
      <c r="Z205" s="6" t="n">
        <v>-26436.13</v>
      </c>
      <c r="AA205" s="0" t="s">
        <v>475</v>
      </c>
    </row>
    <row collapsed="false" customFormat="false" customHeight="false" hidden="false" ht="12.1" outlineLevel="0" r="206">
      <c r="A206" s="0"/>
      <c r="B206" s="0"/>
      <c r="C206" s="0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11" t="n">
        <v>44314</v>
      </c>
      <c r="Z206" s="6" t="n">
        <v>-608076.93</v>
      </c>
      <c r="AA206" s="0" t="s">
        <v>475</v>
      </c>
    </row>
    <row collapsed="false" customFormat="false" customHeight="false" hidden="false" ht="12.1" outlineLevel="0" r="207">
      <c r="A207" s="0"/>
      <c r="B207" s="0"/>
      <c r="C207" s="0"/>
      <c r="D207" s="0"/>
      <c r="E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11" t="n">
        <v>44314</v>
      </c>
      <c r="Z207" s="6" t="n">
        <v>-52872.26</v>
      </c>
      <c r="AA207" s="0" t="s">
        <v>475</v>
      </c>
    </row>
    <row collapsed="false" customFormat="false" customHeight="false" hidden="false" ht="12.1" outlineLevel="0" r="208">
      <c r="A208" s="0"/>
      <c r="B208" s="0"/>
      <c r="C208" s="0"/>
      <c r="D208" s="0"/>
      <c r="E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11" t="n">
        <v>44314</v>
      </c>
      <c r="Z208" s="6" t="n">
        <v>-105744.52</v>
      </c>
      <c r="AA208" s="0" t="s">
        <v>475</v>
      </c>
    </row>
    <row collapsed="false" customFormat="false" customHeight="false" hidden="false" ht="12.1" outlineLevel="0" r="209">
      <c r="A209" s="0"/>
      <c r="B209" s="0"/>
      <c r="C209" s="0"/>
      <c r="D209" s="0"/>
      <c r="E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11" t="n">
        <v>44314</v>
      </c>
      <c r="Z209" s="6" t="n">
        <v>790674.12</v>
      </c>
      <c r="AA209" s="0" t="s">
        <v>473</v>
      </c>
    </row>
    <row collapsed="false" customFormat="false" customHeight="false" hidden="false" ht="12.1" outlineLevel="0" r="210">
      <c r="A210" s="0"/>
      <c r="B210" s="0"/>
      <c r="C210" s="0"/>
      <c r="D210" s="0"/>
      <c r="E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11" t="n">
        <v>44314</v>
      </c>
      <c r="Z210" s="6" t="n">
        <v>-26156.3</v>
      </c>
      <c r="AA210" s="0" t="s">
        <v>475</v>
      </c>
    </row>
    <row collapsed="false" customFormat="false" customHeight="false" hidden="false" ht="12.1" outlineLevel="0" r="211">
      <c r="A211" s="0"/>
      <c r="B211" s="0"/>
      <c r="C211" s="0"/>
      <c r="D211" s="0"/>
      <c r="E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11" t="n">
        <v>44314</v>
      </c>
      <c r="Z211" s="6" t="n">
        <v>-26156.3</v>
      </c>
      <c r="AA211" s="0" t="s">
        <v>475</v>
      </c>
    </row>
    <row collapsed="false" customFormat="false" customHeight="false" hidden="false" ht="12.1" outlineLevel="0" r="212">
      <c r="A212" s="0"/>
      <c r="B212" s="0"/>
      <c r="C212" s="0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11" t="n">
        <v>44314</v>
      </c>
      <c r="Z212" s="6" t="n">
        <v>-523125.93</v>
      </c>
      <c r="AA212" s="0" t="s">
        <v>475</v>
      </c>
    </row>
    <row collapsed="false" customFormat="false" customHeight="false" hidden="false" ht="12.1" outlineLevel="0" r="213">
      <c r="A213" s="0"/>
      <c r="B213" s="0"/>
      <c r="C213" s="0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11" t="n">
        <v>44314</v>
      </c>
      <c r="Z213" s="6" t="n">
        <v>-209250.37</v>
      </c>
      <c r="AA213" s="0" t="s">
        <v>475</v>
      </c>
    </row>
    <row collapsed="false" customFormat="false" customHeight="false" hidden="false" ht="12.1" outlineLevel="0" r="214">
      <c r="A214" s="0"/>
      <c r="B214" s="0"/>
      <c r="C214" s="0"/>
      <c r="D214" s="0"/>
      <c r="E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11" t="n">
        <v>44315</v>
      </c>
      <c r="Z214" s="6" t="n">
        <v>783769.98</v>
      </c>
      <c r="AA214" s="0" t="s">
        <v>473</v>
      </c>
    </row>
    <row collapsed="false" customFormat="false" customHeight="false" hidden="false" ht="12.1" outlineLevel="0" r="215">
      <c r="A215" s="0"/>
      <c r="B215" s="0"/>
      <c r="C215" s="0"/>
      <c r="D215" s="0"/>
      <c r="E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11" t="n">
        <v>44316</v>
      </c>
      <c r="Z215" s="6" t="n">
        <v>779867.64</v>
      </c>
      <c r="AA215" s="0" t="s">
        <v>473</v>
      </c>
    </row>
    <row collapsed="false" customFormat="false" customHeight="false" hidden="false" ht="12.1" outlineLevel="0" r="216">
      <c r="A216" s="0"/>
      <c r="B216" s="0"/>
      <c r="C216" s="0"/>
      <c r="D216" s="0"/>
      <c r="E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11" t="n">
        <v>44316</v>
      </c>
      <c r="Z216" s="6" t="n">
        <v>-311668.89</v>
      </c>
      <c r="AA216" s="0" t="s">
        <v>475</v>
      </c>
    </row>
    <row collapsed="false" customFormat="false" customHeight="false" hidden="false" ht="12.1" outlineLevel="0" r="217">
      <c r="A217" s="0"/>
      <c r="B217" s="0"/>
      <c r="C217" s="0"/>
      <c r="D217" s="0"/>
      <c r="E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11" t="n">
        <v>44316</v>
      </c>
      <c r="Z217" s="6" t="n">
        <v>-51940.81</v>
      </c>
      <c r="AA217" s="0" t="s">
        <v>475</v>
      </c>
    </row>
    <row collapsed="false" customFormat="false" customHeight="false" hidden="false" ht="12.1" outlineLevel="0" r="218">
      <c r="A218" s="0"/>
      <c r="B218" s="0"/>
      <c r="C218" s="0"/>
      <c r="D218" s="0"/>
      <c r="E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11" t="n">
        <v>44316</v>
      </c>
      <c r="Z218" s="6" t="n">
        <v>-1194638.79</v>
      </c>
      <c r="AA218" s="0" t="s">
        <v>475</v>
      </c>
    </row>
    <row collapsed="false" customFormat="false" customHeight="false" hidden="false" ht="12.1" outlineLevel="0" r="219">
      <c r="A219" s="0"/>
      <c r="B219" s="0"/>
      <c r="C219" s="0"/>
      <c r="D219" s="0"/>
      <c r="E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11" t="n">
        <v>44316</v>
      </c>
      <c r="Z219" s="6" t="n">
        <v>77656.57</v>
      </c>
      <c r="AA219" s="0" t="s">
        <v>473</v>
      </c>
    </row>
    <row collapsed="false" customFormat="false" customHeight="false" hidden="false" ht="12.1" outlineLevel="0" r="220">
      <c r="A220" s="0"/>
      <c r="B220" s="0"/>
      <c r="C220" s="0"/>
      <c r="D220" s="0"/>
      <c r="E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11" t="n">
        <v>44316</v>
      </c>
      <c r="Z220" s="6" t="n">
        <v>25885.53</v>
      </c>
      <c r="AA220" s="0" t="s">
        <v>473</v>
      </c>
    </row>
    <row collapsed="false" customFormat="false" customHeight="false" hidden="false" ht="12.1" outlineLevel="0" r="221">
      <c r="A221" s="0"/>
      <c r="B221" s="0"/>
      <c r="C221" s="0"/>
      <c r="D221" s="0"/>
      <c r="E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11" t="n">
        <v>44316</v>
      </c>
      <c r="Z221" s="6" t="n">
        <v>310626.26</v>
      </c>
      <c r="AA221" s="0" t="s">
        <v>473</v>
      </c>
    </row>
    <row collapsed="false" customFormat="false" customHeight="false" hidden="false" ht="12.1" outlineLevel="0" r="222">
      <c r="A222" s="0"/>
      <c r="B222" s="0"/>
      <c r="C222" s="0"/>
      <c r="D222" s="0"/>
      <c r="E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11" t="n">
        <v>44316</v>
      </c>
      <c r="Z222" s="6" t="n">
        <v>103542.09</v>
      </c>
      <c r="AA222" s="0" t="s">
        <v>473</v>
      </c>
    </row>
    <row collapsed="false" customFormat="false" customHeight="false" hidden="false" ht="12.1" outlineLevel="0" r="223">
      <c r="A223" s="0"/>
      <c r="B223" s="0"/>
      <c r="C223" s="0"/>
      <c r="D223" s="0"/>
      <c r="E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11" t="n">
        <v>44316</v>
      </c>
      <c r="Z223" s="6" t="n">
        <v>103542.09</v>
      </c>
      <c r="AA223" s="0" t="s">
        <v>473</v>
      </c>
    </row>
    <row collapsed="false" customFormat="false" customHeight="false" hidden="false" ht="12.1" outlineLevel="0" r="224">
      <c r="A224" s="0"/>
      <c r="B224" s="0"/>
      <c r="C224" s="0"/>
      <c r="D224" s="0"/>
      <c r="E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11" t="n">
        <v>44316</v>
      </c>
      <c r="Z224" s="6" t="n">
        <v>25885.53</v>
      </c>
      <c r="AA224" s="0" t="s">
        <v>473</v>
      </c>
    </row>
    <row collapsed="false" customFormat="false" customHeight="false" hidden="false" ht="12.1" outlineLevel="0" r="225">
      <c r="A225" s="0"/>
      <c r="B225" s="0"/>
      <c r="C225" s="0"/>
      <c r="D225" s="0"/>
      <c r="E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11" t="n">
        <v>44316</v>
      </c>
      <c r="Z225" s="6" t="n">
        <v>129427.62</v>
      </c>
      <c r="AA225" s="0" t="s">
        <v>473</v>
      </c>
    </row>
    <row collapsed="false" customFormat="false" customHeight="false" hidden="false" ht="12.1" outlineLevel="0" r="226">
      <c r="A226" s="0"/>
      <c r="B226" s="0"/>
      <c r="C226" s="0"/>
      <c r="D226" s="0"/>
      <c r="E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11" t="n">
        <v>44316</v>
      </c>
      <c r="Z226" s="6" t="n">
        <v>-776833.62</v>
      </c>
      <c r="AA226" s="0" t="s">
        <v>475</v>
      </c>
    </row>
    <row collapsed="false" customFormat="false" customHeight="false" hidden="false" ht="12.1" outlineLevel="0" r="227">
      <c r="A227" s="0"/>
      <c r="B227" s="0"/>
      <c r="C227" s="0"/>
      <c r="D227" s="0"/>
      <c r="E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11" t="n">
        <v>44316</v>
      </c>
      <c r="Z227" s="6" t="n">
        <v>775064.76</v>
      </c>
      <c r="AA227" s="0" t="s">
        <v>473</v>
      </c>
    </row>
    <row collapsed="false" customFormat="false" customHeight="false" hidden="false" ht="12.1" outlineLevel="0" r="228">
      <c r="A228" s="0"/>
      <c r="B228" s="0"/>
      <c r="C228" s="0"/>
      <c r="D228" s="0"/>
      <c r="E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11" t="n">
        <v>44316</v>
      </c>
      <c r="Z228" s="6" t="n">
        <v>-462970.05</v>
      </c>
      <c r="AA228" s="0" t="s">
        <v>475</v>
      </c>
    </row>
    <row collapsed="false" customFormat="false" customHeight="false" hidden="false" ht="12.1" outlineLevel="0" r="229">
      <c r="A229" s="0"/>
      <c r="B229" s="0"/>
      <c r="C229" s="0"/>
      <c r="D229" s="0"/>
      <c r="E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11" t="n">
        <v>44316</v>
      </c>
      <c r="Z229" s="6" t="n">
        <v>-25720.56</v>
      </c>
      <c r="AA229" s="0" t="s">
        <v>475</v>
      </c>
    </row>
    <row collapsed="false" customFormat="false" customHeight="false" hidden="false" ht="12.1" outlineLevel="0" r="230">
      <c r="A230" s="0"/>
      <c r="B230" s="0"/>
      <c r="C230" s="0"/>
      <c r="D230" s="0"/>
      <c r="E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11" t="n">
        <v>44316</v>
      </c>
      <c r="Z230" s="6" t="n">
        <v>-25690.58</v>
      </c>
      <c r="AA230" s="0" t="s">
        <v>475</v>
      </c>
    </row>
    <row collapsed="false" customFormat="false" customHeight="false" hidden="false" ht="12.1" outlineLevel="0" r="231">
      <c r="A231" s="0"/>
      <c r="B231" s="0"/>
      <c r="C231" s="0"/>
      <c r="D231" s="0"/>
      <c r="E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11" t="n">
        <v>44316</v>
      </c>
      <c r="Z231" s="6" t="n">
        <v>-25690.58</v>
      </c>
      <c r="AA231" s="0" t="s">
        <v>475</v>
      </c>
    </row>
    <row collapsed="false" customFormat="false" customHeight="false" hidden="false" ht="12.1" outlineLevel="0" r="232">
      <c r="A232" s="0"/>
      <c r="B232" s="0"/>
      <c r="C232" s="0"/>
      <c r="D232" s="0"/>
      <c r="E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11" t="n">
        <v>44316</v>
      </c>
      <c r="Z232" s="6" t="n">
        <v>-462394.4</v>
      </c>
      <c r="AA232" s="0" t="s">
        <v>475</v>
      </c>
    </row>
    <row collapsed="false" customFormat="false" customHeight="false" hidden="false" ht="12.1" outlineLevel="0" r="233">
      <c r="A233" s="0"/>
      <c r="B233" s="0"/>
      <c r="C233" s="0"/>
      <c r="D233" s="0"/>
      <c r="E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11" t="n">
        <v>44316</v>
      </c>
      <c r="Z233" s="6" t="n">
        <v>1000950.21</v>
      </c>
      <c r="AA233" s="0" t="s">
        <v>473</v>
      </c>
    </row>
    <row collapsed="false" customFormat="false" customHeight="false" hidden="false" ht="12.1" outlineLevel="0" r="234">
      <c r="A234" s="0"/>
      <c r="B234" s="0"/>
      <c r="C234" s="0"/>
      <c r="D234" s="0"/>
      <c r="E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11" t="n">
        <v>44323</v>
      </c>
      <c r="Z234" s="6" t="n">
        <v>-539676</v>
      </c>
      <c r="AA234" s="0" t="s">
        <v>475</v>
      </c>
    </row>
    <row collapsed="false" customFormat="false" customHeight="false" hidden="false" ht="12.1" outlineLevel="0" r="235">
      <c r="A235" s="0"/>
      <c r="B235" s="0"/>
      <c r="C235" s="0"/>
      <c r="D235" s="0"/>
      <c r="E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11" t="n">
        <v>44323</v>
      </c>
      <c r="Z235" s="6" t="n">
        <v>-325172.78</v>
      </c>
      <c r="AA235" s="0" t="s">
        <v>475</v>
      </c>
    </row>
    <row collapsed="false" customFormat="false" customHeight="false" hidden="false" ht="12.1" outlineLevel="0" r="236">
      <c r="A236" s="0"/>
      <c r="B236" s="0"/>
      <c r="C236" s="0"/>
      <c r="D236" s="0"/>
      <c r="E236" s="0"/>
      <c r="F236" s="0"/>
      <c r="G236" s="0"/>
      <c r="H236" s="0"/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11" t="n">
        <v>44323</v>
      </c>
      <c r="Z236" s="6" t="n">
        <v>-216781.85</v>
      </c>
      <c r="AA236" s="0" t="s">
        <v>475</v>
      </c>
    </row>
    <row collapsed="false" customFormat="false" customHeight="false" hidden="false" ht="12.1" outlineLevel="0" r="237">
      <c r="A237" s="0"/>
      <c r="B237" s="0"/>
      <c r="C237" s="0"/>
      <c r="D237" s="0"/>
      <c r="E237" s="0"/>
      <c r="F237" s="0"/>
      <c r="G237" s="0"/>
      <c r="H237" s="0"/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11" t="n">
        <v>44323</v>
      </c>
      <c r="Z237" s="6" t="n">
        <v>1080247.76</v>
      </c>
      <c r="AA237" s="0" t="s">
        <v>473</v>
      </c>
    </row>
    <row collapsed="false" customFormat="false" customHeight="false" hidden="false" ht="12.1" outlineLevel="0" r="238">
      <c r="A238" s="0"/>
      <c r="B238" s="0"/>
      <c r="C238" s="0"/>
      <c r="D238" s="0"/>
      <c r="E238" s="0"/>
      <c r="F238" s="0"/>
      <c r="G238" s="0"/>
      <c r="H238" s="0"/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11" t="n">
        <v>44327</v>
      </c>
      <c r="Z238" s="6" t="n">
        <v>107616.53</v>
      </c>
      <c r="AA238" s="0" t="s">
        <v>473</v>
      </c>
    </row>
    <row collapsed="false" customFormat="false" customHeight="false" hidden="false" ht="12.1" outlineLevel="0" r="239">
      <c r="A239" s="0"/>
      <c r="B239" s="0"/>
      <c r="C239" s="0"/>
      <c r="D239" s="0"/>
      <c r="E239" s="0"/>
      <c r="F239" s="0"/>
      <c r="G239" s="0"/>
      <c r="H239" s="0"/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11" t="n">
        <v>44327</v>
      </c>
      <c r="Z239" s="6" t="n">
        <v>215233.06</v>
      </c>
      <c r="AA239" s="0" t="s">
        <v>473</v>
      </c>
    </row>
    <row collapsed="false" customFormat="false" customHeight="false" hidden="false" ht="12.1" outlineLevel="0" r="240">
      <c r="A240" s="0"/>
      <c r="B240" s="0"/>
      <c r="C240" s="0"/>
      <c r="D240" s="0"/>
      <c r="E240" s="0"/>
      <c r="F240" s="0"/>
      <c r="G240" s="0"/>
      <c r="H240" s="0"/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11" t="n">
        <v>44327</v>
      </c>
      <c r="Z240" s="6" t="n">
        <v>26904.13</v>
      </c>
      <c r="AA240" s="0" t="s">
        <v>473</v>
      </c>
    </row>
    <row collapsed="false" customFormat="false" customHeight="false" hidden="false" ht="12.1" outlineLevel="0" r="241">
      <c r="A241" s="0"/>
      <c r="B241" s="0"/>
      <c r="C241" s="0"/>
      <c r="D241" s="0"/>
      <c r="E241" s="0"/>
      <c r="F241" s="0"/>
      <c r="G241" s="0"/>
      <c r="H241" s="0"/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11" t="n">
        <v>44327</v>
      </c>
      <c r="Z241" s="6" t="n">
        <v>26904.13</v>
      </c>
      <c r="AA241" s="0" t="s">
        <v>473</v>
      </c>
    </row>
    <row collapsed="false" customFormat="false" customHeight="false" hidden="false" ht="12.1" outlineLevel="0" r="242">
      <c r="A242" s="0"/>
      <c r="B242" s="0"/>
      <c r="C242" s="0"/>
      <c r="D242" s="0"/>
      <c r="E242" s="0"/>
      <c r="F242" s="0"/>
      <c r="G242" s="0"/>
      <c r="H242" s="0"/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11" t="n">
        <v>44327</v>
      </c>
      <c r="Z242" s="6" t="n">
        <v>-215710.5</v>
      </c>
      <c r="AA242" s="0" t="s">
        <v>475</v>
      </c>
    </row>
    <row collapsed="false" customFormat="false" customHeight="false" hidden="false" ht="12.1" outlineLevel="0" r="243">
      <c r="A243" s="0"/>
      <c r="B243" s="0"/>
      <c r="C243" s="0"/>
      <c r="D243" s="0"/>
      <c r="E243" s="0"/>
      <c r="F243" s="0"/>
      <c r="G243" s="0"/>
      <c r="H243" s="0"/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11" t="n">
        <v>44327</v>
      </c>
      <c r="Z243" s="6" t="n">
        <v>-26963.81</v>
      </c>
      <c r="AA243" s="0" t="s">
        <v>475</v>
      </c>
    </row>
    <row collapsed="false" customFormat="false" customHeight="false" hidden="false" ht="12.1" outlineLevel="0" r="244">
      <c r="A244" s="0"/>
      <c r="B244" s="0"/>
      <c r="C244" s="0"/>
      <c r="D244" s="0"/>
      <c r="E244" s="0"/>
      <c r="F244" s="0"/>
      <c r="G244" s="0"/>
      <c r="H244" s="0"/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11" t="n">
        <v>44327</v>
      </c>
      <c r="Z244" s="6" t="n">
        <v>-134819.06</v>
      </c>
      <c r="AA244" s="0" t="s">
        <v>475</v>
      </c>
    </row>
    <row collapsed="false" customFormat="false" customHeight="false" hidden="false" ht="12.1" outlineLevel="0" r="245">
      <c r="A245" s="0"/>
      <c r="B245" s="0"/>
      <c r="C245" s="0"/>
      <c r="D245" s="0"/>
      <c r="E245" s="0"/>
      <c r="F245" s="0"/>
      <c r="G245" s="0"/>
      <c r="H245" s="0"/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11" t="n">
        <v>44327</v>
      </c>
      <c r="Z245" s="6" t="n">
        <v>54052.42</v>
      </c>
      <c r="AA245" s="0" t="s">
        <v>473</v>
      </c>
    </row>
    <row collapsed="false" customFormat="false" customHeight="false" hidden="false" ht="12.1" outlineLevel="0" r="246">
      <c r="A246" s="0"/>
      <c r="B246" s="0"/>
      <c r="C246" s="0"/>
      <c r="D246" s="0"/>
      <c r="E246" s="0"/>
      <c r="F246" s="0"/>
      <c r="G246" s="0"/>
      <c r="H246" s="0"/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11" t="n">
        <v>44327</v>
      </c>
      <c r="Z246" s="6" t="n">
        <v>351340.68</v>
      </c>
      <c r="AA246" s="0" t="s">
        <v>473</v>
      </c>
    </row>
    <row collapsed="false" customFormat="false" customHeight="false" hidden="false" ht="12.1" outlineLevel="0" r="247">
      <c r="A247" s="0"/>
      <c r="B247" s="0"/>
      <c r="C247" s="0"/>
      <c r="D247" s="0"/>
      <c r="E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11" t="n">
        <v>44327</v>
      </c>
      <c r="Z247" s="6" t="n">
        <v>-406106.18</v>
      </c>
      <c r="AA247" s="0" t="s">
        <v>475</v>
      </c>
    </row>
    <row collapsed="false" customFormat="false" customHeight="false" hidden="false" ht="12.1" outlineLevel="0" r="248">
      <c r="A248" s="0"/>
      <c r="B248" s="0"/>
      <c r="C248" s="0"/>
      <c r="D248" s="0"/>
      <c r="E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11" t="n">
        <v>44327</v>
      </c>
      <c r="Z248" s="6" t="n">
        <v>108344.97</v>
      </c>
      <c r="AA248" s="0" t="s">
        <v>473</v>
      </c>
    </row>
    <row collapsed="false" customFormat="false" customHeight="false" hidden="false" ht="12.1" outlineLevel="0" r="249">
      <c r="A249" s="0"/>
      <c r="B249" s="0"/>
      <c r="C249" s="0"/>
      <c r="D249" s="0"/>
      <c r="E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11" t="n">
        <v>44327</v>
      </c>
      <c r="Z249" s="6" t="n">
        <v>27086.25</v>
      </c>
      <c r="AA249" s="0" t="s">
        <v>473</v>
      </c>
    </row>
    <row collapsed="false" customFormat="false" customHeight="false" hidden="false" ht="12.1" outlineLevel="0" r="250">
      <c r="A250" s="0"/>
      <c r="B250" s="0"/>
      <c r="C250" s="0"/>
      <c r="D250" s="0"/>
      <c r="E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11" t="n">
        <v>44327</v>
      </c>
      <c r="Z250" s="6" t="n">
        <v>54172.48</v>
      </c>
      <c r="AA250" s="0" t="s">
        <v>473</v>
      </c>
    </row>
    <row collapsed="false" customFormat="false" customHeight="false" hidden="false" ht="12.1" outlineLevel="0" r="251">
      <c r="A251" s="0"/>
      <c r="B251" s="0"/>
      <c r="C251" s="0"/>
      <c r="D251" s="0"/>
      <c r="E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11" t="n">
        <v>44327</v>
      </c>
      <c r="Z251" s="6" t="n">
        <v>622983.57</v>
      </c>
      <c r="AA251" s="0" t="s">
        <v>473</v>
      </c>
    </row>
    <row collapsed="false" customFormat="false" customHeight="false" hidden="false" ht="12.1" outlineLevel="0" r="252">
      <c r="A252" s="0"/>
      <c r="B252" s="0"/>
      <c r="C252" s="0"/>
      <c r="D252" s="0"/>
      <c r="E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11" t="n">
        <v>44327</v>
      </c>
      <c r="Z252" s="6" t="n">
        <v>540804.29</v>
      </c>
      <c r="AA252" s="0" t="s">
        <v>473</v>
      </c>
    </row>
    <row collapsed="false" customFormat="false" customHeight="false" hidden="false" ht="12.1" outlineLevel="0" r="253">
      <c r="A253" s="0"/>
      <c r="B253" s="0"/>
      <c r="C253" s="0"/>
      <c r="D253" s="0"/>
      <c r="E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11" t="n">
        <v>44327</v>
      </c>
      <c r="Z253" s="6" t="n">
        <v>-1357185.19</v>
      </c>
      <c r="AA253" s="0" t="s">
        <v>475</v>
      </c>
    </row>
    <row collapsed="false" customFormat="false" customHeight="false" hidden="false" ht="12.1" outlineLevel="0" r="254">
      <c r="A254" s="0"/>
      <c r="B254" s="0"/>
      <c r="C254" s="0"/>
      <c r="D254" s="0"/>
      <c r="E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11" t="n">
        <v>44327</v>
      </c>
      <c r="Z254" s="6" t="n">
        <v>189869.85</v>
      </c>
      <c r="AA254" s="0" t="s">
        <v>473</v>
      </c>
    </row>
    <row collapsed="false" customFormat="false" customHeight="false" hidden="false" ht="12.1" outlineLevel="0" r="255">
      <c r="A255" s="0"/>
      <c r="B255" s="0"/>
      <c r="C255" s="0"/>
      <c r="D255" s="0"/>
      <c r="E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11" t="n">
        <v>44327</v>
      </c>
      <c r="Z255" s="6" t="n">
        <v>434020.25</v>
      </c>
      <c r="AA255" s="0" t="s">
        <v>473</v>
      </c>
    </row>
    <row collapsed="false" customFormat="false" customHeight="false" hidden="false" ht="12.1" outlineLevel="0" r="256">
      <c r="A256" s="0"/>
      <c r="B256" s="0"/>
      <c r="C256" s="0"/>
      <c r="D256" s="0"/>
      <c r="E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11" t="n">
        <v>44327</v>
      </c>
      <c r="Z256" s="6" t="n">
        <v>27126.27</v>
      </c>
      <c r="AA256" s="0" t="s">
        <v>473</v>
      </c>
    </row>
    <row collapsed="false" customFormat="false" customHeight="false" hidden="false" ht="12.1" outlineLevel="0" r="257">
      <c r="A257" s="0"/>
      <c r="B257" s="0"/>
      <c r="C257" s="0"/>
      <c r="D257" s="0"/>
      <c r="E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11" t="n">
        <v>44327</v>
      </c>
      <c r="Z257" s="6" t="n">
        <v>162757.59</v>
      </c>
      <c r="AA257" s="0" t="s">
        <v>473</v>
      </c>
    </row>
    <row collapsed="false" customFormat="false" customHeight="false" hidden="false" ht="12.1" outlineLevel="0" r="258">
      <c r="A258" s="0"/>
      <c r="B258" s="0"/>
      <c r="C258" s="0"/>
      <c r="D258" s="0"/>
      <c r="E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11" t="n">
        <v>44327</v>
      </c>
      <c r="Z258" s="6" t="n">
        <v>813007.51</v>
      </c>
      <c r="AA258" s="0" t="s">
        <v>473</v>
      </c>
    </row>
    <row collapsed="false" customFormat="false" customHeight="false" hidden="false" ht="12.1" outlineLevel="0" r="259">
      <c r="A259" s="0"/>
      <c r="B259" s="0"/>
      <c r="C259" s="0"/>
      <c r="D259" s="0"/>
      <c r="E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11" t="n">
        <v>44327</v>
      </c>
      <c r="Z259" s="6" t="n">
        <v>-1630900.88</v>
      </c>
      <c r="AA259" s="0" t="s">
        <v>475</v>
      </c>
    </row>
    <row collapsed="false" customFormat="false" customHeight="false" hidden="false" ht="12.1" outlineLevel="0" r="260">
      <c r="A260" s="0"/>
      <c r="B260" s="0"/>
      <c r="C260" s="0"/>
      <c r="D260" s="0"/>
      <c r="E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11" t="n">
        <v>44330</v>
      </c>
      <c r="Z260" s="6" t="n">
        <v>821592.66</v>
      </c>
      <c r="AA260" s="0" t="s">
        <v>473</v>
      </c>
    </row>
    <row collapsed="false" customFormat="false" customHeight="false" hidden="false" ht="12.1" outlineLevel="0" r="261">
      <c r="A261" s="0"/>
      <c r="B261" s="0"/>
      <c r="C261" s="0"/>
      <c r="D261" s="0"/>
      <c r="E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11" t="n">
        <v>44334</v>
      </c>
      <c r="Z261" s="6" t="n">
        <v>-27543.47</v>
      </c>
      <c r="AA261" s="0" t="s">
        <v>475</v>
      </c>
    </row>
    <row collapsed="false" customFormat="false" customHeight="false" hidden="false" ht="12.1" outlineLevel="0" r="262">
      <c r="A262" s="0"/>
      <c r="B262" s="0"/>
      <c r="C262" s="0"/>
      <c r="D262" s="0"/>
      <c r="E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11" t="n">
        <v>44334</v>
      </c>
      <c r="Z262" s="6" t="n">
        <v>-55086.93</v>
      </c>
      <c r="AA262" s="0" t="s">
        <v>475</v>
      </c>
    </row>
    <row collapsed="false" customFormat="false" customHeight="false" hidden="false" ht="12.1" outlineLevel="0" r="263">
      <c r="A263" s="0"/>
      <c r="B263" s="0"/>
      <c r="C263" s="0"/>
      <c r="D263" s="0"/>
      <c r="E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11" t="n">
        <v>44334</v>
      </c>
      <c r="Z263" s="6" t="n">
        <v>-192804.25</v>
      </c>
      <c r="AA263" s="0" t="s">
        <v>475</v>
      </c>
    </row>
    <row collapsed="false" customFormat="false" customHeight="false" hidden="false" ht="12.1" outlineLevel="0" r="264">
      <c r="A264" s="0"/>
      <c r="B264" s="0"/>
      <c r="C264" s="0"/>
      <c r="D264" s="0"/>
      <c r="E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11" t="n">
        <v>44334</v>
      </c>
      <c r="Z264" s="6" t="n">
        <v>-550869.28</v>
      </c>
      <c r="AA264" s="0" t="s">
        <v>475</v>
      </c>
    </row>
    <row collapsed="false" customFormat="false" customHeight="false" hidden="false" ht="12.1" outlineLevel="0" r="265">
      <c r="A265" s="0"/>
      <c r="B265" s="0"/>
      <c r="C265" s="0"/>
      <c r="D265" s="0"/>
      <c r="E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11" t="n">
        <v>44335</v>
      </c>
      <c r="Z265" s="6" t="n">
        <v>488308.81</v>
      </c>
      <c r="AA265" s="0" t="s">
        <v>473</v>
      </c>
    </row>
    <row collapsed="false" customFormat="false" customHeight="false" hidden="false" ht="12.1" outlineLevel="0" r="266">
      <c r="A266" s="0"/>
      <c r="B266" s="0"/>
      <c r="C266" s="0"/>
      <c r="D266" s="0"/>
      <c r="E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11" t="n">
        <v>44335</v>
      </c>
      <c r="Z266" s="6" t="n">
        <v>27128.27</v>
      </c>
      <c r="AA266" s="0" t="s">
        <v>473</v>
      </c>
    </row>
    <row collapsed="false" customFormat="false" customHeight="false" hidden="false" ht="12.1" outlineLevel="0" r="267">
      <c r="A267" s="0"/>
      <c r="B267" s="0"/>
      <c r="C267" s="0"/>
      <c r="D267" s="0"/>
      <c r="E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11" t="n">
        <v>44335</v>
      </c>
      <c r="Z267" s="6" t="n">
        <v>108513.07</v>
      </c>
      <c r="AA267" s="0" t="s">
        <v>473</v>
      </c>
    </row>
    <row collapsed="false" customFormat="false" customHeight="false" hidden="false" ht="12.1" outlineLevel="0" r="268">
      <c r="A268" s="0"/>
      <c r="B268" s="0"/>
      <c r="C268" s="0"/>
      <c r="D268" s="0"/>
      <c r="E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11" t="n">
        <v>44335</v>
      </c>
      <c r="Z268" s="6" t="n">
        <v>461180.54</v>
      </c>
      <c r="AA268" s="0" t="s">
        <v>473</v>
      </c>
    </row>
    <row collapsed="false" customFormat="false" customHeight="false" hidden="false" ht="12.1" outlineLevel="0" r="269">
      <c r="A269" s="0"/>
      <c r="B269" s="0"/>
      <c r="C269" s="0"/>
      <c r="D269" s="0"/>
      <c r="E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11" t="n">
        <v>44340</v>
      </c>
      <c r="Z269" s="6" t="n">
        <v>538402.85</v>
      </c>
      <c r="AA269" s="0" t="s">
        <v>473</v>
      </c>
    </row>
    <row collapsed="false" customFormat="false" customHeight="false" hidden="false" ht="12.1" outlineLevel="0" r="270">
      <c r="A270" s="0"/>
      <c r="B270" s="0"/>
      <c r="C270" s="0"/>
      <c r="D270" s="0"/>
      <c r="E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11" t="n">
        <v>44344</v>
      </c>
      <c r="Z270" s="6" t="n">
        <v>-1633779.14</v>
      </c>
      <c r="AA270" s="0" t="s">
        <v>475</v>
      </c>
    </row>
    <row collapsed="false" customFormat="false" customHeight="false" hidden="false" ht="12.1" outlineLevel="0" r="271">
      <c r="A271" s="0"/>
      <c r="B271" s="0"/>
      <c r="C271" s="0"/>
      <c r="D271" s="0"/>
      <c r="E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11" t="n">
        <v>44350</v>
      </c>
      <c r="Z271" s="6" t="n">
        <v>958318.64</v>
      </c>
      <c r="AA271" s="0" t="s">
        <v>473</v>
      </c>
    </row>
    <row collapsed="false" customFormat="false" customHeight="false" hidden="false" ht="12.1" outlineLevel="0" r="272">
      <c r="A272" s="0"/>
      <c r="B272" s="0"/>
      <c r="C272" s="0"/>
      <c r="D272" s="0"/>
      <c r="E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11" t="n">
        <v>44350</v>
      </c>
      <c r="Z272" s="6" t="n">
        <v>106479.85</v>
      </c>
      <c r="AA272" s="0" t="s">
        <v>473</v>
      </c>
    </row>
    <row collapsed="false" customFormat="false" customHeight="false" hidden="false" ht="12.1" outlineLevel="0" r="273">
      <c r="A273" s="0"/>
      <c r="B273" s="0"/>
      <c r="C273" s="0"/>
      <c r="D273" s="0"/>
      <c r="E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11" t="n">
        <v>44350</v>
      </c>
      <c r="Z273" s="6" t="n">
        <v>26561.93</v>
      </c>
      <c r="AA273" s="0" t="s">
        <v>473</v>
      </c>
    </row>
    <row collapsed="false" customFormat="false" customHeight="false" hidden="false" ht="12.1" outlineLevel="0" r="274">
      <c r="A274" s="0"/>
      <c r="B274" s="0"/>
      <c r="C274" s="0"/>
      <c r="D274" s="0"/>
      <c r="E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11" t="n">
        <v>44350</v>
      </c>
      <c r="Z274" s="6" t="n">
        <v>770295.91</v>
      </c>
      <c r="AA274" s="0" t="s">
        <v>473</v>
      </c>
    </row>
    <row collapsed="false" customFormat="false" customHeight="false" hidden="false" ht="12.1" outlineLevel="0" r="275">
      <c r="A275" s="0"/>
      <c r="B275" s="0"/>
      <c r="C275" s="0"/>
      <c r="D275" s="0"/>
      <c r="E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11" t="n">
        <v>44356</v>
      </c>
      <c r="Z275" s="6" t="n">
        <v>52799.65</v>
      </c>
      <c r="AA275" s="0" t="s">
        <v>473</v>
      </c>
    </row>
    <row collapsed="false" customFormat="false" customHeight="false" hidden="false" ht="12.1" outlineLevel="0" r="276">
      <c r="A276" s="0"/>
      <c r="B276" s="0"/>
      <c r="C276" s="0"/>
      <c r="D276" s="0"/>
      <c r="E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11" t="n">
        <v>44356</v>
      </c>
      <c r="Z276" s="6" t="n">
        <v>52799.65</v>
      </c>
      <c r="AA276" s="0" t="s">
        <v>473</v>
      </c>
    </row>
    <row collapsed="false" customFormat="false" customHeight="false" hidden="false" ht="12.1" outlineLevel="0" r="277">
      <c r="A277" s="0"/>
      <c r="B277" s="0"/>
      <c r="C277" s="0"/>
      <c r="D277" s="0"/>
      <c r="E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11" t="n">
        <v>44356</v>
      </c>
      <c r="Z277" s="6" t="n">
        <v>52799.65</v>
      </c>
      <c r="AA277" s="0" t="s">
        <v>473</v>
      </c>
    </row>
    <row collapsed="false" customFormat="false" customHeight="false" hidden="false" ht="12.1" outlineLevel="0" r="278">
      <c r="A278" s="0"/>
      <c r="B278" s="0"/>
      <c r="C278" s="0"/>
      <c r="D278" s="0"/>
      <c r="E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11" t="n">
        <v>44356</v>
      </c>
      <c r="Z278" s="6" t="n">
        <v>52799.65</v>
      </c>
      <c r="AA278" s="0" t="s">
        <v>473</v>
      </c>
    </row>
    <row collapsed="false" customFormat="false" customHeight="false" hidden="false" ht="12.1" outlineLevel="0" r="279">
      <c r="A279" s="0"/>
      <c r="B279" s="0"/>
      <c r="C279" s="0"/>
      <c r="D279" s="0"/>
      <c r="E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11" t="n">
        <v>44356</v>
      </c>
      <c r="Z279" s="6" t="n">
        <v>52799.65</v>
      </c>
      <c r="AA279" s="0" t="s">
        <v>473</v>
      </c>
    </row>
    <row collapsed="false" customFormat="false" customHeight="false" hidden="false" ht="12.1" outlineLevel="0" r="280">
      <c r="A280" s="0"/>
      <c r="B280" s="0"/>
      <c r="C280" s="0"/>
      <c r="D280" s="0"/>
      <c r="E280" s="0"/>
      <c r="F280" s="0"/>
      <c r="G280" s="0"/>
      <c r="H280" s="0"/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11" t="n">
        <v>44356</v>
      </c>
      <c r="Z280" s="6" t="n">
        <v>52799.65</v>
      </c>
      <c r="AA280" s="0" t="s">
        <v>473</v>
      </c>
    </row>
    <row collapsed="false" customFormat="false" customHeight="false" hidden="false" ht="12.1" outlineLevel="0" r="281">
      <c r="A281" s="0"/>
      <c r="B281" s="0"/>
      <c r="C281" s="0"/>
      <c r="D281" s="0"/>
      <c r="E281" s="0"/>
      <c r="F281" s="0"/>
      <c r="G281" s="0"/>
      <c r="H281" s="0"/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11" t="n">
        <v>44356</v>
      </c>
      <c r="Z281" s="6" t="n">
        <v>52799.65</v>
      </c>
      <c r="AA281" s="0" t="s">
        <v>473</v>
      </c>
    </row>
    <row collapsed="false" customFormat="false" customHeight="false" hidden="false" ht="12.1" outlineLevel="0" r="282">
      <c r="A282" s="0"/>
      <c r="B282" s="0"/>
      <c r="C282" s="0"/>
      <c r="D282" s="0"/>
      <c r="E282" s="0"/>
      <c r="F282" s="0"/>
      <c r="G282" s="0"/>
      <c r="H282" s="0"/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11" t="n">
        <v>44356</v>
      </c>
      <c r="Z282" s="6" t="n">
        <v>52799.65</v>
      </c>
      <c r="AA282" s="0" t="s">
        <v>473</v>
      </c>
    </row>
    <row collapsed="false" customFormat="false" customHeight="false" hidden="false" ht="12.1" outlineLevel="0" r="283">
      <c r="A283" s="0"/>
      <c r="B283" s="0"/>
      <c r="C283" s="0"/>
      <c r="D283" s="0"/>
      <c r="E283" s="0"/>
      <c r="F283" s="0"/>
      <c r="G283" s="0"/>
      <c r="H283" s="0"/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11" t="n">
        <v>44356</v>
      </c>
      <c r="Z283" s="6" t="n">
        <v>52799.65</v>
      </c>
      <c r="AA283" s="0" t="s">
        <v>473</v>
      </c>
    </row>
    <row collapsed="false" customFormat="false" customHeight="false" hidden="false" ht="12.1" outlineLevel="0" r="284">
      <c r="A284" s="0"/>
      <c r="B284" s="0"/>
      <c r="C284" s="0"/>
      <c r="D284" s="0"/>
      <c r="E284" s="0"/>
      <c r="F284" s="0"/>
      <c r="G284" s="0"/>
      <c r="H284" s="0"/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11" t="n">
        <v>44356</v>
      </c>
      <c r="Z284" s="6" t="n">
        <v>316797.96</v>
      </c>
      <c r="AA284" s="0" t="s">
        <v>473</v>
      </c>
    </row>
    <row collapsed="false" customFormat="false" customHeight="false" hidden="false" ht="12.1" outlineLevel="0" r="285">
      <c r="A285" s="0"/>
      <c r="B285" s="0"/>
      <c r="C285" s="0"/>
      <c r="D285" s="0"/>
      <c r="E285" s="0"/>
      <c r="F285" s="0"/>
      <c r="G285" s="0"/>
      <c r="H285" s="0"/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11" t="n">
        <v>44363</v>
      </c>
      <c r="Z285" s="6" t="n">
        <v>-128732.71</v>
      </c>
      <c r="AA285" s="0" t="s">
        <v>475</v>
      </c>
    </row>
    <row collapsed="false" customFormat="false" customHeight="false" hidden="false" ht="12.1" outlineLevel="0" r="286">
      <c r="A286" s="0"/>
      <c r="B286" s="0"/>
      <c r="C286" s="0"/>
      <c r="D286" s="0"/>
      <c r="E286" s="0"/>
      <c r="F286" s="0"/>
      <c r="G286" s="0"/>
      <c r="H286" s="0"/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11" t="n">
        <v>44363</v>
      </c>
      <c r="Z286" s="6" t="n">
        <v>-25746.55</v>
      </c>
      <c r="AA286" s="0" t="s">
        <v>475</v>
      </c>
    </row>
    <row collapsed="false" customFormat="false" customHeight="false" hidden="false" ht="12.1" outlineLevel="0" r="287">
      <c r="A287" s="0"/>
      <c r="B287" s="0"/>
      <c r="C287" s="0"/>
      <c r="D287" s="0"/>
      <c r="E287" s="0"/>
      <c r="F287" s="0"/>
      <c r="G287" s="0"/>
      <c r="H287" s="0"/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11" t="n">
        <v>44363</v>
      </c>
      <c r="Z287" s="6" t="n">
        <v>-257465.43</v>
      </c>
      <c r="AA287" s="0" t="s">
        <v>475</v>
      </c>
    </row>
    <row collapsed="false" customFormat="false" customHeight="false" hidden="false" ht="12.1" outlineLevel="0" r="288">
      <c r="A288" s="0"/>
      <c r="B288" s="0"/>
      <c r="C288" s="0"/>
      <c r="D288" s="0"/>
      <c r="E288" s="0"/>
      <c r="F288" s="0"/>
      <c r="G288" s="0"/>
      <c r="H288" s="0"/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11" t="n">
        <v>44363</v>
      </c>
      <c r="Z288" s="6" t="n">
        <v>-1905244.17</v>
      </c>
      <c r="AA288" s="0" t="s">
        <v>475</v>
      </c>
    </row>
    <row collapsed="false" customFormat="false" customHeight="false" hidden="false" ht="12.1" outlineLevel="0" r="289">
      <c r="A289" s="0"/>
      <c r="B289" s="0"/>
      <c r="C289" s="0"/>
      <c r="D289" s="0"/>
      <c r="E289" s="0"/>
      <c r="F289" s="0"/>
      <c r="G289" s="0"/>
      <c r="H289" s="0"/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11" t="n">
        <v>44363</v>
      </c>
      <c r="Z289" s="6" t="n">
        <v>-257465.43</v>
      </c>
      <c r="AA289" s="0" t="s">
        <v>475</v>
      </c>
    </row>
    <row collapsed="false" customFormat="false" customHeight="false" hidden="false" ht="12.1" outlineLevel="0" r="290">
      <c r="A290" s="0"/>
      <c r="B290" s="0"/>
      <c r="C290" s="0"/>
      <c r="D290" s="0"/>
      <c r="E290" s="0"/>
      <c r="F290" s="0"/>
      <c r="G290" s="0"/>
      <c r="H290" s="0"/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11" t="n">
        <v>44363</v>
      </c>
      <c r="Z290" s="6" t="n">
        <v>-25674.58</v>
      </c>
      <c r="AA290" s="0" t="s">
        <v>475</v>
      </c>
    </row>
    <row collapsed="false" customFormat="false" customHeight="false" hidden="false" ht="12.1" outlineLevel="0" r="291">
      <c r="A291" s="0"/>
      <c r="B291" s="0"/>
      <c r="C291" s="0"/>
      <c r="D291" s="0"/>
      <c r="E291" s="0"/>
      <c r="F291" s="0"/>
      <c r="G291" s="0"/>
      <c r="H291" s="0"/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11" t="n">
        <v>44363</v>
      </c>
      <c r="Z291" s="6" t="n">
        <v>-51349.18</v>
      </c>
      <c r="AA291" s="0" t="s">
        <v>475</v>
      </c>
    </row>
    <row collapsed="false" customFormat="false" customHeight="false" hidden="false" ht="12.1" outlineLevel="0" r="292">
      <c r="A292" s="0"/>
      <c r="B292" s="0"/>
      <c r="C292" s="0"/>
      <c r="D292" s="0"/>
      <c r="E292" s="0"/>
      <c r="F292" s="0"/>
      <c r="G292" s="0"/>
      <c r="H292" s="0"/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11" t="n">
        <v>44363</v>
      </c>
      <c r="Z292" s="6" t="n">
        <v>-51349.18</v>
      </c>
      <c r="AA292" s="0" t="s">
        <v>475</v>
      </c>
    </row>
    <row collapsed="false" customFormat="false" customHeight="false" hidden="false" ht="12.1" outlineLevel="0" r="293">
      <c r="A293" s="0"/>
      <c r="B293" s="0"/>
      <c r="C293" s="0"/>
      <c r="D293" s="0"/>
      <c r="E293" s="0"/>
      <c r="F293" s="0"/>
      <c r="G293" s="0"/>
      <c r="H293" s="0"/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11" t="n">
        <v>44363</v>
      </c>
      <c r="Z293" s="6" t="n">
        <v>-51349.18</v>
      </c>
      <c r="AA293" s="0" t="s">
        <v>475</v>
      </c>
    </row>
    <row collapsed="false" customFormat="false" customHeight="false" hidden="false" ht="12.1" outlineLevel="0" r="294">
      <c r="A294" s="0"/>
      <c r="B294" s="0"/>
      <c r="C294" s="0"/>
      <c r="D294" s="0"/>
      <c r="E294" s="0"/>
      <c r="F294" s="0"/>
      <c r="G294" s="0"/>
      <c r="H294" s="0"/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11" t="n">
        <v>44363</v>
      </c>
      <c r="Z294" s="6" t="n">
        <v>-25674.58</v>
      </c>
      <c r="AA294" s="0" t="s">
        <v>475</v>
      </c>
    </row>
    <row collapsed="false" customFormat="false" customHeight="false" hidden="false" ht="12.1" outlineLevel="0" r="295">
      <c r="A295" s="0"/>
      <c r="B295" s="0"/>
      <c r="C295" s="0"/>
      <c r="D295" s="0"/>
      <c r="E295" s="0"/>
      <c r="F295" s="0"/>
      <c r="G295" s="0"/>
      <c r="H295" s="0"/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11" t="n">
        <v>44363</v>
      </c>
      <c r="Z295" s="6" t="n">
        <v>-128372.92</v>
      </c>
      <c r="AA295" s="0" t="s">
        <v>475</v>
      </c>
    </row>
    <row collapsed="false" customFormat="false" customHeight="false" hidden="false" ht="12.1" outlineLevel="0" r="296">
      <c r="A296" s="0"/>
      <c r="B296" s="0"/>
      <c r="C296" s="0"/>
      <c r="D296" s="0"/>
      <c r="E296" s="0"/>
      <c r="F296" s="0"/>
      <c r="G296" s="0"/>
      <c r="H296" s="0"/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11" t="n">
        <v>44363</v>
      </c>
      <c r="Z296" s="6" t="n">
        <v>-25674.58</v>
      </c>
      <c r="AA296" s="0" t="s">
        <v>475</v>
      </c>
    </row>
    <row collapsed="false" customFormat="false" customHeight="false" hidden="false" ht="12.1" outlineLevel="0" r="297">
      <c r="A297" s="0"/>
      <c r="B297" s="0"/>
      <c r="C297" s="0"/>
      <c r="D297" s="0"/>
      <c r="E297" s="0"/>
      <c r="F297" s="0"/>
      <c r="G297" s="0"/>
      <c r="H297" s="0"/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11" t="n">
        <v>44363</v>
      </c>
      <c r="Z297" s="6" t="n">
        <v>-25674.58</v>
      </c>
      <c r="AA297" s="0" t="s">
        <v>475</v>
      </c>
    </row>
    <row collapsed="false" customFormat="false" customHeight="false" hidden="false" ht="12.1" outlineLevel="0" r="298">
      <c r="A298" s="0"/>
      <c r="B298" s="0"/>
      <c r="C298" s="0"/>
      <c r="D298" s="0"/>
      <c r="E298" s="0"/>
      <c r="F298" s="0"/>
      <c r="G298" s="0"/>
      <c r="H298" s="0"/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11" t="n">
        <v>44363</v>
      </c>
      <c r="Z298" s="6" t="n">
        <v>-154047.52</v>
      </c>
      <c r="AA298" s="0" t="s">
        <v>475</v>
      </c>
    </row>
    <row collapsed="false" customFormat="false" customHeight="false" hidden="false" ht="12.1" outlineLevel="0" r="299">
      <c r="A299" s="0"/>
      <c r="B299" s="0"/>
      <c r="C299" s="0"/>
      <c r="D299" s="0"/>
      <c r="E299" s="0"/>
      <c r="F299" s="0"/>
      <c r="G299" s="0"/>
      <c r="H299" s="0"/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11" t="n">
        <v>44363</v>
      </c>
      <c r="Z299" s="6" t="n">
        <v>-25674.58</v>
      </c>
      <c r="AA299" s="0" t="s">
        <v>475</v>
      </c>
    </row>
    <row collapsed="false" customFormat="false" customHeight="false" hidden="false" ht="12.1" outlineLevel="0" r="300">
      <c r="A300" s="0"/>
      <c r="B300" s="0"/>
      <c r="C300" s="0"/>
      <c r="D300" s="0"/>
      <c r="E300" s="0"/>
      <c r="F300" s="0"/>
      <c r="G300" s="0"/>
      <c r="H300" s="0"/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11" t="n">
        <v>44363</v>
      </c>
      <c r="Z300" s="6" t="n">
        <v>-25674.58</v>
      </c>
      <c r="AA300" s="0" t="s">
        <v>475</v>
      </c>
    </row>
    <row collapsed="false" customFormat="false" customHeight="false" hidden="false" ht="12.1" outlineLevel="0" r="301">
      <c r="A301" s="0"/>
      <c r="B301" s="0"/>
      <c r="C301" s="0"/>
      <c r="D301" s="0"/>
      <c r="E301" s="0"/>
      <c r="F301" s="0"/>
      <c r="G301" s="0"/>
      <c r="H301" s="0"/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11" t="n">
        <v>44363</v>
      </c>
      <c r="Z301" s="6" t="n">
        <v>-51349.18</v>
      </c>
      <c r="AA301" s="0" t="s">
        <v>475</v>
      </c>
    </row>
    <row collapsed="false" customFormat="false" customHeight="false" hidden="false" ht="12.1" outlineLevel="0" r="302">
      <c r="A302" s="0"/>
      <c r="B302" s="0"/>
      <c r="C302" s="0"/>
      <c r="D302" s="0"/>
      <c r="E302" s="0"/>
      <c r="F302" s="0"/>
      <c r="G302" s="0"/>
      <c r="H302" s="0"/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11" t="n">
        <v>44363</v>
      </c>
      <c r="Z302" s="6" t="n">
        <v>-25674.58</v>
      </c>
      <c r="AA302" s="0" t="s">
        <v>475</v>
      </c>
    </row>
    <row collapsed="false" customFormat="false" customHeight="false" hidden="false" ht="12.1" outlineLevel="0" r="303">
      <c r="A303" s="0"/>
      <c r="B303" s="0"/>
      <c r="C303" s="0"/>
      <c r="D303" s="0"/>
      <c r="E303" s="0"/>
      <c r="F303" s="0"/>
      <c r="G303" s="0"/>
      <c r="H303" s="0"/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11" t="n">
        <v>44363</v>
      </c>
      <c r="Z303" s="6" t="n">
        <v>-25674.58</v>
      </c>
      <c r="AA303" s="0" t="s">
        <v>475</v>
      </c>
    </row>
    <row collapsed="false" customFormat="false" customHeight="false" hidden="false" ht="12.1" outlineLevel="0" r="304">
      <c r="A304" s="0"/>
      <c r="B304" s="0"/>
      <c r="C304" s="0"/>
      <c r="D304" s="0"/>
      <c r="E304" s="0"/>
      <c r="F304" s="0"/>
      <c r="G304" s="0"/>
      <c r="H304" s="0"/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11" t="n">
        <v>44363</v>
      </c>
      <c r="Z304" s="6" t="n">
        <v>-25674.58</v>
      </c>
      <c r="AA304" s="0" t="s">
        <v>475</v>
      </c>
    </row>
    <row collapsed="false" customFormat="false" customHeight="false" hidden="false" ht="12.1" outlineLevel="0" r="305">
      <c r="A305" s="0"/>
      <c r="B305" s="0"/>
      <c r="C305" s="0"/>
      <c r="D305" s="0"/>
      <c r="E305" s="0"/>
      <c r="F305" s="0"/>
      <c r="G305" s="0"/>
      <c r="H305" s="0"/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11" t="n">
        <v>44363</v>
      </c>
      <c r="Z305" s="6" t="n">
        <v>-308095.03</v>
      </c>
      <c r="AA305" s="0" t="s">
        <v>475</v>
      </c>
    </row>
    <row collapsed="false" customFormat="false" customHeight="false" hidden="false" ht="12.1" outlineLevel="0" r="306">
      <c r="A306" s="0"/>
      <c r="B306" s="0"/>
      <c r="C306" s="0"/>
      <c r="D306" s="0"/>
      <c r="E306" s="0"/>
      <c r="F306" s="0"/>
      <c r="G306" s="0"/>
      <c r="H306" s="0"/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11" t="n">
        <v>44363</v>
      </c>
      <c r="Z306" s="6" t="n">
        <v>25827.49</v>
      </c>
      <c r="AA306" s="0" t="s">
        <v>473</v>
      </c>
    </row>
    <row collapsed="false" customFormat="false" customHeight="false" hidden="false" ht="12.1" outlineLevel="0" r="307">
      <c r="A307" s="0"/>
      <c r="B307" s="0"/>
      <c r="C307" s="0"/>
      <c r="D307" s="0"/>
      <c r="E307" s="0"/>
      <c r="F307" s="0"/>
      <c r="G307" s="0"/>
      <c r="H307" s="0"/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11" t="n">
        <v>44363</v>
      </c>
      <c r="Z307" s="6" t="n">
        <v>180792.41</v>
      </c>
      <c r="AA307" s="0" t="s">
        <v>473</v>
      </c>
    </row>
    <row collapsed="false" customFormat="false" customHeight="false" hidden="false" ht="12.1" outlineLevel="0" r="308">
      <c r="A308" s="0"/>
      <c r="B308" s="0"/>
      <c r="C308" s="0"/>
      <c r="D308" s="0"/>
      <c r="E308" s="0"/>
      <c r="F308" s="0"/>
      <c r="G308" s="0"/>
      <c r="H308" s="0"/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11" t="n">
        <v>44363</v>
      </c>
      <c r="Z308" s="6" t="n">
        <v>826479.58</v>
      </c>
      <c r="AA308" s="0" t="s">
        <v>473</v>
      </c>
    </row>
    <row collapsed="false" customFormat="false" customHeight="false" hidden="false" ht="12.1" outlineLevel="0" r="309">
      <c r="A309" s="0"/>
      <c r="B309" s="0"/>
      <c r="C309" s="0"/>
      <c r="D309" s="0"/>
      <c r="E309" s="0"/>
      <c r="F309" s="0"/>
      <c r="G309" s="0"/>
      <c r="H309" s="0"/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11" t="n">
        <v>44365</v>
      </c>
      <c r="Z309" s="6" t="n">
        <v>-198312.94</v>
      </c>
      <c r="AA309" s="0" t="s">
        <v>475</v>
      </c>
    </row>
    <row collapsed="false" customFormat="false" customHeight="false" hidden="false" ht="12.1" outlineLevel="0" r="310">
      <c r="A310" s="0"/>
      <c r="B310" s="0"/>
      <c r="C310" s="0"/>
      <c r="D310" s="0"/>
      <c r="E310" s="0"/>
      <c r="F310" s="0"/>
      <c r="G310" s="0"/>
      <c r="H310" s="0"/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11" t="n">
        <v>44365</v>
      </c>
      <c r="Z310" s="6" t="n">
        <v>-793187.8</v>
      </c>
      <c r="AA310" s="0" t="s">
        <v>475</v>
      </c>
    </row>
    <row collapsed="false" customFormat="false" customHeight="false" hidden="false" ht="12.1" outlineLevel="0" r="311">
      <c r="A311" s="0"/>
      <c r="B311" s="0"/>
      <c r="C311" s="0"/>
      <c r="D311" s="0"/>
      <c r="E311" s="0"/>
      <c r="F311" s="0"/>
      <c r="G311" s="0"/>
      <c r="H311" s="0"/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11" t="n">
        <v>44365</v>
      </c>
      <c r="Z311" s="6" t="n">
        <v>-993803.36</v>
      </c>
      <c r="AA311" s="0" t="s">
        <v>475</v>
      </c>
    </row>
    <row collapsed="false" customFormat="false" customHeight="false" hidden="false" ht="12.1" outlineLevel="0" r="312">
      <c r="A312" s="0"/>
      <c r="B312" s="0"/>
      <c r="C312" s="0"/>
      <c r="D312" s="0"/>
      <c r="E312" s="0"/>
      <c r="F312" s="0"/>
      <c r="G312" s="0"/>
      <c r="H312" s="0"/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11" t="n">
        <v>44365</v>
      </c>
      <c r="Z312" s="6" t="n">
        <v>247948.68</v>
      </c>
      <c r="AA312" s="0" t="s">
        <v>473</v>
      </c>
    </row>
    <row collapsed="false" customFormat="false" customHeight="false" hidden="false" ht="12.1" outlineLevel="0" r="313">
      <c r="A313" s="0"/>
      <c r="B313" s="0"/>
      <c r="C313" s="0"/>
      <c r="D313" s="0"/>
      <c r="E313" s="0"/>
      <c r="F313" s="0"/>
      <c r="G313" s="0"/>
      <c r="H313" s="0"/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11" t="n">
        <v>44365</v>
      </c>
      <c r="Z313" s="6" t="n">
        <v>247948.68</v>
      </c>
      <c r="AA313" s="0" t="s">
        <v>473</v>
      </c>
    </row>
    <row collapsed="false" customFormat="false" customHeight="false" hidden="false" ht="12.1" outlineLevel="0" r="314">
      <c r="A314" s="0"/>
      <c r="B314" s="0"/>
      <c r="C314" s="0"/>
      <c r="D314" s="0"/>
      <c r="E314" s="0"/>
      <c r="F314" s="0"/>
      <c r="G314" s="0"/>
      <c r="H314" s="0"/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11" t="n">
        <v>44365</v>
      </c>
      <c r="Z314" s="6" t="n">
        <v>719051.17</v>
      </c>
      <c r="AA314" s="0" t="s">
        <v>473</v>
      </c>
    </row>
    <row collapsed="false" customFormat="false" customHeight="false" hidden="false" ht="12.1" outlineLevel="0" r="315">
      <c r="A315" s="0"/>
      <c r="B315" s="0"/>
      <c r="C315" s="0"/>
      <c r="D315" s="0"/>
      <c r="E315" s="0"/>
      <c r="F315" s="0"/>
      <c r="G315" s="0"/>
      <c r="H315" s="0"/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11" t="n">
        <v>44365</v>
      </c>
      <c r="Z315" s="6" t="n">
        <v>74384.6</v>
      </c>
      <c r="AA315" s="0" t="s">
        <v>473</v>
      </c>
    </row>
    <row collapsed="false" customFormat="false" customHeight="false" hidden="false" ht="12.1" outlineLevel="0" r="316">
      <c r="A316" s="0"/>
      <c r="B316" s="0"/>
      <c r="C316" s="0"/>
      <c r="D316" s="0"/>
      <c r="E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11" t="n">
        <v>44365</v>
      </c>
      <c r="Z316" s="6" t="n">
        <v>24794.86</v>
      </c>
      <c r="AA316" s="0" t="s">
        <v>473</v>
      </c>
    </row>
    <row collapsed="false" customFormat="false" customHeight="false" hidden="false" ht="12.1" outlineLevel="0" r="317">
      <c r="A317" s="0"/>
      <c r="B317" s="0"/>
      <c r="C317" s="0"/>
      <c r="D317" s="0"/>
      <c r="E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11" t="n">
        <v>44365</v>
      </c>
      <c r="Z317" s="6" t="n">
        <v>669461.44</v>
      </c>
      <c r="AA317" s="0" t="s">
        <v>473</v>
      </c>
    </row>
    <row collapsed="false" customFormat="false" customHeight="false" hidden="false" ht="12.1" outlineLevel="0" r="318">
      <c r="A318" s="0"/>
      <c r="B318" s="0"/>
      <c r="C318" s="0"/>
      <c r="D318" s="0"/>
      <c r="E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11" t="n">
        <v>44365</v>
      </c>
      <c r="Z318" s="6" t="n">
        <v>-247611.34</v>
      </c>
      <c r="AA318" s="0" t="s">
        <v>475</v>
      </c>
    </row>
    <row collapsed="false" customFormat="false" customHeight="false" hidden="false" ht="12.1" outlineLevel="0" r="319">
      <c r="A319" s="0"/>
      <c r="B319" s="0"/>
      <c r="C319" s="0"/>
      <c r="D319" s="0"/>
      <c r="E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11" t="n">
        <v>44365</v>
      </c>
      <c r="Z319" s="6" t="n">
        <v>-1238056.72</v>
      </c>
      <c r="AA319" s="0" t="s">
        <v>475</v>
      </c>
    </row>
    <row collapsed="false" customFormat="false" customHeight="false" hidden="false" ht="12.1" outlineLevel="0" r="320">
      <c r="A320" s="0"/>
      <c r="B320" s="0"/>
      <c r="C320" s="0"/>
      <c r="D320" s="0"/>
      <c r="E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11" t="n">
        <v>44365</v>
      </c>
      <c r="Z320" s="6" t="n">
        <v>-495222.69</v>
      </c>
      <c r="AA320" s="0" t="s">
        <v>475</v>
      </c>
    </row>
    <row collapsed="false" customFormat="false" customHeight="false" hidden="false" ht="12.1" outlineLevel="0" r="321">
      <c r="A321" s="0"/>
      <c r="B321" s="0"/>
      <c r="C321" s="0"/>
      <c r="D321" s="0"/>
      <c r="E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11" t="n">
        <v>44365</v>
      </c>
      <c r="Z321" s="6" t="n">
        <v>-495502.52</v>
      </c>
      <c r="AA321" s="0" t="s">
        <v>475</v>
      </c>
    </row>
    <row collapsed="false" customFormat="false" customHeight="false" hidden="false" ht="12.1" outlineLevel="0" r="322">
      <c r="A322" s="0"/>
      <c r="B322" s="0"/>
      <c r="C322" s="0"/>
      <c r="D322" s="0"/>
      <c r="E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11" t="n">
        <v>44365</v>
      </c>
      <c r="Z322" s="6" t="n">
        <v>-372166.56</v>
      </c>
      <c r="AA322" s="0" t="s">
        <v>475</v>
      </c>
    </row>
    <row collapsed="false" customFormat="false" customHeight="false" hidden="false" ht="12.1" outlineLevel="0" r="323">
      <c r="A323" s="0"/>
      <c r="B323" s="0"/>
      <c r="C323" s="0"/>
      <c r="D323" s="0"/>
      <c r="E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11" t="n">
        <v>44365</v>
      </c>
      <c r="Z323" s="6" t="n">
        <v>-248091.06</v>
      </c>
      <c r="AA323" s="0" t="s">
        <v>475</v>
      </c>
    </row>
    <row collapsed="false" customFormat="false" customHeight="false" hidden="false" ht="12.1" outlineLevel="0" r="324">
      <c r="A324" s="0"/>
      <c r="B324" s="0"/>
      <c r="C324" s="0"/>
      <c r="D324" s="0"/>
      <c r="E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11" t="n">
        <v>44365</v>
      </c>
      <c r="Z324" s="6" t="n">
        <v>-248091.06</v>
      </c>
      <c r="AA324" s="0" t="s">
        <v>475</v>
      </c>
    </row>
    <row collapsed="false" customFormat="false" customHeight="false" hidden="false" ht="12.1" outlineLevel="0" r="325">
      <c r="A325" s="0"/>
      <c r="B325" s="0"/>
      <c r="C325" s="0"/>
      <c r="D325" s="0"/>
      <c r="E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11" t="n">
        <v>44365</v>
      </c>
      <c r="Z325" s="6" t="n">
        <v>-124045.52</v>
      </c>
      <c r="AA325" s="0" t="s">
        <v>475</v>
      </c>
    </row>
    <row collapsed="false" customFormat="false" customHeight="false" hidden="false" ht="12.1" outlineLevel="0" r="326">
      <c r="A326" s="0"/>
      <c r="B326" s="0"/>
      <c r="C326" s="0"/>
      <c r="D326" s="0"/>
      <c r="E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11" t="n">
        <v>44365</v>
      </c>
      <c r="Z326" s="6" t="n">
        <v>396109.52</v>
      </c>
      <c r="AA326" s="0" t="s">
        <v>473</v>
      </c>
    </row>
    <row collapsed="false" customFormat="false" customHeight="false" hidden="false" ht="12.1" outlineLevel="0" r="327">
      <c r="A327" s="0"/>
      <c r="B327" s="0"/>
      <c r="C327" s="0"/>
      <c r="D327" s="0"/>
      <c r="E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11" t="n">
        <v>44365</v>
      </c>
      <c r="Z327" s="6" t="n">
        <v>1559681.25</v>
      </c>
      <c r="AA327" s="0" t="s">
        <v>473</v>
      </c>
    </row>
    <row collapsed="false" customFormat="false" customHeight="false" hidden="false" ht="12.1" outlineLevel="0" r="328">
      <c r="A328" s="0"/>
      <c r="B328" s="0"/>
      <c r="C328" s="0"/>
      <c r="D328" s="0"/>
      <c r="E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11" t="n">
        <v>44365</v>
      </c>
      <c r="Z328" s="6" t="n">
        <v>1510167.55</v>
      </c>
      <c r="AA328" s="0" t="s">
        <v>473</v>
      </c>
    </row>
    <row collapsed="false" customFormat="false" customHeight="false" hidden="false" ht="12.1" outlineLevel="0" r="329">
      <c r="A329" s="0"/>
      <c r="B329" s="0"/>
      <c r="C329" s="0"/>
      <c r="D329" s="0"/>
      <c r="E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11" t="n">
        <v>44369</v>
      </c>
      <c r="Z329" s="6" t="n">
        <v>-50013.97</v>
      </c>
      <c r="AA329" s="0" t="s">
        <v>475</v>
      </c>
    </row>
    <row collapsed="false" customFormat="false" customHeight="false" hidden="false" ht="12.1" outlineLevel="0" r="330">
      <c r="A330" s="0"/>
      <c r="B330" s="0"/>
      <c r="C330" s="0"/>
      <c r="D330" s="0"/>
      <c r="E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11" t="n">
        <v>44369</v>
      </c>
      <c r="Z330" s="6" t="n">
        <v>-50013.97</v>
      </c>
      <c r="AA330" s="0" t="s">
        <v>475</v>
      </c>
    </row>
    <row collapsed="false" customFormat="false" customHeight="false" hidden="false" ht="12.1" outlineLevel="0" r="331">
      <c r="A331" s="0"/>
      <c r="B331" s="0"/>
      <c r="C331" s="0"/>
      <c r="D331" s="0"/>
      <c r="E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11" t="n">
        <v>44369</v>
      </c>
      <c r="Z331" s="6" t="n">
        <v>-25006.99</v>
      </c>
      <c r="AA331" s="0" t="s">
        <v>475</v>
      </c>
    </row>
    <row collapsed="false" customFormat="false" customHeight="false" hidden="false" ht="12.1" outlineLevel="0" r="332">
      <c r="A332" s="0"/>
      <c r="B332" s="0"/>
      <c r="C332" s="0"/>
      <c r="D332" s="0"/>
      <c r="E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11" t="n">
        <v>44369</v>
      </c>
      <c r="Z332" s="6" t="n">
        <v>-675188.64</v>
      </c>
      <c r="AA332" s="0" t="s">
        <v>475</v>
      </c>
    </row>
    <row collapsed="false" customFormat="false" customHeight="false" hidden="false" ht="12.1" outlineLevel="0" r="333">
      <c r="A333" s="0"/>
      <c r="B333" s="0"/>
      <c r="C333" s="0"/>
      <c r="D333" s="0"/>
      <c r="E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11" t="n">
        <v>44369</v>
      </c>
      <c r="Z333" s="6" t="n">
        <v>-200055.89</v>
      </c>
      <c r="AA333" s="0" t="s">
        <v>475</v>
      </c>
    </row>
    <row collapsed="false" customFormat="false" customHeight="false" hidden="false" ht="12.1" outlineLevel="0" r="334">
      <c r="A334" s="0"/>
      <c r="B334" s="0"/>
      <c r="C334" s="0"/>
      <c r="D334" s="0"/>
      <c r="E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11" t="n">
        <v>44369</v>
      </c>
      <c r="Z334" s="6" t="n">
        <v>199575.68</v>
      </c>
      <c r="AA334" s="0" t="s">
        <v>473</v>
      </c>
    </row>
    <row collapsed="false" customFormat="false" customHeight="false" hidden="false" ht="12.1" outlineLevel="0" r="335">
      <c r="A335" s="0"/>
      <c r="B335" s="0"/>
      <c r="C335" s="0"/>
      <c r="D335" s="0"/>
      <c r="E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11" t="n">
        <v>44369</v>
      </c>
      <c r="Z335" s="6" t="n">
        <v>349257.42</v>
      </c>
      <c r="AA335" s="0" t="s">
        <v>473</v>
      </c>
    </row>
    <row collapsed="false" customFormat="false" customHeight="false" hidden="false" ht="12.1" outlineLevel="0" r="336">
      <c r="A336" s="0"/>
      <c r="B336" s="0"/>
      <c r="C336" s="0"/>
      <c r="D336" s="0"/>
      <c r="E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11" t="n">
        <v>44369</v>
      </c>
      <c r="Z336" s="6" t="n">
        <v>449045.26</v>
      </c>
      <c r="AA336" s="0" t="s">
        <v>473</v>
      </c>
    </row>
    <row collapsed="false" customFormat="false" customHeight="false" hidden="false" ht="12.1" outlineLevel="0" r="337">
      <c r="A337" s="0"/>
      <c r="B337" s="0"/>
      <c r="C337" s="0"/>
      <c r="D337" s="0"/>
      <c r="E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11" t="n">
        <v>44383</v>
      </c>
      <c r="Z337" s="6" t="n">
        <v>-977013.44</v>
      </c>
      <c r="AA337" s="0" t="s">
        <v>475</v>
      </c>
    </row>
    <row collapsed="false" customFormat="false" customHeight="false" hidden="false" ht="12.1" outlineLevel="0" r="338">
      <c r="A338" s="0"/>
      <c r="B338" s="0"/>
      <c r="C338" s="0"/>
      <c r="D338" s="0"/>
      <c r="E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11" t="n">
        <v>44383</v>
      </c>
      <c r="Z338" s="6" t="n">
        <v>-367339.47</v>
      </c>
      <c r="AA338" s="0" t="s">
        <v>475</v>
      </c>
    </row>
    <row collapsed="false" customFormat="false" customHeight="false" hidden="false" ht="12.1" outlineLevel="0" r="339">
      <c r="A339" s="0"/>
      <c r="B339" s="0"/>
      <c r="C339" s="0"/>
      <c r="D339" s="0"/>
      <c r="E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11" t="n">
        <v>44383</v>
      </c>
      <c r="Z339" s="6" t="n">
        <v>-24487.3</v>
      </c>
      <c r="AA339" s="0" t="s">
        <v>475</v>
      </c>
    </row>
    <row collapsed="false" customFormat="false" customHeight="false" hidden="false" ht="12.1" outlineLevel="0" r="340">
      <c r="A340" s="0"/>
      <c r="B340" s="0"/>
      <c r="C340" s="0"/>
      <c r="D340" s="0"/>
      <c r="E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11" t="n">
        <v>44383</v>
      </c>
      <c r="Z340" s="6" t="n">
        <v>-97949.19</v>
      </c>
      <c r="AA340" s="0" t="s">
        <v>475</v>
      </c>
    </row>
    <row collapsed="false" customFormat="false" customHeight="false" hidden="false" ht="12.1" outlineLevel="0" r="341">
      <c r="A341" s="0"/>
      <c r="B341" s="0"/>
      <c r="C341" s="0"/>
      <c r="D341" s="0"/>
      <c r="E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11" t="n">
        <v>44383</v>
      </c>
      <c r="Z341" s="6" t="n">
        <v>-465258.67</v>
      </c>
      <c r="AA341" s="0" t="s">
        <v>475</v>
      </c>
    </row>
    <row collapsed="false" customFormat="false" customHeight="false" hidden="false" ht="12.1" outlineLevel="0" r="342">
      <c r="A342" s="0"/>
      <c r="B342" s="0"/>
      <c r="C342" s="0"/>
      <c r="D342" s="0"/>
      <c r="E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11" t="n">
        <v>44383</v>
      </c>
      <c r="Z342" s="6" t="n">
        <v>-24487.3</v>
      </c>
      <c r="AA342" s="0" t="s">
        <v>475</v>
      </c>
    </row>
    <row collapsed="false" customFormat="false" customHeight="false" hidden="false" ht="12.1" outlineLevel="0" r="343">
      <c r="A343" s="0"/>
      <c r="B343" s="0"/>
      <c r="C343" s="0"/>
      <c r="D343" s="0"/>
      <c r="E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11" t="n">
        <v>44385</v>
      </c>
      <c r="Z343" s="6" t="n">
        <v>48769.24</v>
      </c>
      <c r="AA343" s="0" t="s">
        <v>473</v>
      </c>
    </row>
    <row collapsed="false" customFormat="false" customHeight="false" hidden="false" ht="12.1" outlineLevel="0" r="344">
      <c r="A344" s="0"/>
      <c r="B344" s="0"/>
      <c r="C344" s="0"/>
      <c r="D344" s="0"/>
      <c r="E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11" t="n">
        <v>44385</v>
      </c>
      <c r="Z344" s="6" t="n">
        <v>1902000.52</v>
      </c>
      <c r="AA344" s="0" t="s">
        <v>473</v>
      </c>
    </row>
    <row collapsed="false" customFormat="false" customHeight="false" hidden="false" ht="12.1" outlineLevel="0" r="345">
      <c r="A345" s="0"/>
      <c r="B345" s="0"/>
      <c r="C345" s="0"/>
      <c r="D345" s="0"/>
      <c r="E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11" t="n">
        <v>44385</v>
      </c>
      <c r="Z345" s="6" t="n">
        <v>-73216.05</v>
      </c>
      <c r="AA345" s="0" t="s">
        <v>475</v>
      </c>
    </row>
    <row collapsed="false" customFormat="false" customHeight="false" hidden="false" ht="12.1" outlineLevel="0" r="346">
      <c r="A346" s="0"/>
      <c r="B346" s="0"/>
      <c r="C346" s="0"/>
      <c r="D346" s="0"/>
      <c r="E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11" t="n">
        <v>44385</v>
      </c>
      <c r="Z346" s="6" t="n">
        <v>-122026.74</v>
      </c>
      <c r="AA346" s="0" t="s">
        <v>475</v>
      </c>
    </row>
    <row collapsed="false" customFormat="false" customHeight="false" hidden="false" ht="12.1" outlineLevel="0" r="347">
      <c r="A347" s="0"/>
      <c r="B347" s="0"/>
      <c r="C347" s="0"/>
      <c r="D347" s="0"/>
      <c r="E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11" t="n">
        <v>44385</v>
      </c>
      <c r="Z347" s="6" t="n">
        <v>-1025024.62</v>
      </c>
      <c r="AA347" s="0" t="s">
        <v>475</v>
      </c>
    </row>
    <row collapsed="false" customFormat="false" customHeight="false" hidden="false" ht="12.1" outlineLevel="0" r="348">
      <c r="A348" s="0"/>
      <c r="B348" s="0"/>
      <c r="C348" s="0"/>
      <c r="D348" s="0"/>
      <c r="E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11" t="n">
        <v>44386</v>
      </c>
      <c r="Z348" s="6" t="n">
        <v>-319893.96</v>
      </c>
      <c r="AA348" s="0" t="s">
        <v>475</v>
      </c>
    </row>
    <row collapsed="false" customFormat="false" customHeight="false" hidden="false" ht="12.1" outlineLevel="0" r="349">
      <c r="A349" s="0"/>
      <c r="B349" s="0"/>
      <c r="C349" s="0"/>
      <c r="D349" s="0"/>
      <c r="E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11" t="n">
        <v>44386</v>
      </c>
      <c r="Z349" s="6" t="n">
        <v>-393715.63</v>
      </c>
      <c r="AA349" s="0" t="s">
        <v>475</v>
      </c>
    </row>
    <row collapsed="false" customFormat="false" customHeight="false" hidden="false" ht="12.1" outlineLevel="0" r="350">
      <c r="A350" s="0"/>
      <c r="B350" s="0"/>
      <c r="C350" s="0"/>
      <c r="D350" s="0"/>
      <c r="E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11" t="n">
        <v>44386</v>
      </c>
      <c r="Z350" s="6" t="n">
        <v>-24611.22</v>
      </c>
      <c r="AA350" s="0" t="s">
        <v>475</v>
      </c>
    </row>
    <row collapsed="false" customFormat="false" customHeight="false" hidden="false" ht="12.1" outlineLevel="0" r="351">
      <c r="A351" s="0"/>
      <c r="B351" s="0"/>
      <c r="C351" s="0"/>
      <c r="D351" s="0"/>
      <c r="E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11" t="n">
        <v>44390</v>
      </c>
      <c r="Z351" s="6" t="n">
        <v>51026.6</v>
      </c>
      <c r="AA351" s="0" t="s">
        <v>473</v>
      </c>
    </row>
    <row collapsed="false" customFormat="false" customHeight="false" hidden="false" ht="12.1" outlineLevel="0" r="352">
      <c r="A352" s="0"/>
      <c r="B352" s="0"/>
      <c r="C352" s="0"/>
      <c r="D352" s="0"/>
      <c r="E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11" t="n">
        <v>44390</v>
      </c>
      <c r="Z352" s="6" t="n">
        <v>25513.3</v>
      </c>
      <c r="AA352" s="0" t="s">
        <v>473</v>
      </c>
    </row>
    <row collapsed="false" customFormat="false" customHeight="false" hidden="false" ht="12.1" outlineLevel="0" r="353">
      <c r="A353" s="0"/>
      <c r="B353" s="0"/>
      <c r="C353" s="0"/>
      <c r="D353" s="0"/>
      <c r="E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11" t="n">
        <v>44390</v>
      </c>
      <c r="Z353" s="6" t="n">
        <v>127556.49</v>
      </c>
      <c r="AA353" s="0" t="s">
        <v>473</v>
      </c>
    </row>
    <row collapsed="false" customFormat="false" customHeight="false" hidden="false" ht="12.1" outlineLevel="0" r="354">
      <c r="A354" s="0"/>
      <c r="B354" s="0"/>
      <c r="C354" s="0"/>
      <c r="D354" s="0"/>
      <c r="E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11" t="n">
        <v>44390</v>
      </c>
      <c r="Z354" s="6" t="n">
        <v>127556.49</v>
      </c>
      <c r="AA354" s="0" t="s">
        <v>473</v>
      </c>
    </row>
    <row collapsed="false" customFormat="false" customHeight="false" hidden="false" ht="12.1" outlineLevel="0" r="355">
      <c r="A355" s="0"/>
      <c r="B355" s="0"/>
      <c r="C355" s="0"/>
      <c r="D355" s="0"/>
      <c r="E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11" t="n">
        <v>44390</v>
      </c>
      <c r="Z355" s="6" t="n">
        <v>25513.3</v>
      </c>
      <c r="AA355" s="0" t="s">
        <v>473</v>
      </c>
    </row>
    <row collapsed="false" customFormat="false" customHeight="false" hidden="false" ht="12.1" outlineLevel="0" r="356">
      <c r="A356" s="0"/>
      <c r="B356" s="0"/>
      <c r="C356" s="0"/>
      <c r="D356" s="0"/>
      <c r="E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11" t="n">
        <v>44390</v>
      </c>
      <c r="Z356" s="6" t="n">
        <v>76539.9</v>
      </c>
      <c r="AA356" s="0" t="s">
        <v>473</v>
      </c>
    </row>
    <row collapsed="false" customFormat="false" customHeight="false" hidden="false" ht="12.1" outlineLevel="0" r="357">
      <c r="A357" s="0"/>
      <c r="B357" s="0"/>
      <c r="C357" s="0"/>
      <c r="D357" s="0"/>
      <c r="E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11" t="n">
        <v>44390</v>
      </c>
      <c r="Z357" s="6" t="n">
        <v>663345.77</v>
      </c>
      <c r="AA357" s="0" t="s">
        <v>473</v>
      </c>
    </row>
    <row collapsed="false" customFormat="false" customHeight="false" hidden="false" ht="12.1" outlineLevel="0" r="358">
      <c r="A358" s="0"/>
      <c r="B358" s="0"/>
      <c r="C358" s="0"/>
      <c r="D358" s="0"/>
      <c r="E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11" t="n">
        <v>44390</v>
      </c>
      <c r="Z358" s="6" t="n">
        <v>102053.19</v>
      </c>
      <c r="AA358" s="0" t="s">
        <v>473</v>
      </c>
    </row>
    <row collapsed="false" customFormat="false" customHeight="false" hidden="false" ht="12.1" outlineLevel="0" r="359">
      <c r="A359" s="0"/>
      <c r="B359" s="0"/>
      <c r="C359" s="0"/>
      <c r="D359" s="0"/>
      <c r="E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11" t="n">
        <v>44390</v>
      </c>
      <c r="Z359" s="6" t="n">
        <v>841938.86</v>
      </c>
      <c r="AA359" s="0" t="s">
        <v>473</v>
      </c>
    </row>
    <row collapsed="false" customFormat="false" customHeight="false" hidden="false" ht="12.1" outlineLevel="0" r="360">
      <c r="A360" s="0"/>
      <c r="B360" s="0"/>
      <c r="C360" s="0"/>
      <c r="D360" s="0"/>
      <c r="E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11" t="n">
        <v>44844</v>
      </c>
      <c r="Z360" s="6" t="n">
        <v>23651.82</v>
      </c>
      <c r="AA360" s="0" t="s">
        <v>473</v>
      </c>
    </row>
    <row collapsed="false" customFormat="false" customHeight="false" hidden="false" ht="12.1" outlineLevel="0" r="361">
      <c r="A361" s="0"/>
      <c r="B361" s="0"/>
      <c r="C361" s="0"/>
      <c r="D361" s="0"/>
      <c r="E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11" t="n">
        <v>45286</v>
      </c>
      <c r="Z361" s="6" t="n">
        <v>-1592.66</v>
      </c>
      <c r="AA361" s="0" t="s">
        <v>369</v>
      </c>
    </row>
    <row collapsed="false" customFormat="false" customHeight="false" hidden="false" ht="12.1" outlineLevel="0" r="362">
      <c r="A362" s="0"/>
      <c r="B362" s="0"/>
      <c r="C362" s="0"/>
      <c r="D362" s="0"/>
      <c r="E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11" t="n">
        <v>45373</v>
      </c>
      <c r="Z362" s="6" t="n">
        <v>44435.77</v>
      </c>
      <c r="AA362" s="0" t="s">
        <v>473</v>
      </c>
    </row>
    <row collapsed="false" customFormat="false" customHeight="false" hidden="false" ht="12.1" outlineLevel="0" r="363">
      <c r="A363" s="0"/>
      <c r="B363" s="0"/>
      <c r="C363" s="0"/>
      <c r="D363" s="0"/>
      <c r="E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11" t="n">
        <v>45373</v>
      </c>
      <c r="Z363" s="6" t="n">
        <v>44377.04</v>
      </c>
      <c r="AA363" s="0" t="s">
        <v>473</v>
      </c>
    </row>
    <row collapsed="false" customFormat="false" customHeight="false" hidden="false" ht="12.1" outlineLevel="0" r="364">
      <c r="A364" s="0"/>
      <c r="B364" s="0"/>
      <c r="C364" s="0"/>
      <c r="D364" s="0"/>
      <c r="E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11" t="n">
        <v>45699</v>
      </c>
      <c r="Z364" s="6" t="n">
        <v>-41934.22</v>
      </c>
      <c r="AA364" s="0" t="s">
        <v>475</v>
      </c>
    </row>
    <row collapsed="false" customFormat="false" customHeight="false" hidden="false" ht="12.1" outlineLevel="0" r="365">
      <c r="A365" s="0"/>
      <c r="B365" s="0"/>
      <c r="C365" s="0"/>
      <c r="D365" s="0"/>
      <c r="E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11" t="n">
        <v>45699</v>
      </c>
      <c r="Z365" s="6" t="n">
        <v>-53915.43</v>
      </c>
      <c r="AA365" s="0" t="s">
        <v>475</v>
      </c>
    </row>
    <row collapsed="false" customFormat="false" customHeight="false" hidden="false" ht="12.1" outlineLevel="0" r="366">
      <c r="A366" s="0"/>
      <c r="B366" s="0"/>
      <c r="C366" s="0"/>
      <c r="D366" s="0"/>
      <c r="E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10" t="s">
        <f>=XIRR(Z2:Z365,Y2:Y365)</f>
      </c>
      <c r="AA366" s="0"/>
    </row>
    <row collapsed="false" customFormat="false" customHeight="false" hidden="false" ht="12.1" outlineLevel="0" r="367">
      <c r="A367" s="0"/>
      <c r="B367" s="0"/>
      <c r="C367" s="0"/>
      <c r="D367" s="0"/>
      <c r="E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8" t="s">
        <f>=-SUM(Z2:Z365)</f>
      </c>
      <c r="AA367" s="0" t="s">
        <v>476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L10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508</v>
      </c>
      <c r="C1" s="0"/>
      <c r="D1" s="0"/>
      <c r="E1" s="3" t="s">
        <v>509</v>
      </c>
      <c r="F1" s="0"/>
      <c r="G1" s="0"/>
      <c r="H1" s="3" t="s">
        <v>510</v>
      </c>
      <c r="I1" s="0"/>
      <c r="J1" s="0"/>
      <c r="K1" s="3" t="s">
        <v>511</v>
      </c>
      <c r="L1" s="0"/>
      <c r="M1" s="0"/>
      <c r="N1" s="3" t="s">
        <v>512</v>
      </c>
      <c r="O1" s="0"/>
      <c r="P1" s="0"/>
      <c r="Q1" s="3" t="s">
        <v>513</v>
      </c>
      <c r="R1" s="0"/>
      <c r="S1" s="0"/>
      <c r="T1" s="3" t="s">
        <v>514</v>
      </c>
      <c r="U1" s="0"/>
      <c r="V1" s="0"/>
      <c r="W1" s="3" t="s">
        <v>515</v>
      </c>
      <c r="X1" s="0"/>
      <c r="Y1" s="0"/>
      <c r="Z1" s="3" t="s">
        <v>516</v>
      </c>
      <c r="AA1" s="0"/>
      <c r="AB1" s="0"/>
      <c r="AC1" s="3" t="s">
        <v>517</v>
      </c>
      <c r="AD1" s="0"/>
      <c r="AE1" s="0"/>
      <c r="AF1" s="3" t="s">
        <v>518</v>
      </c>
      <c r="AG1" s="0"/>
      <c r="AH1" s="0"/>
      <c r="AI1" s="3" t="s">
        <v>519</v>
      </c>
      <c r="AJ1" s="0"/>
      <c r="AK1" s="0"/>
      <c r="AL1" s="3" t="s">
        <v>520</v>
      </c>
      <c r="AM1" s="0"/>
      <c r="AN1" s="0"/>
      <c r="AO1" s="3" t="s">
        <v>521</v>
      </c>
      <c r="AP1" s="0"/>
      <c r="AQ1" s="0"/>
      <c r="AR1" s="3" t="s">
        <v>522</v>
      </c>
      <c r="AS1" s="0"/>
      <c r="AT1" s="0"/>
      <c r="AU1" s="3" t="s">
        <v>523</v>
      </c>
      <c r="AV1" s="0"/>
      <c r="AW1" s="0"/>
      <c r="AX1" s="3" t="s">
        <v>524</v>
      </c>
      <c r="AY1" s="0"/>
      <c r="AZ1" s="0"/>
      <c r="BA1" s="3" t="s">
        <v>525</v>
      </c>
      <c r="BB1" s="0"/>
      <c r="BC1" s="0"/>
      <c r="BD1" s="3" t="s">
        <v>526</v>
      </c>
      <c r="BE1" s="0"/>
      <c r="BF1" s="0"/>
      <c r="BG1" s="3" t="s">
        <v>527</v>
      </c>
      <c r="BH1" s="0"/>
      <c r="BI1" s="0"/>
      <c r="BJ1" s="3" t="s">
        <v>528</v>
      </c>
      <c r="BK1" s="0"/>
      <c r="BL1" s="0"/>
      <c r="BM1" s="3" t="s">
        <v>529</v>
      </c>
      <c r="BN1" s="0"/>
      <c r="BO1" s="0"/>
      <c r="BP1" s="3" t="s">
        <v>530</v>
      </c>
      <c r="BQ1" s="0"/>
      <c r="BR1" s="0"/>
      <c r="BS1" s="3" t="s">
        <v>531</v>
      </c>
      <c r="BT1" s="0"/>
      <c r="BU1" s="0"/>
      <c r="BV1" s="3" t="s">
        <v>532</v>
      </c>
      <c r="BW1" s="0"/>
      <c r="BX1" s="0"/>
      <c r="BY1" s="3" t="s">
        <v>533</v>
      </c>
      <c r="BZ1" s="0"/>
      <c r="CA1" s="0"/>
      <c r="CB1" s="3" t="s">
        <v>534</v>
      </c>
      <c r="CC1" s="0"/>
      <c r="CD1" s="0"/>
      <c r="CE1" s="3" t="s">
        <v>535</v>
      </c>
      <c r="CF1" s="0"/>
      <c r="CG1" s="0"/>
      <c r="CH1" s="3" t="s">
        <v>536</v>
      </c>
      <c r="CI1" s="0"/>
      <c r="CJ1" s="0"/>
      <c r="CK1" s="3" t="s">
        <v>537</v>
      </c>
      <c r="CL1" s="0"/>
    </row>
    <row collapsed="false" customFormat="false" customHeight="false" hidden="false" ht="12.1" outlineLevel="0" r="2">
      <c r="A2" s="11" t="n">
        <v>43909</v>
      </c>
      <c r="B2" s="6" t="n">
        <v>9</v>
      </c>
      <c r="C2" s="6" t="n">
        <v>34001.43</v>
      </c>
      <c r="D2" s="11" t="n">
        <v>45210</v>
      </c>
      <c r="E2" s="6" t="n">
        <v>54</v>
      </c>
      <c r="F2" s="6" t="n">
        <v>76440.564</v>
      </c>
      <c r="G2" s="11" t="n">
        <v>44544</v>
      </c>
      <c r="H2" s="6" t="n">
        <v>30</v>
      </c>
      <c r="I2" s="6" t="n">
        <v>12546.27</v>
      </c>
      <c r="J2" s="11" t="n">
        <v>43441</v>
      </c>
      <c r="K2" s="6" t="n">
        <v>300</v>
      </c>
      <c r="L2" s="6" t="n">
        <v>11696.9925</v>
      </c>
      <c r="M2" s="11" t="n">
        <v>44036</v>
      </c>
      <c r="N2" s="6" t="n">
        <v>90</v>
      </c>
      <c r="O2" s="6" t="n">
        <v>28997.388</v>
      </c>
      <c r="P2" s="11" t="n">
        <v>43906</v>
      </c>
      <c r="Q2" s="6" t="n">
        <v>200</v>
      </c>
      <c r="R2" s="6" t="n">
        <v>35618.26</v>
      </c>
      <c r="S2" s="11" t="n">
        <v>45324</v>
      </c>
      <c r="T2" s="6" t="n">
        <v>2880</v>
      </c>
      <c r="U2" s="6" t="n">
        <v>474813.85</v>
      </c>
      <c r="V2" s="11" t="n">
        <v>43860</v>
      </c>
      <c r="W2" s="6" t="n">
        <v>20</v>
      </c>
      <c r="X2" s="6" t="n">
        <v>5140.64</v>
      </c>
      <c r="Y2" s="11" t="n">
        <v>45804</v>
      </c>
      <c r="Z2" s="6" t="n">
        <v>78</v>
      </c>
      <c r="AA2" s="6" t="n">
        <v>247319.89</v>
      </c>
      <c r="AB2" s="11" t="n">
        <v>45848</v>
      </c>
      <c r="AC2" s="6" t="n">
        <v>4183</v>
      </c>
      <c r="AD2" s="6" t="n">
        <v>391308.79</v>
      </c>
      <c r="AE2" s="11" t="n">
        <v>45849</v>
      </c>
      <c r="AF2" s="6" t="n">
        <v>390000</v>
      </c>
      <c r="AG2" s="6" t="n">
        <v>24626.65</v>
      </c>
      <c r="AH2" s="11" t="n">
        <v>43836</v>
      </c>
      <c r="AI2" s="6" t="n">
        <v>700</v>
      </c>
      <c r="AJ2" s="6" t="n">
        <v>29649.7</v>
      </c>
      <c r="AK2" s="11" t="n">
        <v>43833</v>
      </c>
      <c r="AL2" s="6" t="n">
        <v>210</v>
      </c>
      <c r="AM2" s="6" t="n">
        <v>22668.52</v>
      </c>
      <c r="AN2" s="11" t="n">
        <v>45747</v>
      </c>
      <c r="AO2" s="6" t="n">
        <v>15</v>
      </c>
      <c r="AP2" s="6" t="n">
        <v>95421.75</v>
      </c>
      <c r="AQ2" s="11" t="n">
        <v>44424</v>
      </c>
      <c r="AR2" s="6" t="n">
        <v>80</v>
      </c>
      <c r="AS2" s="6" t="n">
        <v>44318.58</v>
      </c>
      <c r="AT2" s="11" t="n">
        <v>43833</v>
      </c>
      <c r="AU2" s="6" t="n">
        <v>120</v>
      </c>
      <c r="AV2" s="6" t="n">
        <v>17298.46</v>
      </c>
      <c r="AW2" s="11" t="n">
        <v>45847</v>
      </c>
      <c r="AX2" s="6" t="n">
        <v>50</v>
      </c>
      <c r="AY2" s="6" t="n">
        <v>18697.98</v>
      </c>
      <c r="AZ2" s="11" t="n">
        <v>43441</v>
      </c>
      <c r="BA2" s="6" t="n">
        <v>10</v>
      </c>
      <c r="BB2" s="6" t="n">
        <v>3829.96</v>
      </c>
      <c r="BC2" s="11" t="n">
        <v>44552</v>
      </c>
      <c r="BD2" s="6" t="n">
        <v>1</v>
      </c>
      <c r="BE2" s="6" t="n">
        <v>0</v>
      </c>
      <c r="BF2" s="11" t="n">
        <v>44552</v>
      </c>
      <c r="BG2" s="6" t="n">
        <v>2</v>
      </c>
      <c r="BH2" s="6" t="n">
        <v>0</v>
      </c>
      <c r="BI2" s="11" t="n">
        <v>45449</v>
      </c>
      <c r="BJ2" s="6" t="n">
        <v>243</v>
      </c>
      <c r="BK2" s="6" t="n">
        <v>239729.78</v>
      </c>
      <c r="BL2" s="11" t="n">
        <v>45854</v>
      </c>
      <c r="BM2" s="6" t="n">
        <v>1</v>
      </c>
      <c r="BN2" s="6" t="n">
        <v>588.75</v>
      </c>
      <c r="BO2" s="11" t="n">
        <v>45853</v>
      </c>
      <c r="BP2" s="6" t="n">
        <v>7</v>
      </c>
      <c r="BQ2" s="6" t="n">
        <v>6224.08</v>
      </c>
      <c r="BR2" s="11" t="n">
        <v>45853</v>
      </c>
      <c r="BS2" s="6" t="n">
        <v>7</v>
      </c>
      <c r="BT2" s="6" t="n">
        <v>5293.91</v>
      </c>
      <c r="BU2" s="11" t="n">
        <v>45853</v>
      </c>
      <c r="BV2" s="6" t="n">
        <v>7</v>
      </c>
      <c r="BW2" s="6" t="n">
        <v>4235.84</v>
      </c>
      <c r="BX2" s="11" t="n">
        <v>45874</v>
      </c>
      <c r="BY2" s="6" t="n">
        <v>1</v>
      </c>
      <c r="BZ2" s="6" t="n">
        <v>11272.59</v>
      </c>
      <c r="CA2" s="11" t="n">
        <v>45853</v>
      </c>
      <c r="CB2" s="6" t="n">
        <v>5</v>
      </c>
      <c r="CC2" s="6" t="n">
        <v>3237.56</v>
      </c>
      <c r="CD2" s="11" t="n">
        <v>45853</v>
      </c>
      <c r="CE2" s="6" t="n">
        <v>7</v>
      </c>
      <c r="CF2" s="6" t="n">
        <v>6281.69</v>
      </c>
      <c r="CG2" s="11" t="n">
        <v>45870</v>
      </c>
      <c r="CH2" s="6" t="n">
        <v>10</v>
      </c>
      <c r="CI2" s="6" t="n">
        <v>11232.74</v>
      </c>
      <c r="CJ2" s="11" t="n">
        <v>45870</v>
      </c>
      <c r="CK2" s="6" t="n">
        <v>4</v>
      </c>
      <c r="CL2" s="6" t="n">
        <v>2827.24</v>
      </c>
    </row>
    <row collapsed="false" customFormat="false" customHeight="false" hidden="false" ht="12.1" outlineLevel="0" r="3">
      <c r="A3" s="11" t="n">
        <v>44741</v>
      </c>
      <c r="B3" s="6" t="n">
        <v>3</v>
      </c>
      <c r="C3" s="6" t="n">
        <v>11915.48</v>
      </c>
      <c r="D3" s="11" t="n">
        <v>45260</v>
      </c>
      <c r="E3" s="6" t="n">
        <v>100</v>
      </c>
      <c r="F3" s="6" t="n">
        <v>143957.56</v>
      </c>
      <c r="G3" s="11" t="n">
        <v>44544</v>
      </c>
      <c r="H3" s="6" t="n">
        <v>50</v>
      </c>
      <c r="I3" s="6" t="n">
        <v>21160.58</v>
      </c>
      <c r="J3" s="11" t="n">
        <v>43446</v>
      </c>
      <c r="K3" s="6" t="n">
        <v>100</v>
      </c>
      <c r="L3" s="6" t="n">
        <v>3814.95</v>
      </c>
      <c r="M3" s="11" t="n">
        <v>44252</v>
      </c>
      <c r="N3" s="6" t="n">
        <v>50</v>
      </c>
      <c r="O3" s="6" t="n">
        <v>15759.46</v>
      </c>
      <c r="P3" s="11" t="n">
        <v>44519</v>
      </c>
      <c r="Q3" s="6" t="n">
        <v>50</v>
      </c>
      <c r="R3" s="6" t="n">
        <v>15357.67</v>
      </c>
      <c r="S3" s="11" t="n">
        <v>45324</v>
      </c>
      <c r="T3" s="6" t="n">
        <v>250</v>
      </c>
      <c r="U3" s="6" t="n">
        <v>41216.48</v>
      </c>
      <c r="V3" s="11" t="n">
        <v>43861</v>
      </c>
      <c r="W3" s="6" t="n">
        <v>140</v>
      </c>
      <c r="X3" s="6" t="n">
        <v>35858.38</v>
      </c>
      <c r="Y3" s="11" t="n">
        <v>45804</v>
      </c>
      <c r="Z3" s="6" t="n">
        <v>1</v>
      </c>
      <c r="AA3" s="6" t="n">
        <v>3170.77</v>
      </c>
      <c r="AB3" s="11" t="n">
        <v>45896</v>
      </c>
      <c r="AC3" s="6" t="n">
        <v>1018</v>
      </c>
      <c r="AD3" s="6" t="n">
        <v>77785.94</v>
      </c>
      <c r="AE3" s="11" t="n">
        <v>45849</v>
      </c>
      <c r="AF3" s="6" t="n">
        <v>100000</v>
      </c>
      <c r="AG3" s="6" t="n">
        <v>6314.52</v>
      </c>
      <c r="AH3" s="11" t="n">
        <v>43836</v>
      </c>
      <c r="AI3" s="6" t="n">
        <v>300</v>
      </c>
      <c r="AJ3" s="6" t="n">
        <v>12707.02</v>
      </c>
      <c r="AK3" s="11" t="n">
        <v>43833</v>
      </c>
      <c r="AL3" s="6" t="n">
        <v>60</v>
      </c>
      <c r="AM3" s="6" t="n">
        <v>6476.72</v>
      </c>
      <c r="AN3" s="11" t="n">
        <v>45747</v>
      </c>
      <c r="AO3" s="6" t="n">
        <v>1</v>
      </c>
      <c r="AP3" s="6" t="n">
        <v>6434.57</v>
      </c>
      <c r="AQ3" s="11" t="n">
        <v>44427</v>
      </c>
      <c r="AR3" s="6" t="n">
        <v>40</v>
      </c>
      <c r="AS3" s="6" t="n">
        <v>21306.65</v>
      </c>
      <c r="AT3" s="11" t="n">
        <v>43833</v>
      </c>
      <c r="AU3" s="6" t="n">
        <v>180</v>
      </c>
      <c r="AV3" s="6" t="n">
        <v>25947.7</v>
      </c>
      <c r="AW3" s="11" t="n">
        <v>45847</v>
      </c>
      <c r="AX3" s="6" t="n">
        <v>50</v>
      </c>
      <c r="AY3" s="6" t="n">
        <v>18697.98</v>
      </c>
      <c r="AZ3" s="11" t="n">
        <v>43441</v>
      </c>
      <c r="BA3" s="6" t="n">
        <v>20</v>
      </c>
      <c r="BB3" s="6" t="n">
        <v>7661.93</v>
      </c>
      <c r="BC3" s="0"/>
      <c r="BD3" s="5" t="s">
        <f>=SUM(BE2:BE2)/SUM(BD2:BD2)</f>
      </c>
      <c r="BE3" s="0" t="s">
        <v>11</v>
      </c>
      <c r="BF3" s="0"/>
      <c r="BG3" s="5" t="s">
        <f>=SUM(BH2:BH2)/SUM(BG2:BG2)</f>
      </c>
      <c r="BH3" s="0" t="s">
        <v>11</v>
      </c>
      <c r="BI3" s="11" t="n">
        <v>45449</v>
      </c>
      <c r="BJ3" s="6" t="n">
        <v>71</v>
      </c>
      <c r="BK3" s="6" t="n">
        <v>70044.5</v>
      </c>
      <c r="BL3" s="11" t="n">
        <v>45854</v>
      </c>
      <c r="BM3" s="6" t="n">
        <v>41</v>
      </c>
      <c r="BN3" s="6" t="n">
        <v>24139.54</v>
      </c>
      <c r="BO3" s="11" t="n">
        <v>45854</v>
      </c>
      <c r="BP3" s="6" t="n">
        <v>2</v>
      </c>
      <c r="BQ3" s="6" t="n">
        <v>1802.95</v>
      </c>
      <c r="BR3" s="11" t="n">
        <v>45853</v>
      </c>
      <c r="BS3" s="6" t="n">
        <v>2</v>
      </c>
      <c r="BT3" s="6" t="n">
        <v>1520.62</v>
      </c>
      <c r="BU3" s="11" t="n">
        <v>45853</v>
      </c>
      <c r="BV3" s="6" t="n">
        <v>8</v>
      </c>
      <c r="BW3" s="6" t="n">
        <v>4840.96</v>
      </c>
      <c r="BX3" s="11" t="n">
        <v>45876</v>
      </c>
      <c r="BY3" s="6" t="n">
        <v>2</v>
      </c>
      <c r="BZ3" s="6" t="n">
        <v>22494.98</v>
      </c>
      <c r="CA3" s="11" t="n">
        <v>45853</v>
      </c>
      <c r="CB3" s="6" t="n">
        <v>2</v>
      </c>
      <c r="CC3" s="6" t="n">
        <v>1295.7</v>
      </c>
      <c r="CD3" s="11" t="n">
        <v>45853</v>
      </c>
      <c r="CE3" s="6" t="n">
        <v>18</v>
      </c>
      <c r="CF3" s="6" t="n">
        <v>16152.92</v>
      </c>
      <c r="CG3" s="0"/>
      <c r="CH3" s="5" t="s">
        <f>=SUM(CI2:CI2)/SUM(CH2:CH2)</f>
      </c>
      <c r="CI3" s="0" t="s">
        <v>11</v>
      </c>
      <c r="CJ3" s="0"/>
      <c r="CK3" s="5" t="s">
        <f>=SUM(CL2:CL2)/SUM(CK2:CK2)</f>
      </c>
      <c r="CL3" s="0" t="s">
        <v>11</v>
      </c>
    </row>
    <row collapsed="false" customFormat="false" customHeight="false" hidden="false" ht="12.1" outlineLevel="0" r="4">
      <c r="A4" s="11" t="n">
        <v>44743</v>
      </c>
      <c r="B4" s="6" t="n">
        <v>8</v>
      </c>
      <c r="C4" s="6" t="n">
        <v>31614.54</v>
      </c>
      <c r="D4" s="11" t="n">
        <v>45307</v>
      </c>
      <c r="E4" s="6" t="n">
        <v>100</v>
      </c>
      <c r="F4" s="6" t="n">
        <v>154811.9</v>
      </c>
      <c r="G4" s="11" t="n">
        <v>44585</v>
      </c>
      <c r="H4" s="6" t="n">
        <v>25</v>
      </c>
      <c r="I4" s="6" t="n">
        <v>10279.73</v>
      </c>
      <c r="J4" s="11" t="n">
        <v>43446</v>
      </c>
      <c r="K4" s="6" t="n">
        <v>100</v>
      </c>
      <c r="L4" s="6" t="n">
        <v>3815.45</v>
      </c>
      <c r="M4" s="11" t="n">
        <v>44252</v>
      </c>
      <c r="N4" s="6" t="n">
        <v>10</v>
      </c>
      <c r="O4" s="6" t="n">
        <v>3156.89</v>
      </c>
      <c r="P4" s="11" t="n">
        <v>44519</v>
      </c>
      <c r="Q4" s="6" t="n">
        <v>100</v>
      </c>
      <c r="R4" s="6" t="n">
        <v>30185.08</v>
      </c>
      <c r="S4" s="11" t="n">
        <v>45324</v>
      </c>
      <c r="T4" s="6" t="n">
        <v>80</v>
      </c>
      <c r="U4" s="6" t="n">
        <v>13189.27</v>
      </c>
      <c r="V4" s="11" t="n">
        <v>43902</v>
      </c>
      <c r="W4" s="6" t="n">
        <v>160</v>
      </c>
      <c r="X4" s="6" t="n">
        <v>28958.84</v>
      </c>
      <c r="Y4" s="11" t="n">
        <v>45804</v>
      </c>
      <c r="Z4" s="6" t="n">
        <v>1</v>
      </c>
      <c r="AA4" s="6" t="n">
        <v>3170.77</v>
      </c>
      <c r="AB4" s="11" t="n">
        <v>45908</v>
      </c>
      <c r="AC4" s="6" t="n">
        <v>28</v>
      </c>
      <c r="AD4" s="6" t="n">
        <v>2107.28</v>
      </c>
      <c r="AE4" s="11" t="n">
        <v>45849</v>
      </c>
      <c r="AF4" s="6" t="n">
        <v>250000</v>
      </c>
      <c r="AG4" s="6" t="n">
        <v>15786.31</v>
      </c>
      <c r="AH4" s="11" t="n">
        <v>44050</v>
      </c>
      <c r="AI4" s="6" t="n">
        <v>200</v>
      </c>
      <c r="AJ4" s="6" t="n">
        <v>7895.74</v>
      </c>
      <c r="AK4" s="11" t="n">
        <v>43833</v>
      </c>
      <c r="AL4" s="6" t="n">
        <v>30</v>
      </c>
      <c r="AM4" s="6" t="n">
        <v>3238.37</v>
      </c>
      <c r="AN4" s="11" t="n">
        <v>45818</v>
      </c>
      <c r="AO4" s="6" t="n">
        <v>9</v>
      </c>
      <c r="AP4" s="6" t="n">
        <v>54669.86</v>
      </c>
      <c r="AQ4" s="11" t="n">
        <v>44428</v>
      </c>
      <c r="AR4" s="6" t="n">
        <v>40</v>
      </c>
      <c r="AS4" s="6" t="n">
        <v>21282.63</v>
      </c>
      <c r="AT4" s="11" t="n">
        <v>44407</v>
      </c>
      <c r="AU4" s="6" t="n">
        <v>40</v>
      </c>
      <c r="AV4" s="6" t="n">
        <v>10302.18</v>
      </c>
      <c r="AW4" s="11" t="n">
        <v>45847</v>
      </c>
      <c r="AX4" s="6" t="n">
        <v>50</v>
      </c>
      <c r="AY4" s="6" t="n">
        <v>18697.98</v>
      </c>
      <c r="AZ4" s="11" t="n">
        <v>43901</v>
      </c>
      <c r="BA4" s="6" t="n">
        <v>40</v>
      </c>
      <c r="BB4" s="6" t="n">
        <v>12716.52</v>
      </c>
      <c r="BC4" s="0"/>
      <c r="BD4" s="6" t="n">
        <v>899</v>
      </c>
      <c r="BE4" s="0" t="s">
        <v>538</v>
      </c>
      <c r="BF4" s="0"/>
      <c r="BG4" s="6" t="n">
        <v>63.5</v>
      </c>
      <c r="BH4" s="0" t="s">
        <v>538</v>
      </c>
      <c r="BI4" s="11" t="n">
        <v>45449</v>
      </c>
      <c r="BJ4" s="6" t="n">
        <v>265</v>
      </c>
      <c r="BK4" s="6" t="n">
        <v>261433.72</v>
      </c>
      <c r="BL4" s="11" t="n">
        <v>45854</v>
      </c>
      <c r="BM4" s="6" t="n">
        <v>15</v>
      </c>
      <c r="BN4" s="6" t="n">
        <v>8831.39</v>
      </c>
      <c r="BO4" s="11" t="n">
        <v>45854</v>
      </c>
      <c r="BP4" s="6" t="n">
        <v>4</v>
      </c>
      <c r="BQ4" s="6" t="n">
        <v>3605.9</v>
      </c>
      <c r="BR4" s="11" t="n">
        <v>45854</v>
      </c>
      <c r="BS4" s="6" t="n">
        <v>1</v>
      </c>
      <c r="BT4" s="6" t="n">
        <v>765.65</v>
      </c>
      <c r="BU4" s="11" t="n">
        <v>45853</v>
      </c>
      <c r="BV4" s="6" t="n">
        <v>1</v>
      </c>
      <c r="BW4" s="6" t="n">
        <v>604.63</v>
      </c>
      <c r="BX4" s="0"/>
      <c r="BY4" s="5" t="s">
        <f>=SUM(BZ2:BZ3)/SUM(BY2:BY3)</f>
      </c>
      <c r="BZ4" s="0" t="s">
        <v>11</v>
      </c>
      <c r="CA4" s="11" t="n">
        <v>45853</v>
      </c>
      <c r="CB4" s="6" t="n">
        <v>4</v>
      </c>
      <c r="CC4" s="6" t="n">
        <v>2588.17</v>
      </c>
      <c r="CD4" s="0"/>
      <c r="CE4" s="5" t="s">
        <f>=SUM(CF2:CF3)/SUM(CE2:CE3)</f>
      </c>
      <c r="CF4" s="0" t="s">
        <v>11</v>
      </c>
      <c r="CG4" s="0"/>
      <c r="CH4" s="6" t="n">
        <v>107.14</v>
      </c>
      <c r="CI4" s="0" t="s">
        <v>538</v>
      </c>
      <c r="CJ4" s="0"/>
      <c r="CK4" s="6" t="n">
        <v>64.089</v>
      </c>
      <c r="CL4" s="0" t="s">
        <v>538</v>
      </c>
    </row>
    <row collapsed="false" customFormat="false" customHeight="false" hidden="false" ht="12.1" outlineLevel="0" r="5">
      <c r="A5" s="11" t="n">
        <v>44743</v>
      </c>
      <c r="B5" s="6" t="n">
        <v>1</v>
      </c>
      <c r="C5" s="6" t="n">
        <v>3951.82</v>
      </c>
      <c r="D5" s="11" t="n">
        <v>45330</v>
      </c>
      <c r="E5" s="6" t="n">
        <v>100</v>
      </c>
      <c r="F5" s="6" t="n">
        <v>159063.6</v>
      </c>
      <c r="G5" s="11" t="n">
        <v>44606</v>
      </c>
      <c r="H5" s="6" t="n">
        <v>2</v>
      </c>
      <c r="I5" s="6" t="n">
        <v>868.4</v>
      </c>
      <c r="J5" s="11" t="n">
        <v>43833</v>
      </c>
      <c r="K5" s="6" t="n">
        <v>100</v>
      </c>
      <c r="L5" s="6" t="n">
        <v>3835.96</v>
      </c>
      <c r="M5" s="11" t="n">
        <v>44397</v>
      </c>
      <c r="N5" s="6" t="n">
        <v>50</v>
      </c>
      <c r="O5" s="6" t="n">
        <v>15789.47</v>
      </c>
      <c r="P5" s="11" t="n">
        <v>44523</v>
      </c>
      <c r="Q5" s="6" t="n">
        <v>150</v>
      </c>
      <c r="R5" s="6" t="n">
        <v>45157.57</v>
      </c>
      <c r="S5" s="11" t="n">
        <v>45324</v>
      </c>
      <c r="T5" s="6" t="n">
        <v>50</v>
      </c>
      <c r="U5" s="6" t="n">
        <v>8243.3</v>
      </c>
      <c r="V5" s="11" t="n">
        <v>44587</v>
      </c>
      <c r="W5" s="6" t="n">
        <v>90</v>
      </c>
      <c r="X5" s="6" t="n">
        <v>21114.71</v>
      </c>
      <c r="Y5" s="11" t="n">
        <v>45818</v>
      </c>
      <c r="Z5" s="6" t="n">
        <v>20</v>
      </c>
      <c r="AA5" s="6" t="n">
        <v>65926.36</v>
      </c>
      <c r="AB5" s="11" t="n">
        <v>45908</v>
      </c>
      <c r="AC5" s="6" t="n">
        <v>6</v>
      </c>
      <c r="AD5" s="6" t="n">
        <v>451.56</v>
      </c>
      <c r="AE5" s="11" t="n">
        <v>45849</v>
      </c>
      <c r="AF5" s="6" t="n">
        <v>60000</v>
      </c>
      <c r="AG5" s="6" t="n">
        <v>3788.71</v>
      </c>
      <c r="AH5" s="11" t="n">
        <v>44109</v>
      </c>
      <c r="AI5" s="6" t="n">
        <v>300</v>
      </c>
      <c r="AJ5" s="6" t="n">
        <v>11250.75</v>
      </c>
      <c r="AK5" s="11" t="n">
        <v>43895</v>
      </c>
      <c r="AL5" s="6" t="n">
        <v>600</v>
      </c>
      <c r="AM5" s="6" t="n">
        <v>57329.39</v>
      </c>
      <c r="AN5" s="0"/>
      <c r="AO5" s="5" t="s">
        <f>=SUM(AP2:AP4)/SUM(AO2:AO4)</f>
      </c>
      <c r="AP5" s="0" t="s">
        <v>11</v>
      </c>
      <c r="AQ5" s="11" t="n">
        <v>44433</v>
      </c>
      <c r="AR5" s="6" t="n">
        <v>10</v>
      </c>
      <c r="AS5" s="6" t="n">
        <v>5391.7</v>
      </c>
      <c r="AT5" s="11" t="n">
        <v>44564</v>
      </c>
      <c r="AU5" s="6" t="n">
        <v>200</v>
      </c>
      <c r="AV5" s="6" t="n">
        <v>43761.88</v>
      </c>
      <c r="AW5" s="11" t="n">
        <v>45847</v>
      </c>
      <c r="AX5" s="6" t="n">
        <v>50</v>
      </c>
      <c r="AY5" s="6" t="n">
        <v>18697.98</v>
      </c>
      <c r="AZ5" s="11" t="n">
        <v>43906</v>
      </c>
      <c r="BA5" s="6" t="n">
        <v>70</v>
      </c>
      <c r="BB5" s="6" t="n">
        <v>19056.78</v>
      </c>
      <c r="BC5" s="0"/>
      <c r="BD5" s="6" t="n">
        <v>1</v>
      </c>
      <c r="BE5" s="0" t="s">
        <v>539</v>
      </c>
      <c r="BF5" s="0"/>
      <c r="BG5" s="6" t="n">
        <v>2</v>
      </c>
      <c r="BH5" s="0" t="s">
        <v>539</v>
      </c>
      <c r="BI5" s="11" t="n">
        <v>45569</v>
      </c>
      <c r="BJ5" s="6" t="n">
        <v>201</v>
      </c>
      <c r="BK5" s="6" t="n">
        <v>199099.45</v>
      </c>
      <c r="BL5" s="11" t="n">
        <v>45854</v>
      </c>
      <c r="BM5" s="6" t="n">
        <v>12</v>
      </c>
      <c r="BN5" s="6" t="n">
        <v>7065.23</v>
      </c>
      <c r="BO5" s="11" t="n">
        <v>45856</v>
      </c>
      <c r="BP5" s="6" t="n">
        <v>27</v>
      </c>
      <c r="BQ5" s="6" t="n">
        <v>24617.14</v>
      </c>
      <c r="BR5" s="11" t="n">
        <v>45854</v>
      </c>
      <c r="BS5" s="6" t="n">
        <v>5</v>
      </c>
      <c r="BT5" s="6" t="n">
        <v>3828.22</v>
      </c>
      <c r="BU5" s="11" t="n">
        <v>45853</v>
      </c>
      <c r="BV5" s="6" t="n">
        <v>3</v>
      </c>
      <c r="BW5" s="6" t="n">
        <v>1817.6</v>
      </c>
      <c r="BX5" s="0"/>
      <c r="BY5" s="6" t="n">
        <v>100.97</v>
      </c>
      <c r="BZ5" s="0" t="s">
        <v>538</v>
      </c>
      <c r="CA5" s="11" t="n">
        <v>45856</v>
      </c>
      <c r="CB5" s="6" t="n">
        <v>1</v>
      </c>
      <c r="CC5" s="6" t="n">
        <v>663.47</v>
      </c>
      <c r="CD5" s="0"/>
      <c r="CE5" s="6" t="n">
        <v>87.953</v>
      </c>
      <c r="CF5" s="0" t="s">
        <v>538</v>
      </c>
      <c r="CG5" s="0"/>
      <c r="CH5" s="6" t="n">
        <v>10</v>
      </c>
      <c r="CI5" s="0" t="s">
        <v>539</v>
      </c>
      <c r="CJ5" s="0"/>
      <c r="CK5" s="6" t="n">
        <v>4</v>
      </c>
      <c r="CL5" s="0" t="s">
        <v>539</v>
      </c>
    </row>
    <row collapsed="false" customFormat="false" customHeight="false" hidden="false" ht="12.1" outlineLevel="0" r="6">
      <c r="A6" s="11" t="n">
        <v>44743</v>
      </c>
      <c r="B6" s="6" t="n">
        <v>1</v>
      </c>
      <c r="C6" s="6" t="n">
        <v>3951.82</v>
      </c>
      <c r="D6" s="11" t="n">
        <v>45442</v>
      </c>
      <c r="E6" s="6" t="n">
        <v>14</v>
      </c>
      <c r="F6" s="6" t="n">
        <v>22941.17</v>
      </c>
      <c r="G6" s="11" t="n">
        <v>44613</v>
      </c>
      <c r="H6" s="6" t="n">
        <v>1</v>
      </c>
      <c r="I6" s="6" t="n">
        <v>404.19</v>
      </c>
      <c r="J6" s="11" t="n">
        <v>43833</v>
      </c>
      <c r="K6" s="6" t="n">
        <v>600</v>
      </c>
      <c r="L6" s="6" t="n">
        <v>23015.8</v>
      </c>
      <c r="M6" s="11" t="n">
        <v>44491</v>
      </c>
      <c r="N6" s="6" t="n">
        <v>140</v>
      </c>
      <c r="O6" s="6" t="n">
        <v>44234.1</v>
      </c>
      <c r="P6" s="11" t="n">
        <v>44525</v>
      </c>
      <c r="Q6" s="6" t="n">
        <v>10</v>
      </c>
      <c r="R6" s="6" t="n">
        <v>2977.49</v>
      </c>
      <c r="S6" s="11" t="n">
        <v>45324</v>
      </c>
      <c r="T6" s="6" t="n">
        <v>130</v>
      </c>
      <c r="U6" s="6" t="n">
        <v>21432.57</v>
      </c>
      <c r="V6" s="11" t="n">
        <v>44858</v>
      </c>
      <c r="W6" s="6" t="n">
        <v>80</v>
      </c>
      <c r="X6" s="6" t="n">
        <v>9520.76</v>
      </c>
      <c r="Y6" s="11" t="n">
        <v>45840</v>
      </c>
      <c r="Z6" s="6" t="n">
        <v>1</v>
      </c>
      <c r="AA6" s="6" t="n">
        <v>3458.38</v>
      </c>
      <c r="AB6" s="11" t="n">
        <v>45908</v>
      </c>
      <c r="AC6" s="6" t="n">
        <v>70</v>
      </c>
      <c r="AD6" s="6" t="n">
        <v>5268.21</v>
      </c>
      <c r="AE6" s="11" t="n">
        <v>45849</v>
      </c>
      <c r="AF6" s="6" t="n">
        <v>130000</v>
      </c>
      <c r="AG6" s="6" t="n">
        <v>8208.88</v>
      </c>
      <c r="AH6" s="11" t="n">
        <v>44132</v>
      </c>
      <c r="AI6" s="6" t="n">
        <v>300</v>
      </c>
      <c r="AJ6" s="6" t="n">
        <v>10656.39</v>
      </c>
      <c r="AK6" s="11" t="n">
        <v>43895</v>
      </c>
      <c r="AL6" s="6" t="n">
        <v>200</v>
      </c>
      <c r="AM6" s="6" t="n">
        <v>18959.73</v>
      </c>
      <c r="AN6" s="0"/>
      <c r="AO6" s="6" t="n">
        <v>6800</v>
      </c>
      <c r="AP6" s="0" t="s">
        <v>538</v>
      </c>
      <c r="AQ6" s="11" t="n">
        <v>44753</v>
      </c>
      <c r="AR6" s="6" t="n">
        <v>25</v>
      </c>
      <c r="AS6" s="6" t="n">
        <v>8616.82</v>
      </c>
      <c r="AT6" s="11" t="n">
        <v>44565</v>
      </c>
      <c r="AU6" s="6" t="n">
        <v>230</v>
      </c>
      <c r="AV6" s="6" t="n">
        <v>50160.46</v>
      </c>
      <c r="AW6" s="11" t="n">
        <v>45849</v>
      </c>
      <c r="AX6" s="6" t="n">
        <v>10</v>
      </c>
      <c r="AY6" s="6" t="n">
        <v>3793.05</v>
      </c>
      <c r="AZ6" s="0"/>
      <c r="BA6" s="5" t="s">
        <f>=SUM(BB2:BB5)/SUM(BA2:BA5)</f>
      </c>
      <c r="BB6" s="0" t="s">
        <v>11</v>
      </c>
      <c r="BC6" s="0"/>
      <c r="BD6" s="5" t="s">
        <f>=BD5*(ABS(BD4)-ABS(BD3))</f>
      </c>
      <c r="BE6" s="0" t="s">
        <v>540</v>
      </c>
      <c r="BF6" s="0"/>
      <c r="BG6" s="5" t="s">
        <f>=BG5*(ABS(BG4)-ABS(BG3))</f>
      </c>
      <c r="BH6" s="0" t="s">
        <v>540</v>
      </c>
      <c r="BI6" s="11" t="n">
        <v>45604</v>
      </c>
      <c r="BJ6" s="6" t="n">
        <v>5</v>
      </c>
      <c r="BK6" s="6" t="n">
        <v>4887.45</v>
      </c>
      <c r="BL6" s="11" t="n">
        <v>45854</v>
      </c>
      <c r="BM6" s="6" t="n">
        <v>91</v>
      </c>
      <c r="BN6" s="6" t="n">
        <v>53578.01</v>
      </c>
      <c r="BO6" s="11" t="n">
        <v>45859</v>
      </c>
      <c r="BP6" s="6" t="n">
        <v>1</v>
      </c>
      <c r="BQ6" s="6" t="n">
        <v>914.18</v>
      </c>
      <c r="BR6" s="11" t="n">
        <v>45854</v>
      </c>
      <c r="BS6" s="6" t="n">
        <v>35</v>
      </c>
      <c r="BT6" s="6" t="n">
        <v>26797.54</v>
      </c>
      <c r="BU6" s="11" t="n">
        <v>45853</v>
      </c>
      <c r="BV6" s="6" t="n">
        <v>41</v>
      </c>
      <c r="BW6" s="6" t="n">
        <v>24840.64</v>
      </c>
      <c r="BX6" s="0"/>
      <c r="BY6" s="6" t="n">
        <v>3</v>
      </c>
      <c r="BZ6" s="0" t="s">
        <v>539</v>
      </c>
      <c r="CA6" s="11" t="n">
        <v>45856</v>
      </c>
      <c r="CB6" s="6" t="n">
        <v>38</v>
      </c>
      <c r="CC6" s="6" t="n">
        <v>25212.01</v>
      </c>
      <c r="CD6" s="0"/>
      <c r="CE6" s="6" t="n">
        <v>25</v>
      </c>
      <c r="CF6" s="0" t="s">
        <v>539</v>
      </c>
      <c r="CG6" s="0"/>
      <c r="CH6" s="6" t="s">
        <f>=Портфель!G32*Портфель!$Q$13</f>
      </c>
      <c r="CI6" s="0" t="s">
        <v>6</v>
      </c>
      <c r="CJ6" s="0"/>
      <c r="CK6" s="6" t="s">
        <f>=Портфель!G33*Портфель!$Q$13</f>
      </c>
      <c r="CL6" s="0" t="s">
        <v>6</v>
      </c>
    </row>
    <row collapsed="false" customFormat="false" customHeight="false" hidden="false" ht="12.1" outlineLevel="0" r="7">
      <c r="A7" s="11" t="n">
        <v>44743</v>
      </c>
      <c r="B7" s="6" t="n">
        <v>1</v>
      </c>
      <c r="C7" s="6" t="n">
        <v>3951.82</v>
      </c>
      <c r="D7" s="11" t="n">
        <v>45454</v>
      </c>
      <c r="E7" s="6" t="n">
        <v>2</v>
      </c>
      <c r="F7" s="6" t="n">
        <v>3257.28</v>
      </c>
      <c r="G7" s="11" t="n">
        <v>44613</v>
      </c>
      <c r="H7" s="6" t="n">
        <v>1</v>
      </c>
      <c r="I7" s="6" t="n">
        <v>404.19</v>
      </c>
      <c r="J7" s="11" t="n">
        <v>43833</v>
      </c>
      <c r="K7" s="6" t="n">
        <v>300</v>
      </c>
      <c r="L7" s="6" t="n">
        <v>11507.9</v>
      </c>
      <c r="M7" s="11" t="n">
        <v>44495</v>
      </c>
      <c r="N7" s="6" t="n">
        <v>70</v>
      </c>
      <c r="O7" s="6" t="n">
        <v>21997.98</v>
      </c>
      <c r="P7" s="11" t="n">
        <v>44525</v>
      </c>
      <c r="Q7" s="6" t="n">
        <v>10</v>
      </c>
      <c r="R7" s="6" t="n">
        <v>2977.49</v>
      </c>
      <c r="S7" s="11" t="n">
        <v>45337</v>
      </c>
      <c r="T7" s="6" t="n">
        <v>310</v>
      </c>
      <c r="U7" s="6" t="n">
        <v>50233.88</v>
      </c>
      <c r="V7" s="11" t="n">
        <v>44946</v>
      </c>
      <c r="W7" s="6" t="n">
        <v>10</v>
      </c>
      <c r="X7" s="6" t="n">
        <v>1494.5</v>
      </c>
      <c r="Y7" s="11" t="n">
        <v>45840</v>
      </c>
      <c r="Z7" s="6" t="n">
        <v>1</v>
      </c>
      <c r="AA7" s="6" t="n">
        <v>3458.38</v>
      </c>
      <c r="AB7" s="11" t="n">
        <v>45908</v>
      </c>
      <c r="AC7" s="6" t="n">
        <v>229</v>
      </c>
      <c r="AD7" s="6" t="n">
        <v>17234.56</v>
      </c>
      <c r="AE7" s="11" t="n">
        <v>45849</v>
      </c>
      <c r="AF7" s="6" t="n">
        <v>250000</v>
      </c>
      <c r="AG7" s="6" t="n">
        <v>15786.31</v>
      </c>
      <c r="AH7" s="11" t="n">
        <v>44369</v>
      </c>
      <c r="AI7" s="6" t="n">
        <v>500</v>
      </c>
      <c r="AJ7" s="6" t="n">
        <v>31328.79</v>
      </c>
      <c r="AK7" s="11" t="n">
        <v>43902</v>
      </c>
      <c r="AL7" s="6" t="n">
        <v>100</v>
      </c>
      <c r="AM7" s="6" t="n">
        <v>8904.57</v>
      </c>
      <c r="AN7" s="0"/>
      <c r="AO7" s="6" t="n">
        <v>25</v>
      </c>
      <c r="AP7" s="0" t="s">
        <v>539</v>
      </c>
      <c r="AQ7" s="11" t="n">
        <v>44827</v>
      </c>
      <c r="AR7" s="6" t="n">
        <v>11</v>
      </c>
      <c r="AS7" s="6" t="n">
        <v>3287.34</v>
      </c>
      <c r="AT7" s="11" t="n">
        <v>44575</v>
      </c>
      <c r="AU7" s="6" t="n">
        <v>160</v>
      </c>
      <c r="AV7" s="6" t="n">
        <v>34054.06</v>
      </c>
      <c r="AW7" s="11" t="n">
        <v>45849</v>
      </c>
      <c r="AX7" s="6" t="n">
        <v>50</v>
      </c>
      <c r="AY7" s="6" t="n">
        <v>18965.27</v>
      </c>
      <c r="AZ7" s="0"/>
      <c r="BA7" s="6" t="n">
        <v>471.55</v>
      </c>
      <c r="BB7" s="0" t="s">
        <v>538</v>
      </c>
      <c r="BC7" s="0"/>
      <c r="BD7" s="0"/>
      <c r="BE7" s="0"/>
      <c r="BF7" s="0"/>
      <c r="BG7" s="0"/>
      <c r="BH7" s="0"/>
      <c r="BI7" s="11" t="n">
        <v>45635</v>
      </c>
      <c r="BJ7" s="6" t="n">
        <v>7</v>
      </c>
      <c r="BK7" s="6" t="n">
        <v>6542.58</v>
      </c>
      <c r="BL7" s="11" t="n">
        <v>45854</v>
      </c>
      <c r="BM7" s="6" t="n">
        <v>83</v>
      </c>
      <c r="BN7" s="6" t="n">
        <v>49126.01</v>
      </c>
      <c r="BO7" s="11" t="n">
        <v>45859</v>
      </c>
      <c r="BP7" s="6" t="n">
        <v>112</v>
      </c>
      <c r="BQ7" s="6" t="n">
        <v>102387.75</v>
      </c>
      <c r="BR7" s="11" t="n">
        <v>45854</v>
      </c>
      <c r="BS7" s="6" t="n">
        <v>44</v>
      </c>
      <c r="BT7" s="6" t="n">
        <v>33688.34</v>
      </c>
      <c r="BU7" s="11" t="n">
        <v>45856</v>
      </c>
      <c r="BV7" s="6" t="n">
        <v>40</v>
      </c>
      <c r="BW7" s="6" t="n">
        <v>24890.82</v>
      </c>
      <c r="BX7" s="0"/>
      <c r="BY7" s="6" t="s">
        <f>=Портфель!G29*Портфель!$Q$6</f>
      </c>
      <c r="BZ7" s="0" t="s">
        <v>6</v>
      </c>
      <c r="CA7" s="0"/>
      <c r="CB7" s="5" t="s">
        <f>=SUM(CC2:CC6)/SUM(CB2:CB6)</f>
      </c>
      <c r="CC7" s="0" t="s">
        <v>11</v>
      </c>
      <c r="CD7" s="0"/>
      <c r="CE7" s="6" t="s">
        <f>=Портфель!G31*Портфель!$Q$13</f>
      </c>
      <c r="CF7" s="0" t="s">
        <v>6</v>
      </c>
      <c r="CG7" s="0"/>
      <c r="CH7" s="6" t="s">
        <f>=Портфель!H32*Портфель!$Q$13</f>
      </c>
      <c r="CI7" s="0" t="s">
        <v>7</v>
      </c>
      <c r="CJ7" s="0"/>
      <c r="CK7" s="6" t="s">
        <f>=Портфель!H33*Портфель!$Q$13</f>
      </c>
      <c r="CL7" s="0" t="s">
        <v>7</v>
      </c>
    </row>
    <row collapsed="false" customFormat="false" customHeight="false" hidden="false" ht="12.1" outlineLevel="0" r="8">
      <c r="A8" s="11" t="n">
        <v>44743</v>
      </c>
      <c r="B8" s="6" t="n">
        <v>4</v>
      </c>
      <c r="C8" s="6" t="n">
        <v>15807.27</v>
      </c>
      <c r="D8" s="11" t="n">
        <v>45484</v>
      </c>
      <c r="E8" s="6" t="n">
        <v>31</v>
      </c>
      <c r="F8" s="6" t="n">
        <v>44626.84</v>
      </c>
      <c r="G8" s="11" t="n">
        <v>44613</v>
      </c>
      <c r="H8" s="6" t="n">
        <v>1</v>
      </c>
      <c r="I8" s="6" t="n">
        <v>400.28</v>
      </c>
      <c r="J8" s="11" t="n">
        <v>43889</v>
      </c>
      <c r="K8" s="6" t="n">
        <v>1500</v>
      </c>
      <c r="L8" s="6" t="n">
        <v>49480.36</v>
      </c>
      <c r="M8" s="11" t="n">
        <v>44495</v>
      </c>
      <c r="N8" s="6" t="n">
        <v>70</v>
      </c>
      <c r="O8" s="6" t="n">
        <v>21997.98</v>
      </c>
      <c r="P8" s="11" t="n">
        <v>44544</v>
      </c>
      <c r="Q8" s="6" t="n">
        <v>50</v>
      </c>
      <c r="R8" s="6" t="n">
        <v>13256.62</v>
      </c>
      <c r="S8" s="11" t="n">
        <v>45337</v>
      </c>
      <c r="T8" s="6" t="n">
        <v>120</v>
      </c>
      <c r="U8" s="6" t="n">
        <v>19418.96</v>
      </c>
      <c r="V8" s="11" t="n">
        <v>44966</v>
      </c>
      <c r="W8" s="6" t="n">
        <v>100</v>
      </c>
      <c r="X8" s="6" t="n">
        <v>16541.61</v>
      </c>
      <c r="Y8" s="11" t="n">
        <v>45840</v>
      </c>
      <c r="Z8" s="6" t="n">
        <v>10</v>
      </c>
      <c r="AA8" s="6" t="n">
        <v>34583.83</v>
      </c>
      <c r="AB8" s="11" t="n">
        <v>45911</v>
      </c>
      <c r="AC8" s="6" t="n">
        <v>920</v>
      </c>
      <c r="AD8" s="6" t="n">
        <v>68320.99</v>
      </c>
      <c r="AE8" s="11" t="n">
        <v>45849</v>
      </c>
      <c r="AF8" s="6" t="n">
        <v>100000</v>
      </c>
      <c r="AG8" s="6" t="n">
        <v>6314.52</v>
      </c>
      <c r="AH8" s="11" t="n">
        <v>44369</v>
      </c>
      <c r="AI8" s="6" t="n">
        <v>300</v>
      </c>
      <c r="AJ8" s="6" t="n">
        <v>18777.76</v>
      </c>
      <c r="AK8" s="11" t="n">
        <v>43906</v>
      </c>
      <c r="AL8" s="6" t="n">
        <v>100</v>
      </c>
      <c r="AM8" s="6" t="n">
        <v>8734.48</v>
      </c>
      <c r="AN8" s="0"/>
      <c r="AO8" s="5" t="s">
        <f>=AO7*(ABS(AO6)-ABS(AO5))</f>
      </c>
      <c r="AP8" s="0" t="s">
        <v>540</v>
      </c>
      <c r="AQ8" s="11" t="n">
        <v>44875</v>
      </c>
      <c r="AR8" s="6" t="n">
        <v>3</v>
      </c>
      <c r="AS8" s="6" t="n">
        <v>1063.03</v>
      </c>
      <c r="AT8" s="11" t="n">
        <v>44585</v>
      </c>
      <c r="AU8" s="6" t="n">
        <v>70</v>
      </c>
      <c r="AV8" s="6" t="n">
        <v>13936.4</v>
      </c>
      <c r="AW8" s="11" t="n">
        <v>45849</v>
      </c>
      <c r="AX8" s="6" t="n">
        <v>40</v>
      </c>
      <c r="AY8" s="6" t="n">
        <v>15167.66</v>
      </c>
      <c r="AZ8" s="0"/>
      <c r="BA8" s="6" t="n">
        <v>140</v>
      </c>
      <c r="BB8" s="0" t="s">
        <v>539</v>
      </c>
      <c r="BC8" s="0"/>
      <c r="BD8" s="0"/>
      <c r="BE8" s="0"/>
      <c r="BF8" s="0"/>
      <c r="BG8" s="0"/>
      <c r="BH8" s="0"/>
      <c r="BI8" s="11" t="n">
        <v>45840</v>
      </c>
      <c r="BJ8" s="6" t="n">
        <v>1</v>
      </c>
      <c r="BK8" s="6" t="n">
        <v>973.69</v>
      </c>
      <c r="BL8" s="11" t="n">
        <v>45856</v>
      </c>
      <c r="BM8" s="6" t="n">
        <v>40</v>
      </c>
      <c r="BN8" s="6" t="n">
        <v>23910</v>
      </c>
      <c r="BO8" s="11" t="n">
        <v>45875</v>
      </c>
      <c r="BP8" s="6" t="n">
        <v>1</v>
      </c>
      <c r="BQ8" s="6" t="n">
        <v>916.87</v>
      </c>
      <c r="BR8" s="0"/>
      <c r="BS8" s="5" t="s">
        <f>=SUM(BT2:BT7)/SUM(BS2:BS7)</f>
      </c>
      <c r="BT8" s="0" t="s">
        <v>11</v>
      </c>
      <c r="BU8" s="11" t="n">
        <v>45859</v>
      </c>
      <c r="BV8" s="6" t="n">
        <v>4</v>
      </c>
      <c r="BW8" s="6" t="n">
        <v>2500.41</v>
      </c>
      <c r="BX8" s="0"/>
      <c r="BY8" s="6" t="s">
        <f>=Портфель!H29*Портфель!$Q$13</f>
      </c>
      <c r="BZ8" s="0" t="s">
        <v>7</v>
      </c>
      <c r="CA8" s="0"/>
      <c r="CB8" s="6" t="n">
        <v>60.486</v>
      </c>
      <c r="CC8" s="0" t="s">
        <v>538</v>
      </c>
      <c r="CD8" s="0"/>
      <c r="CE8" s="6" t="s">
        <f>=Портфель!H31*Портфель!$Q$13</f>
      </c>
      <c r="CF8" s="0" t="s">
        <v>7</v>
      </c>
      <c r="CG8" s="0"/>
      <c r="CH8" s="5" t="s">
        <f>=CH5*(CH6*CH4/100-CH3+CH7)</f>
      </c>
      <c r="CI8" s="0" t="s">
        <v>540</v>
      </c>
      <c r="CJ8" s="0"/>
      <c r="CK8" s="5" t="s">
        <f>=CK5*(CK6*CK4/100-CK3+CK7)</f>
      </c>
      <c r="CL8" s="0" t="s">
        <v>540</v>
      </c>
    </row>
    <row collapsed="false" customFormat="false" customHeight="false" hidden="false" ht="12.1" outlineLevel="0" r="9">
      <c r="A9" s="11" t="n">
        <v>44753</v>
      </c>
      <c r="B9" s="6" t="n">
        <v>5</v>
      </c>
      <c r="C9" s="6" t="n">
        <v>19129.56</v>
      </c>
      <c r="D9" s="11" t="n">
        <v>45497</v>
      </c>
      <c r="E9" s="6" t="n">
        <v>4</v>
      </c>
      <c r="F9" s="6" t="n">
        <v>5642.26</v>
      </c>
      <c r="G9" s="11" t="n">
        <v>44616</v>
      </c>
      <c r="H9" s="6" t="n">
        <v>1</v>
      </c>
      <c r="I9" s="6" t="n">
        <v>304.14</v>
      </c>
      <c r="J9" s="11" t="n">
        <v>44460</v>
      </c>
      <c r="K9" s="6" t="n">
        <v>600</v>
      </c>
      <c r="L9" s="6" t="n">
        <v>22508.25</v>
      </c>
      <c r="M9" s="11" t="n">
        <v>44497</v>
      </c>
      <c r="N9" s="6" t="n">
        <v>70</v>
      </c>
      <c r="O9" s="6" t="n">
        <v>21801.9</v>
      </c>
      <c r="P9" s="11" t="n">
        <v>44544</v>
      </c>
      <c r="Q9" s="6" t="n">
        <v>100</v>
      </c>
      <c r="R9" s="6" t="n">
        <v>26963.48</v>
      </c>
      <c r="S9" s="11" t="n">
        <v>45342</v>
      </c>
      <c r="T9" s="6" t="n">
        <v>340</v>
      </c>
      <c r="U9" s="6" t="n">
        <v>54255.09</v>
      </c>
      <c r="V9" s="11" t="n">
        <v>45128</v>
      </c>
      <c r="W9" s="6" t="n">
        <v>100</v>
      </c>
      <c r="X9" s="6" t="n">
        <v>24391.75</v>
      </c>
      <c r="Y9" s="11" t="n">
        <v>45840</v>
      </c>
      <c r="Z9" s="6" t="n">
        <v>1</v>
      </c>
      <c r="AA9" s="6" t="n">
        <v>3458.38</v>
      </c>
      <c r="AB9" s="11" t="n">
        <v>45911</v>
      </c>
      <c r="AC9" s="6" t="n">
        <v>104</v>
      </c>
      <c r="AD9" s="6" t="n">
        <v>7723.24</v>
      </c>
      <c r="AE9" s="11" t="n">
        <v>45849</v>
      </c>
      <c r="AF9" s="6" t="n">
        <v>90000</v>
      </c>
      <c r="AG9" s="6" t="n">
        <v>5683.07</v>
      </c>
      <c r="AH9" s="11" t="n">
        <v>44407</v>
      </c>
      <c r="AI9" s="6" t="n">
        <v>30</v>
      </c>
      <c r="AJ9" s="6" t="n">
        <v>2056.24</v>
      </c>
      <c r="AK9" s="11" t="n">
        <v>44466</v>
      </c>
      <c r="AL9" s="6" t="n">
        <v>100</v>
      </c>
      <c r="AM9" s="6" t="n">
        <v>17768.87</v>
      </c>
      <c r="AN9" s="0"/>
      <c r="AO9" s="0"/>
      <c r="AP9" s="0"/>
      <c r="AQ9" s="11" t="n">
        <v>44876</v>
      </c>
      <c r="AR9" s="6" t="n">
        <v>140</v>
      </c>
      <c r="AS9" s="6" t="n">
        <v>49971.98</v>
      </c>
      <c r="AT9" s="11" t="n">
        <v>44586</v>
      </c>
      <c r="AU9" s="6" t="n">
        <v>100</v>
      </c>
      <c r="AV9" s="6" t="n">
        <v>19809.11</v>
      </c>
      <c r="AW9" s="0"/>
      <c r="AX9" s="5" t="s">
        <f>=SUM(AY2:AY8)/SUM(AX2:AX8)</f>
      </c>
      <c r="AY9" s="0" t="s">
        <v>11</v>
      </c>
      <c r="AZ9" s="0"/>
      <c r="BA9" s="5" t="s">
        <f>=BA8*(ABS(BA7)-ABS(BA6))</f>
      </c>
      <c r="BB9" s="0" t="s">
        <v>540</v>
      </c>
      <c r="BC9" s="0"/>
      <c r="BD9" s="0"/>
      <c r="BE9" s="0"/>
      <c r="BF9" s="0"/>
      <c r="BG9" s="0"/>
      <c r="BH9" s="0"/>
      <c r="BI9" s="0"/>
      <c r="BJ9" s="5" t="s">
        <f>=SUM(BK2:BK8)/SUM(BJ2:BJ8)</f>
      </c>
      <c r="BK9" s="0" t="s">
        <v>11</v>
      </c>
      <c r="BL9" s="11" t="n">
        <v>45883</v>
      </c>
      <c r="BM9" s="6" t="n">
        <v>3</v>
      </c>
      <c r="BN9" s="6" t="n">
        <v>1889.11</v>
      </c>
      <c r="BO9" s="11" t="n">
        <v>45875</v>
      </c>
      <c r="BP9" s="6" t="n">
        <v>13</v>
      </c>
      <c r="BQ9" s="6" t="n">
        <v>11919.39</v>
      </c>
      <c r="BR9" s="0"/>
      <c r="BS9" s="6" t="n">
        <v>73.892</v>
      </c>
      <c r="BT9" s="0" t="s">
        <v>538</v>
      </c>
      <c r="BU9" s="0"/>
      <c r="BV9" s="5" t="s">
        <f>=SUM(BW2:BW8)/SUM(BV2:BV8)</f>
      </c>
      <c r="BW9" s="0" t="s">
        <v>11</v>
      </c>
      <c r="BX9" s="0"/>
      <c r="BY9" s="5" t="s">
        <f>=BY6*(BY7*BY5/100-BY4+BY8)</f>
      </c>
      <c r="BZ9" s="0" t="s">
        <v>540</v>
      </c>
      <c r="CA9" s="0"/>
      <c r="CB9" s="6" t="n">
        <v>50</v>
      </c>
      <c r="CC9" s="0" t="s">
        <v>539</v>
      </c>
      <c r="CD9" s="0"/>
      <c r="CE9" s="5" t="s">
        <f>=CE6*(CE7*CE5/100-CE4+CE8)</f>
      </c>
      <c r="CF9" s="0" t="s">
        <v>540</v>
      </c>
    </row>
    <row collapsed="false" customFormat="false" customHeight="false" hidden="false" ht="12.1" outlineLevel="0" r="10">
      <c r="A10" s="11" t="n">
        <v>44754</v>
      </c>
      <c r="B10" s="6" t="n">
        <v>4</v>
      </c>
      <c r="C10" s="6" t="n">
        <v>14879.44</v>
      </c>
      <c r="D10" s="11" t="n">
        <v>45681</v>
      </c>
      <c r="E10" s="6" t="n">
        <v>28</v>
      </c>
      <c r="F10" s="6" t="n">
        <v>33109.24</v>
      </c>
      <c r="G10" s="11" t="n">
        <v>44824</v>
      </c>
      <c r="H10" s="6" t="n">
        <v>17</v>
      </c>
      <c r="I10" s="6" t="n">
        <v>6689.43</v>
      </c>
      <c r="J10" s="11" t="n">
        <v>44613</v>
      </c>
      <c r="K10" s="6" t="n">
        <v>500</v>
      </c>
      <c r="L10" s="6" t="n">
        <v>17207.91</v>
      </c>
      <c r="M10" s="11" t="n">
        <v>44529</v>
      </c>
      <c r="N10" s="6" t="n">
        <v>90</v>
      </c>
      <c r="O10" s="6" t="n">
        <v>26567.78</v>
      </c>
      <c r="P10" s="11" t="n">
        <v>44564</v>
      </c>
      <c r="Q10" s="6" t="n">
        <v>70</v>
      </c>
      <c r="R10" s="6" t="n">
        <v>19959.98</v>
      </c>
      <c r="S10" s="11" t="n">
        <v>45363</v>
      </c>
      <c r="T10" s="6" t="n">
        <v>40</v>
      </c>
      <c r="U10" s="6" t="n">
        <v>0</v>
      </c>
      <c r="V10" s="11" t="n">
        <v>45128</v>
      </c>
      <c r="W10" s="6" t="n">
        <v>10</v>
      </c>
      <c r="X10" s="6" t="n">
        <v>2439.18</v>
      </c>
      <c r="Y10" s="11" t="n">
        <v>45840</v>
      </c>
      <c r="Z10" s="6" t="n">
        <v>1</v>
      </c>
      <c r="AA10" s="6" t="n">
        <v>3458.38</v>
      </c>
      <c r="AB10" s="11" t="n">
        <v>45918</v>
      </c>
      <c r="AC10" s="6" t="n">
        <v>1260</v>
      </c>
      <c r="AD10" s="6" t="n">
        <v>90970.57</v>
      </c>
      <c r="AE10" s="11" t="n">
        <v>45849</v>
      </c>
      <c r="AF10" s="6" t="n">
        <v>100000</v>
      </c>
      <c r="AG10" s="6" t="n">
        <v>6314.52</v>
      </c>
      <c r="AH10" s="11" t="n">
        <v>44463</v>
      </c>
      <c r="AI10" s="6" t="n">
        <v>240</v>
      </c>
      <c r="AJ10" s="6" t="n">
        <v>17432.71</v>
      </c>
      <c r="AK10" s="11" t="n">
        <v>44519</v>
      </c>
      <c r="AL10" s="6" t="n">
        <v>150</v>
      </c>
      <c r="AM10" s="6" t="n">
        <v>24267.12</v>
      </c>
      <c r="AN10" s="0"/>
      <c r="AO10" s="0"/>
      <c r="AP10" s="0"/>
      <c r="AQ10" s="11" t="n">
        <v>44883</v>
      </c>
      <c r="AR10" s="6" t="n">
        <v>40</v>
      </c>
      <c r="AS10" s="6" t="n">
        <v>13409.36</v>
      </c>
      <c r="AT10" s="11" t="n">
        <v>44783</v>
      </c>
      <c r="AU10" s="6" t="n">
        <v>50</v>
      </c>
      <c r="AV10" s="6" t="n">
        <v>5872.94</v>
      </c>
      <c r="AW10" s="0"/>
      <c r="AX10" s="6" t="n">
        <v>332.34</v>
      </c>
      <c r="AY10" s="0" t="s">
        <v>538</v>
      </c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6" t="n">
        <v>1009.8</v>
      </c>
      <c r="BK10" s="0" t="s">
        <v>538</v>
      </c>
      <c r="BL10" s="0"/>
      <c r="BM10" s="5" t="s">
        <f>=SUM(BN2:BN9)/SUM(BM2:BM9)</f>
      </c>
      <c r="BN10" s="0" t="s">
        <v>11</v>
      </c>
      <c r="BO10" s="0"/>
      <c r="BP10" s="5" t="s">
        <f>=SUM(BQ2:BQ9)/SUM(BP2:BP9)</f>
      </c>
      <c r="BQ10" s="0" t="s">
        <v>11</v>
      </c>
      <c r="BR10" s="0"/>
      <c r="BS10" s="6" t="n">
        <v>94</v>
      </c>
      <c r="BT10" s="0" t="s">
        <v>539</v>
      </c>
      <c r="BU10" s="0"/>
      <c r="BV10" s="6" t="n">
        <v>57.649</v>
      </c>
      <c r="BW10" s="0" t="s">
        <v>538</v>
      </c>
      <c r="BX10" s="0"/>
      <c r="BY10" s="0"/>
      <c r="BZ10" s="0"/>
      <c r="CA10" s="0"/>
      <c r="CB10" s="6" t="s">
        <f>=Портфель!G30*Портфель!$Q$13</f>
      </c>
      <c r="CC10" s="0" t="s">
        <v>6</v>
      </c>
    </row>
    <row collapsed="false" customFormat="false" customHeight="false" hidden="false" ht="12.1" outlineLevel="0" r="11">
      <c r="A11" s="11" t="n">
        <v>44827</v>
      </c>
      <c r="B11" s="6" t="n">
        <v>2</v>
      </c>
      <c r="C11" s="6" t="n">
        <v>7867.93</v>
      </c>
      <c r="D11" s="11" t="n">
        <v>45688</v>
      </c>
      <c r="E11" s="6" t="n">
        <v>50</v>
      </c>
      <c r="F11" s="6" t="n">
        <v>57723.08</v>
      </c>
      <c r="G11" s="11" t="n">
        <v>44827</v>
      </c>
      <c r="H11" s="6" t="n">
        <v>1</v>
      </c>
      <c r="I11" s="6" t="n">
        <v>371.19</v>
      </c>
      <c r="J11" s="11" t="n">
        <v>44613</v>
      </c>
      <c r="K11" s="6" t="n">
        <v>200</v>
      </c>
      <c r="L11" s="6" t="n">
        <v>6763.11</v>
      </c>
      <c r="M11" s="11" t="n">
        <v>44564</v>
      </c>
      <c r="N11" s="6" t="n">
        <v>300</v>
      </c>
      <c r="O11" s="6" t="n">
        <v>89954.95</v>
      </c>
      <c r="P11" s="11" t="n">
        <v>44595</v>
      </c>
      <c r="Q11" s="6" t="n">
        <v>50</v>
      </c>
      <c r="R11" s="6" t="n">
        <v>12075.55</v>
      </c>
      <c r="S11" s="11" t="n">
        <v>45370</v>
      </c>
      <c r="T11" s="6" t="n">
        <v>120</v>
      </c>
      <c r="U11" s="6" t="n">
        <v>19021.61</v>
      </c>
      <c r="V11" s="11" t="n">
        <v>45230</v>
      </c>
      <c r="W11" s="6" t="n">
        <v>110</v>
      </c>
      <c r="X11" s="6" t="n">
        <v>29502.8</v>
      </c>
      <c r="Y11" s="11" t="n">
        <v>45840</v>
      </c>
      <c r="Z11" s="6" t="n">
        <v>1</v>
      </c>
      <c r="AA11" s="6" t="n">
        <v>3458.38</v>
      </c>
      <c r="AB11" s="11" t="n">
        <v>45926</v>
      </c>
      <c r="AC11" s="6" t="n">
        <v>200</v>
      </c>
      <c r="AD11" s="6" t="n">
        <v>13783.51</v>
      </c>
      <c r="AE11" s="11" t="n">
        <v>45849</v>
      </c>
      <c r="AF11" s="6" t="n">
        <v>250000</v>
      </c>
      <c r="AG11" s="6" t="n">
        <v>15786.31</v>
      </c>
      <c r="AH11" s="11" t="n">
        <v>44468</v>
      </c>
      <c r="AI11" s="6" t="n">
        <v>300</v>
      </c>
      <c r="AJ11" s="6" t="n">
        <v>20785.38</v>
      </c>
      <c r="AK11" s="11" t="n">
        <v>44524</v>
      </c>
      <c r="AL11" s="6" t="n">
        <v>100</v>
      </c>
      <c r="AM11" s="6" t="n">
        <v>15407.7</v>
      </c>
      <c r="AN11" s="0"/>
      <c r="AO11" s="0"/>
      <c r="AP11" s="0"/>
      <c r="AQ11" s="11" t="n">
        <v>44888</v>
      </c>
      <c r="AR11" s="6" t="n">
        <v>11</v>
      </c>
      <c r="AS11" s="6" t="n">
        <v>3695.28</v>
      </c>
      <c r="AT11" s="11" t="n">
        <v>44824</v>
      </c>
      <c r="AU11" s="6" t="n">
        <v>50</v>
      </c>
      <c r="AV11" s="6" t="n">
        <v>5447.72</v>
      </c>
      <c r="AW11" s="0"/>
      <c r="AX11" s="6" t="n">
        <v>300</v>
      </c>
      <c r="AY11" s="0" t="s">
        <v>539</v>
      </c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6" t="n">
        <v>793</v>
      </c>
      <c r="BK11" s="0" t="s">
        <v>539</v>
      </c>
      <c r="BL11" s="0"/>
      <c r="BM11" s="6" t="n">
        <v>57.468</v>
      </c>
      <c r="BN11" s="0" t="s">
        <v>538</v>
      </c>
      <c r="BO11" s="0"/>
      <c r="BP11" s="6" t="n">
        <v>88.17</v>
      </c>
      <c r="BQ11" s="0" t="s">
        <v>538</v>
      </c>
      <c r="BR11" s="0"/>
      <c r="BS11" s="6" t="s">
        <f>=Портфель!G27*Портфель!$Q$13</f>
      </c>
      <c r="BT11" s="0" t="s">
        <v>6</v>
      </c>
      <c r="BU11" s="0"/>
      <c r="BV11" s="6" t="n">
        <v>104</v>
      </c>
      <c r="BW11" s="0" t="s">
        <v>539</v>
      </c>
      <c r="BX11" s="0"/>
      <c r="BY11" s="0"/>
      <c r="BZ11" s="0"/>
      <c r="CA11" s="0"/>
      <c r="CB11" s="6" t="s">
        <f>=Портфель!H30*Портфель!$Q$13</f>
      </c>
      <c r="CC11" s="0" t="s">
        <v>7</v>
      </c>
    </row>
    <row collapsed="false" customFormat="false" customHeight="false" hidden="false" ht="12.1" outlineLevel="0" r="12">
      <c r="A12" s="11" t="n">
        <v>44866</v>
      </c>
      <c r="B12" s="6" t="n">
        <v>5</v>
      </c>
      <c r="C12" s="6" t="n">
        <v>23414.36</v>
      </c>
      <c r="D12" s="11" t="n">
        <v>45698</v>
      </c>
      <c r="E12" s="6" t="n">
        <v>3</v>
      </c>
      <c r="F12" s="6" t="n">
        <v>3412.78</v>
      </c>
      <c r="G12" s="11" t="n">
        <v>44883</v>
      </c>
      <c r="H12" s="6" t="n">
        <v>30</v>
      </c>
      <c r="I12" s="6" t="n">
        <v>10657.46</v>
      </c>
      <c r="J12" s="11" t="n">
        <v>44685</v>
      </c>
      <c r="K12" s="6" t="n">
        <v>1000</v>
      </c>
      <c r="L12" s="6" t="n">
        <v>32322.77</v>
      </c>
      <c r="M12" s="11" t="n">
        <v>44574</v>
      </c>
      <c r="N12" s="6" t="n">
        <v>50</v>
      </c>
      <c r="O12" s="6" t="n">
        <v>14581.71</v>
      </c>
      <c r="P12" s="11" t="n">
        <v>44613</v>
      </c>
      <c r="Q12" s="6" t="n">
        <v>20</v>
      </c>
      <c r="R12" s="6" t="n">
        <v>4426.03</v>
      </c>
      <c r="S12" s="11" t="n">
        <v>45370</v>
      </c>
      <c r="T12" s="6" t="n">
        <v>260</v>
      </c>
      <c r="U12" s="6" t="n">
        <v>41213.48</v>
      </c>
      <c r="V12" s="11" t="n">
        <v>45260</v>
      </c>
      <c r="W12" s="6" t="n">
        <v>200</v>
      </c>
      <c r="X12" s="6" t="n">
        <v>54756.31</v>
      </c>
      <c r="Y12" s="11" t="n">
        <v>45840</v>
      </c>
      <c r="Z12" s="6" t="n">
        <v>10</v>
      </c>
      <c r="AA12" s="6" t="n">
        <v>34583.83</v>
      </c>
      <c r="AB12" s="11" t="n">
        <v>45926</v>
      </c>
      <c r="AC12" s="6" t="n">
        <v>165</v>
      </c>
      <c r="AD12" s="6" t="n">
        <v>11381.41</v>
      </c>
      <c r="AE12" s="11" t="n">
        <v>45849</v>
      </c>
      <c r="AF12" s="6" t="n">
        <v>110000</v>
      </c>
      <c r="AG12" s="6" t="n">
        <v>6945.98</v>
      </c>
      <c r="AH12" s="11" t="n">
        <v>44468</v>
      </c>
      <c r="AI12" s="6" t="n">
        <v>100</v>
      </c>
      <c r="AJ12" s="6" t="n">
        <v>6918.46</v>
      </c>
      <c r="AK12" s="11" t="n">
        <v>44594</v>
      </c>
      <c r="AL12" s="6" t="n">
        <v>40</v>
      </c>
      <c r="AM12" s="6" t="n">
        <v>5689.82</v>
      </c>
      <c r="AN12" s="0"/>
      <c r="AO12" s="0"/>
      <c r="AP12" s="0"/>
      <c r="AQ12" s="0"/>
      <c r="AR12" s="5" t="s">
        <f>=SUM(AS2:AS11)/SUM(AR2:AR11)</f>
      </c>
      <c r="AS12" s="0" t="s">
        <v>11</v>
      </c>
      <c r="AT12" s="11" t="n">
        <v>44824</v>
      </c>
      <c r="AU12" s="6" t="n">
        <v>10</v>
      </c>
      <c r="AV12" s="6" t="n">
        <v>1088.75</v>
      </c>
      <c r="AW12" s="0"/>
      <c r="AX12" s="5" t="s">
        <f>=AX11*(ABS(AX10)-ABS(AX9))</f>
      </c>
      <c r="AY12" s="0" t="s">
        <v>540</v>
      </c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5" t="s">
        <f>=BJ11*(ABS(BJ10)-ABS(BJ9))</f>
      </c>
      <c r="BK12" s="0" t="s">
        <v>540</v>
      </c>
      <c r="BL12" s="0"/>
      <c r="BM12" s="6" t="n">
        <v>286</v>
      </c>
      <c r="BN12" s="0" t="s">
        <v>539</v>
      </c>
      <c r="BO12" s="0"/>
      <c r="BP12" s="6" t="n">
        <v>167</v>
      </c>
      <c r="BQ12" s="0" t="s">
        <v>539</v>
      </c>
      <c r="BR12" s="0"/>
      <c r="BS12" s="6" t="s">
        <f>=Портфель!H27*Портфель!$Q$13</f>
      </c>
      <c r="BT12" s="0" t="s">
        <v>7</v>
      </c>
      <c r="BU12" s="0"/>
      <c r="BV12" s="6" t="s">
        <f>=Портфель!G28*Портфель!$Q$13</f>
      </c>
      <c r="BW12" s="0" t="s">
        <v>6</v>
      </c>
      <c r="BX12" s="0"/>
      <c r="BY12" s="0"/>
      <c r="BZ12" s="0"/>
      <c r="CA12" s="0"/>
      <c r="CB12" s="5" t="s">
        <f>=CB9*(CB10*CB8/100-CB7+CB11)</f>
      </c>
      <c r="CC12" s="0" t="s">
        <v>540</v>
      </c>
    </row>
    <row collapsed="false" customFormat="false" customHeight="false" hidden="false" ht="12.1" outlineLevel="0" r="13">
      <c r="A13" s="11" t="n">
        <v>44867</v>
      </c>
      <c r="B13" s="6" t="n">
        <v>10</v>
      </c>
      <c r="C13" s="6" t="n">
        <v>46548.61</v>
      </c>
      <c r="D13" s="11" t="n">
        <v>45700</v>
      </c>
      <c r="E13" s="6" t="n">
        <v>50</v>
      </c>
      <c r="F13" s="6" t="n">
        <v>60474.18</v>
      </c>
      <c r="G13" s="11" t="n">
        <v>44883</v>
      </c>
      <c r="H13" s="6" t="n">
        <v>1</v>
      </c>
      <c r="I13" s="6" t="n">
        <v>355.05</v>
      </c>
      <c r="J13" s="11" t="n">
        <v>44792</v>
      </c>
      <c r="K13" s="6" t="n">
        <v>500</v>
      </c>
      <c r="L13" s="6" t="n">
        <v>14522.26</v>
      </c>
      <c r="M13" s="11" t="n">
        <v>44585</v>
      </c>
      <c r="N13" s="6" t="n">
        <v>70</v>
      </c>
      <c r="O13" s="6" t="n">
        <v>18838.66</v>
      </c>
      <c r="P13" s="11" t="n">
        <v>44701</v>
      </c>
      <c r="Q13" s="6" t="n">
        <v>50</v>
      </c>
      <c r="R13" s="6" t="n">
        <v>5983.28</v>
      </c>
      <c r="S13" s="11" t="n">
        <v>45371</v>
      </c>
      <c r="T13" s="6" t="n">
        <v>380</v>
      </c>
      <c r="U13" s="6" t="n">
        <v>60257.89</v>
      </c>
      <c r="V13" s="11" t="n">
        <v>45266</v>
      </c>
      <c r="W13" s="6" t="n">
        <v>400</v>
      </c>
      <c r="X13" s="6" t="n">
        <v>107242.88</v>
      </c>
      <c r="Y13" s="11" t="n">
        <v>45840</v>
      </c>
      <c r="Z13" s="6" t="n">
        <v>1</v>
      </c>
      <c r="AA13" s="6" t="n">
        <v>3458.38</v>
      </c>
      <c r="AB13" s="11" t="n">
        <v>45926</v>
      </c>
      <c r="AC13" s="6" t="n">
        <v>35</v>
      </c>
      <c r="AD13" s="6" t="n">
        <v>2414.25</v>
      </c>
      <c r="AE13" s="11" t="n">
        <v>45849</v>
      </c>
      <c r="AF13" s="6" t="n">
        <v>90000</v>
      </c>
      <c r="AG13" s="6" t="n">
        <v>5683.07</v>
      </c>
      <c r="AH13" s="11" t="n">
        <v>44487</v>
      </c>
      <c r="AI13" s="6" t="n">
        <v>30</v>
      </c>
      <c r="AJ13" s="6" t="n">
        <v>2101.05</v>
      </c>
      <c r="AK13" s="11" t="n">
        <v>44594</v>
      </c>
      <c r="AL13" s="6" t="n">
        <v>10</v>
      </c>
      <c r="AM13" s="6" t="n">
        <v>1422.45</v>
      </c>
      <c r="AN13" s="0"/>
      <c r="AO13" s="0"/>
      <c r="AP13" s="0"/>
      <c r="AQ13" s="0"/>
      <c r="AR13" s="6" t="n">
        <v>387.5</v>
      </c>
      <c r="AS13" s="0" t="s">
        <v>538</v>
      </c>
      <c r="AT13" s="11" t="n">
        <v>44825</v>
      </c>
      <c r="AU13" s="6" t="n">
        <v>80</v>
      </c>
      <c r="AV13" s="6" t="n">
        <v>8124.07</v>
      </c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6" t="s">
        <f>=Портфель!G25*Портфель!$Q$13</f>
      </c>
      <c r="BN13" s="0" t="s">
        <v>6</v>
      </c>
      <c r="BO13" s="0"/>
      <c r="BP13" s="6" t="s">
        <f>=Портфель!G26*Портфель!$Q$13</f>
      </c>
      <c r="BQ13" s="0" t="s">
        <v>6</v>
      </c>
      <c r="BR13" s="0"/>
      <c r="BS13" s="5" t="s">
        <f>=BS10*(BS11*BS9/100-BS8+BS12)</f>
      </c>
      <c r="BT13" s="0" t="s">
        <v>540</v>
      </c>
      <c r="BU13" s="0"/>
      <c r="BV13" s="6" t="s">
        <f>=Портфель!H28*Портфель!$Q$13</f>
      </c>
      <c r="BW13" s="0" t="s">
        <v>7</v>
      </c>
    </row>
    <row collapsed="false" customFormat="false" customHeight="false" hidden="false" ht="12.1" outlineLevel="0" r="14">
      <c r="A14" s="11" t="n">
        <v>44867</v>
      </c>
      <c r="B14" s="6" t="n">
        <v>5</v>
      </c>
      <c r="C14" s="6" t="n">
        <v>23199.28</v>
      </c>
      <c r="D14" s="11" t="n">
        <v>45715</v>
      </c>
      <c r="E14" s="6" t="n">
        <v>200</v>
      </c>
      <c r="F14" s="6" t="n">
        <v>237895.12</v>
      </c>
      <c r="G14" s="11" t="n">
        <v>44915</v>
      </c>
      <c r="H14" s="6" t="n">
        <v>2</v>
      </c>
      <c r="I14" s="6" t="n">
        <v>677.27</v>
      </c>
      <c r="J14" s="11" t="n">
        <v>44824</v>
      </c>
      <c r="K14" s="6" t="n">
        <v>500</v>
      </c>
      <c r="L14" s="6" t="n">
        <v>14039.52</v>
      </c>
      <c r="M14" s="11" t="n">
        <v>44585</v>
      </c>
      <c r="N14" s="6" t="n">
        <v>60</v>
      </c>
      <c r="O14" s="6" t="n">
        <v>16369.53</v>
      </c>
      <c r="P14" s="11" t="n">
        <v>44792</v>
      </c>
      <c r="Q14" s="6" t="n">
        <v>100</v>
      </c>
      <c r="R14" s="6" t="n">
        <v>12106.05</v>
      </c>
      <c r="S14" s="11" t="n">
        <v>45371</v>
      </c>
      <c r="T14" s="6" t="n">
        <v>120</v>
      </c>
      <c r="U14" s="6" t="n">
        <v>19028.81</v>
      </c>
      <c r="V14" s="11" t="n">
        <v>45267</v>
      </c>
      <c r="W14" s="6" t="n">
        <v>190</v>
      </c>
      <c r="X14" s="6" t="n">
        <v>50541.21</v>
      </c>
      <c r="Y14" s="11" t="n">
        <v>45840</v>
      </c>
      <c r="Z14" s="6" t="n">
        <v>1</v>
      </c>
      <c r="AA14" s="6" t="n">
        <v>3458.38</v>
      </c>
      <c r="AB14" s="11" t="n">
        <v>45926</v>
      </c>
      <c r="AC14" s="6" t="n">
        <v>200</v>
      </c>
      <c r="AD14" s="6" t="n">
        <v>13743.5</v>
      </c>
      <c r="AE14" s="11" t="n">
        <v>45849</v>
      </c>
      <c r="AF14" s="6" t="n">
        <v>250000</v>
      </c>
      <c r="AG14" s="6" t="n">
        <v>15786.31</v>
      </c>
      <c r="AH14" s="11" t="n">
        <v>44494</v>
      </c>
      <c r="AI14" s="6" t="n">
        <v>680</v>
      </c>
      <c r="AJ14" s="6" t="n">
        <v>46565.88</v>
      </c>
      <c r="AK14" s="11" t="n">
        <v>44594</v>
      </c>
      <c r="AL14" s="6" t="n">
        <v>100</v>
      </c>
      <c r="AM14" s="6" t="n">
        <v>14224.54</v>
      </c>
      <c r="AN14" s="0"/>
      <c r="AO14" s="0"/>
      <c r="AP14" s="0"/>
      <c r="AQ14" s="0"/>
      <c r="AR14" s="6" t="n">
        <v>400</v>
      </c>
      <c r="AS14" s="0" t="s">
        <v>539</v>
      </c>
      <c r="AT14" s="11" t="n">
        <v>44827</v>
      </c>
      <c r="AU14" s="6" t="n">
        <v>30</v>
      </c>
      <c r="AV14" s="6" t="n">
        <v>2770.39</v>
      </c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6" t="s">
        <f>=Портфель!H25*Портфель!$Q$13</f>
      </c>
      <c r="BN14" s="0" t="s">
        <v>7</v>
      </c>
      <c r="BO14" s="0"/>
      <c r="BP14" s="6" t="s">
        <f>=Портфель!H26*Портфель!$Q$13</f>
      </c>
      <c r="BQ14" s="0" t="s">
        <v>7</v>
      </c>
      <c r="BR14" s="0"/>
      <c r="BS14" s="0"/>
      <c r="BT14" s="0"/>
      <c r="BU14" s="0"/>
      <c r="BV14" s="5" t="s">
        <f>=BV11*(BV12*BV10/100-BV9+BV13)</f>
      </c>
      <c r="BW14" s="0" t="s">
        <v>540</v>
      </c>
    </row>
    <row collapsed="false" customFormat="false" customHeight="false" hidden="false" ht="12.1" outlineLevel="0" r="15">
      <c r="A15" s="11" t="n">
        <v>44874</v>
      </c>
      <c r="B15" s="6" t="n">
        <v>13</v>
      </c>
      <c r="C15" s="6" t="n">
        <v>60344.13</v>
      </c>
      <c r="D15" s="11" t="n">
        <v>45716</v>
      </c>
      <c r="E15" s="6" t="n">
        <v>1221</v>
      </c>
      <c r="F15" s="6" t="n">
        <v>1414483.57</v>
      </c>
      <c r="G15" s="11" t="n">
        <v>44936</v>
      </c>
      <c r="H15" s="6" t="n">
        <v>1</v>
      </c>
      <c r="I15" s="6" t="n">
        <v>336.83</v>
      </c>
      <c r="J15" s="11" t="n">
        <v>44825</v>
      </c>
      <c r="K15" s="6" t="n">
        <v>100</v>
      </c>
      <c r="L15" s="6" t="n">
        <v>2600.3</v>
      </c>
      <c r="M15" s="11" t="n">
        <v>44594</v>
      </c>
      <c r="N15" s="6" t="n">
        <v>10</v>
      </c>
      <c r="O15" s="6" t="n">
        <v>2869.31</v>
      </c>
      <c r="P15" s="11" t="n">
        <v>44819</v>
      </c>
      <c r="Q15" s="6" t="n">
        <v>10</v>
      </c>
      <c r="R15" s="6" t="n">
        <v>1323.67</v>
      </c>
      <c r="S15" s="11" t="n">
        <v>45390</v>
      </c>
      <c r="T15" s="6" t="n">
        <v>190</v>
      </c>
      <c r="U15" s="6" t="n">
        <v>31143.95</v>
      </c>
      <c r="V15" s="11" t="n">
        <v>45307</v>
      </c>
      <c r="W15" s="6" t="n">
        <v>20</v>
      </c>
      <c r="X15" s="6" t="n">
        <v>5528.01</v>
      </c>
      <c r="Y15" s="11" t="n">
        <v>45840</v>
      </c>
      <c r="Z15" s="6" t="n">
        <v>1</v>
      </c>
      <c r="AA15" s="6" t="n">
        <v>3458.38</v>
      </c>
      <c r="AB15" s="11" t="n">
        <v>45926</v>
      </c>
      <c r="AC15" s="6" t="n">
        <v>200</v>
      </c>
      <c r="AD15" s="6" t="n">
        <v>13713.48</v>
      </c>
      <c r="AE15" s="11" t="n">
        <v>45849</v>
      </c>
      <c r="AF15" s="6" t="n">
        <v>80000</v>
      </c>
      <c r="AG15" s="6" t="n">
        <v>5051.62</v>
      </c>
      <c r="AH15" s="11" t="n">
        <v>44502</v>
      </c>
      <c r="AI15" s="6" t="n">
        <v>300</v>
      </c>
      <c r="AJ15" s="6" t="n">
        <v>19692.84</v>
      </c>
      <c r="AK15" s="11" t="n">
        <v>44722</v>
      </c>
      <c r="AL15" s="6" t="n">
        <v>70</v>
      </c>
      <c r="AM15" s="6" t="n">
        <v>6005.27</v>
      </c>
      <c r="AN15" s="0"/>
      <c r="AO15" s="0"/>
      <c r="AP15" s="0"/>
      <c r="AQ15" s="0"/>
      <c r="AR15" s="5" t="s">
        <f>=AR14*(ABS(AR13)-ABS(AR12))</f>
      </c>
      <c r="AS15" s="0" t="s">
        <v>540</v>
      </c>
      <c r="AT15" s="0"/>
      <c r="AU15" s="5" t="s">
        <f>=SUM(AV2:AV14)/SUM(AU2:AU14)</f>
      </c>
      <c r="AV15" s="0" t="s">
        <v>11</v>
      </c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5" t="s">
        <f>=BM12*(BM13*BM11/100-BM10+BM14)</f>
      </c>
      <c r="BN15" s="0" t="s">
        <v>540</v>
      </c>
      <c r="BO15" s="0"/>
      <c r="BP15" s="5" t="s">
        <f>=BP12*(BP13*BP11/100-BP10+BP14)</f>
      </c>
      <c r="BQ15" s="0" t="s">
        <v>540</v>
      </c>
    </row>
    <row collapsed="false" customFormat="false" customHeight="false" hidden="false" ht="12.1" outlineLevel="0" r="16">
      <c r="A16" s="11" t="n">
        <v>44887</v>
      </c>
      <c r="B16" s="6" t="n">
        <v>10</v>
      </c>
      <c r="C16" s="6" t="n">
        <v>46198.47</v>
      </c>
      <c r="D16" s="11" t="n">
        <v>45719</v>
      </c>
      <c r="E16" s="6" t="n">
        <v>1</v>
      </c>
      <c r="F16" s="6" t="n">
        <v>1157.95</v>
      </c>
      <c r="G16" s="11" t="n">
        <v>44937</v>
      </c>
      <c r="H16" s="6" t="n">
        <v>1</v>
      </c>
      <c r="I16" s="6" t="n">
        <v>335.13</v>
      </c>
      <c r="J16" s="11" t="n">
        <v>44831</v>
      </c>
      <c r="K16" s="6" t="n">
        <v>300</v>
      </c>
      <c r="L16" s="6" t="n">
        <v>6397.7</v>
      </c>
      <c r="M16" s="11" t="n">
        <v>44594</v>
      </c>
      <c r="N16" s="6" t="n">
        <v>40</v>
      </c>
      <c r="O16" s="6" t="n">
        <v>11477.28</v>
      </c>
      <c r="P16" s="11" t="n">
        <v>44824</v>
      </c>
      <c r="Q16" s="6" t="n">
        <v>80</v>
      </c>
      <c r="R16" s="6" t="n">
        <v>9732.86</v>
      </c>
      <c r="S16" s="11" t="n">
        <v>45414</v>
      </c>
      <c r="T16" s="6" t="n">
        <v>230</v>
      </c>
      <c r="U16" s="6" t="n">
        <v>36379.85</v>
      </c>
      <c r="V16" s="11" t="n">
        <v>45307</v>
      </c>
      <c r="W16" s="6" t="n">
        <v>30</v>
      </c>
      <c r="X16" s="6" t="n">
        <v>8292.02</v>
      </c>
      <c r="Y16" s="11" t="n">
        <v>45840</v>
      </c>
      <c r="Z16" s="6" t="n">
        <v>1</v>
      </c>
      <c r="AA16" s="6" t="n">
        <v>3458.38</v>
      </c>
      <c r="AB16" s="11" t="n">
        <v>45926</v>
      </c>
      <c r="AC16" s="6" t="n">
        <v>86</v>
      </c>
      <c r="AD16" s="6" t="n">
        <v>5970.86</v>
      </c>
      <c r="AE16" s="11" t="n">
        <v>45849</v>
      </c>
      <c r="AF16" s="6" t="n">
        <v>70000</v>
      </c>
      <c r="AG16" s="6" t="n">
        <v>4420.17</v>
      </c>
      <c r="AH16" s="11" t="n">
        <v>44511</v>
      </c>
      <c r="AI16" s="6" t="n">
        <v>400</v>
      </c>
      <c r="AJ16" s="6" t="n">
        <v>25564.78</v>
      </c>
      <c r="AK16" s="11" t="n">
        <v>44743</v>
      </c>
      <c r="AL16" s="6" t="n">
        <v>200</v>
      </c>
      <c r="AM16" s="6" t="n">
        <v>17007.82</v>
      </c>
      <c r="AN16" s="0"/>
      <c r="AO16" s="0"/>
      <c r="AP16" s="0"/>
      <c r="AQ16" s="0"/>
      <c r="AR16" s="0"/>
      <c r="AS16" s="0"/>
      <c r="AT16" s="0"/>
      <c r="AU16" s="6" t="n">
        <v>99.54</v>
      </c>
      <c r="AV16" s="0" t="s">
        <v>538</v>
      </c>
    </row>
    <row collapsed="false" customFormat="false" customHeight="false" hidden="false" ht="12.1" outlineLevel="0" r="17">
      <c r="A17" s="11" t="n">
        <v>44915</v>
      </c>
      <c r="B17" s="6" t="n">
        <v>4</v>
      </c>
      <c r="C17" s="6" t="n">
        <v>16288.51</v>
      </c>
      <c r="D17" s="11" t="n">
        <v>45744</v>
      </c>
      <c r="E17" s="6" t="n">
        <v>44</v>
      </c>
      <c r="F17" s="6" t="n">
        <v>52706.67</v>
      </c>
      <c r="G17" s="11" t="n">
        <v>44963</v>
      </c>
      <c r="H17" s="6" t="n">
        <v>50</v>
      </c>
      <c r="I17" s="6" t="n">
        <v>16086.43</v>
      </c>
      <c r="J17" s="11" t="n">
        <v>44831</v>
      </c>
      <c r="K17" s="6" t="n">
        <v>600</v>
      </c>
      <c r="L17" s="6" t="n">
        <v>12795.4</v>
      </c>
      <c r="M17" s="11" t="n">
        <v>44601</v>
      </c>
      <c r="N17" s="6" t="n">
        <v>40</v>
      </c>
      <c r="O17" s="6" t="n">
        <v>11593.33</v>
      </c>
      <c r="P17" s="11" t="n">
        <v>44825</v>
      </c>
      <c r="Q17" s="6" t="n">
        <v>30</v>
      </c>
      <c r="R17" s="6" t="n">
        <v>3497.05</v>
      </c>
      <c r="S17" s="11" t="n">
        <v>45426</v>
      </c>
      <c r="T17" s="6" t="n">
        <v>320</v>
      </c>
      <c r="U17" s="6" t="n">
        <v>50068.02</v>
      </c>
      <c r="V17" s="11" t="n">
        <v>45342</v>
      </c>
      <c r="W17" s="6" t="n">
        <v>20</v>
      </c>
      <c r="X17" s="6" t="n">
        <v>5693.68</v>
      </c>
      <c r="Y17" s="11" t="n">
        <v>45840</v>
      </c>
      <c r="Z17" s="6" t="n">
        <v>3</v>
      </c>
      <c r="AA17" s="6" t="n">
        <v>10375.15</v>
      </c>
      <c r="AB17" s="11" t="n">
        <v>45929</v>
      </c>
      <c r="AC17" s="6" t="n">
        <v>984</v>
      </c>
      <c r="AD17" s="6" t="n">
        <v>65928</v>
      </c>
      <c r="AE17" s="11" t="n">
        <v>45849</v>
      </c>
      <c r="AF17" s="6" t="n">
        <v>50000</v>
      </c>
      <c r="AG17" s="6" t="n">
        <v>3157.26</v>
      </c>
      <c r="AH17" s="11" t="n">
        <v>44574</v>
      </c>
      <c r="AI17" s="6" t="n">
        <v>150</v>
      </c>
      <c r="AJ17" s="6" t="n">
        <v>10179.18</v>
      </c>
      <c r="AK17" s="11" t="n">
        <v>44792</v>
      </c>
      <c r="AL17" s="6" t="n">
        <v>100</v>
      </c>
      <c r="AM17" s="6" t="n">
        <v>8444.23</v>
      </c>
      <c r="AN17" s="0"/>
      <c r="AO17" s="0"/>
      <c r="AP17" s="0"/>
      <c r="AQ17" s="0"/>
      <c r="AR17" s="0"/>
      <c r="AS17" s="0"/>
      <c r="AT17" s="0"/>
      <c r="AU17" s="6" t="n">
        <v>1320</v>
      </c>
      <c r="AV17" s="0" t="s">
        <v>539</v>
      </c>
    </row>
    <row collapsed="false" customFormat="false" customHeight="false" hidden="false" ht="12.1" outlineLevel="0" r="18">
      <c r="A18" s="11" t="n">
        <v>44935</v>
      </c>
      <c r="B18" s="6" t="n">
        <v>12</v>
      </c>
      <c r="C18" s="6" t="n">
        <v>49303.71</v>
      </c>
      <c r="D18" s="11" t="n">
        <v>45797</v>
      </c>
      <c r="E18" s="6" t="n">
        <v>5</v>
      </c>
      <c r="F18" s="6" t="n">
        <v>6249.38</v>
      </c>
      <c r="G18" s="11" t="n">
        <v>44966</v>
      </c>
      <c r="H18" s="6" t="n">
        <v>1</v>
      </c>
      <c r="I18" s="6" t="n">
        <v>325.13</v>
      </c>
      <c r="J18" s="11" t="n">
        <v>44883</v>
      </c>
      <c r="K18" s="6" t="n">
        <v>500</v>
      </c>
      <c r="L18" s="6" t="n">
        <v>12705.08</v>
      </c>
      <c r="M18" s="11" t="n">
        <v>44601</v>
      </c>
      <c r="N18" s="6" t="n">
        <v>10</v>
      </c>
      <c r="O18" s="6" t="n">
        <v>2898.33</v>
      </c>
      <c r="P18" s="11" t="n">
        <v>44825</v>
      </c>
      <c r="Q18" s="6" t="n">
        <v>10</v>
      </c>
      <c r="R18" s="6" t="n">
        <v>1165.69</v>
      </c>
      <c r="S18" s="11" t="n">
        <v>45426</v>
      </c>
      <c r="T18" s="6" t="n">
        <v>10</v>
      </c>
      <c r="U18" s="6" t="n">
        <v>1564.63</v>
      </c>
      <c r="V18" s="11" t="n">
        <v>45370</v>
      </c>
      <c r="W18" s="6" t="n">
        <v>30</v>
      </c>
      <c r="X18" s="6" t="n">
        <v>8860.14</v>
      </c>
      <c r="Y18" s="11" t="n">
        <v>45840</v>
      </c>
      <c r="Z18" s="6" t="n">
        <v>1</v>
      </c>
      <c r="AA18" s="6" t="n">
        <v>3458.38</v>
      </c>
      <c r="AB18" s="0"/>
      <c r="AC18" s="5" t="s">
        <f>=SUM(AD2:AD17)/SUM(AC2:AC17)</f>
      </c>
      <c r="AD18" s="0" t="s">
        <v>11</v>
      </c>
      <c r="AE18" s="11" t="n">
        <v>45849</v>
      </c>
      <c r="AF18" s="6" t="n">
        <v>80000</v>
      </c>
      <c r="AG18" s="6" t="n">
        <v>5051.62</v>
      </c>
      <c r="AH18" s="11" t="n">
        <v>44585</v>
      </c>
      <c r="AI18" s="6" t="n">
        <v>40</v>
      </c>
      <c r="AJ18" s="6" t="n">
        <v>2361.09</v>
      </c>
      <c r="AK18" s="11" t="n">
        <v>44911</v>
      </c>
      <c r="AL18" s="6" t="n">
        <v>130</v>
      </c>
      <c r="AM18" s="6" t="n">
        <v>11054.42</v>
      </c>
      <c r="AN18" s="0"/>
      <c r="AO18" s="0"/>
      <c r="AP18" s="0"/>
      <c r="AQ18" s="0"/>
      <c r="AR18" s="0"/>
      <c r="AS18" s="0"/>
      <c r="AT18" s="0"/>
      <c r="AU18" s="5" t="s">
        <f>=AU17*(ABS(AU16)-ABS(AU15))</f>
      </c>
      <c r="AV18" s="0" t="s">
        <v>540</v>
      </c>
    </row>
    <row collapsed="false" customFormat="false" customHeight="false" hidden="false" ht="12.1" outlineLevel="0" r="19">
      <c r="A19" s="11" t="n">
        <v>44935</v>
      </c>
      <c r="B19" s="6" t="n">
        <v>1</v>
      </c>
      <c r="C19" s="6" t="n">
        <v>4106.64</v>
      </c>
      <c r="D19" s="11" t="n">
        <v>45800</v>
      </c>
      <c r="E19" s="6" t="n">
        <v>5</v>
      </c>
      <c r="F19" s="6" t="n">
        <v>6180.47</v>
      </c>
      <c r="G19" s="11" t="n">
        <v>44972</v>
      </c>
      <c r="H19" s="6" t="n">
        <v>50</v>
      </c>
      <c r="I19" s="6" t="n">
        <v>15951.38</v>
      </c>
      <c r="J19" s="11" t="n">
        <v>44915</v>
      </c>
      <c r="K19" s="6" t="n">
        <v>900</v>
      </c>
      <c r="L19" s="6" t="n">
        <v>22481.99</v>
      </c>
      <c r="M19" s="11" t="n">
        <v>44606</v>
      </c>
      <c r="N19" s="6" t="n">
        <v>20</v>
      </c>
      <c r="O19" s="6" t="n">
        <v>5578.57</v>
      </c>
      <c r="P19" s="11" t="n">
        <v>44825</v>
      </c>
      <c r="Q19" s="6" t="n">
        <v>50</v>
      </c>
      <c r="R19" s="6" t="n">
        <v>5828.41</v>
      </c>
      <c r="S19" s="11" t="n">
        <v>45426</v>
      </c>
      <c r="T19" s="6" t="n">
        <v>80</v>
      </c>
      <c r="U19" s="6" t="n">
        <v>12517</v>
      </c>
      <c r="V19" s="11" t="n">
        <v>45370</v>
      </c>
      <c r="W19" s="6" t="n">
        <v>10</v>
      </c>
      <c r="X19" s="6" t="n">
        <v>2953.38</v>
      </c>
      <c r="Y19" s="11" t="n">
        <v>45840</v>
      </c>
      <c r="Z19" s="6" t="n">
        <v>1</v>
      </c>
      <c r="AA19" s="6" t="n">
        <v>3458.38</v>
      </c>
      <c r="AB19" s="0"/>
      <c r="AC19" s="6" t="n">
        <v>68.82</v>
      </c>
      <c r="AD19" s="0" t="s">
        <v>538</v>
      </c>
      <c r="AE19" s="11" t="n">
        <v>45849</v>
      </c>
      <c r="AF19" s="6" t="n">
        <v>70000</v>
      </c>
      <c r="AG19" s="6" t="n">
        <v>4420.17</v>
      </c>
      <c r="AH19" s="11" t="n">
        <v>44585</v>
      </c>
      <c r="AI19" s="6" t="n">
        <v>260</v>
      </c>
      <c r="AJ19" s="6" t="n">
        <v>14826.82</v>
      </c>
      <c r="AK19" s="0"/>
      <c r="AL19" s="5" t="s">
        <f>=SUM(AM2:AM18)/SUM(AL2:AL18)</f>
      </c>
      <c r="AM19" s="0" t="s">
        <v>11</v>
      </c>
    </row>
    <row collapsed="false" customFormat="false" customHeight="false" hidden="false" ht="12.1" outlineLevel="0" r="20">
      <c r="A20" s="11" t="n">
        <v>44963</v>
      </c>
      <c r="B20" s="6" t="n">
        <v>6</v>
      </c>
      <c r="C20" s="6" t="n">
        <v>23529.41</v>
      </c>
      <c r="D20" s="11" t="n">
        <v>45800</v>
      </c>
      <c r="E20" s="6" t="n">
        <v>1</v>
      </c>
      <c r="F20" s="6" t="n">
        <v>1236.09</v>
      </c>
      <c r="G20" s="11" t="n">
        <v>44972</v>
      </c>
      <c r="H20" s="6" t="n">
        <v>4</v>
      </c>
      <c r="I20" s="6" t="n">
        <v>1265.31</v>
      </c>
      <c r="J20" s="11" t="n">
        <v>44935</v>
      </c>
      <c r="K20" s="6" t="n">
        <v>500</v>
      </c>
      <c r="L20" s="6" t="n">
        <v>13002.7</v>
      </c>
      <c r="M20" s="11" t="n">
        <v>44606</v>
      </c>
      <c r="N20" s="6" t="n">
        <v>20</v>
      </c>
      <c r="O20" s="6" t="n">
        <v>5578.57</v>
      </c>
      <c r="P20" s="11" t="n">
        <v>44841</v>
      </c>
      <c r="Q20" s="6" t="n">
        <v>200</v>
      </c>
      <c r="R20" s="6" t="n">
        <v>20012</v>
      </c>
      <c r="S20" s="11" t="n">
        <v>45426</v>
      </c>
      <c r="T20" s="6" t="n">
        <v>10</v>
      </c>
      <c r="U20" s="6" t="n">
        <v>1564.63</v>
      </c>
      <c r="V20" s="11" t="n">
        <v>45370</v>
      </c>
      <c r="W20" s="6" t="n">
        <v>230</v>
      </c>
      <c r="X20" s="6" t="n">
        <v>67927.76</v>
      </c>
      <c r="Y20" s="11" t="n">
        <v>45840</v>
      </c>
      <c r="Z20" s="6" t="n">
        <v>1</v>
      </c>
      <c r="AA20" s="6" t="n">
        <v>3458.38</v>
      </c>
      <c r="AB20" s="0"/>
      <c r="AC20" s="6" t="n">
        <v>9688</v>
      </c>
      <c r="AD20" s="0" t="s">
        <v>539</v>
      </c>
      <c r="AE20" s="11" t="n">
        <v>45849</v>
      </c>
      <c r="AF20" s="6" t="n">
        <v>250000</v>
      </c>
      <c r="AG20" s="6" t="n">
        <v>15786.31</v>
      </c>
      <c r="AH20" s="11" t="n">
        <v>44585</v>
      </c>
      <c r="AI20" s="6" t="n">
        <v>250</v>
      </c>
      <c r="AJ20" s="6" t="n">
        <v>14619.22</v>
      </c>
      <c r="AK20" s="0"/>
      <c r="AL20" s="6" t="n">
        <v>163.35</v>
      </c>
      <c r="AM20" s="0" t="s">
        <v>538</v>
      </c>
    </row>
    <row collapsed="false" customFormat="false" customHeight="false" hidden="false" ht="12.1" outlineLevel="0" r="21">
      <c r="A21" s="11" t="n">
        <v>44972</v>
      </c>
      <c r="B21" s="6" t="n">
        <v>5</v>
      </c>
      <c r="C21" s="6" t="n">
        <v>19347.74</v>
      </c>
      <c r="D21" s="11" t="n">
        <v>45800</v>
      </c>
      <c r="E21" s="6" t="n">
        <v>5</v>
      </c>
      <c r="F21" s="6" t="n">
        <v>6180.47</v>
      </c>
      <c r="G21" s="11" t="n">
        <v>44972</v>
      </c>
      <c r="H21" s="6" t="n">
        <v>2</v>
      </c>
      <c r="I21" s="6" t="n">
        <v>632.25</v>
      </c>
      <c r="J21" s="11" t="n">
        <v>45040</v>
      </c>
      <c r="K21" s="6" t="n">
        <v>600</v>
      </c>
      <c r="L21" s="6" t="n">
        <v>22152.49</v>
      </c>
      <c r="M21" s="11" t="n">
        <v>44613</v>
      </c>
      <c r="N21" s="6" t="n">
        <v>50</v>
      </c>
      <c r="O21" s="6" t="n">
        <v>12995.98</v>
      </c>
      <c r="P21" s="11" t="n">
        <v>44844</v>
      </c>
      <c r="Q21" s="6" t="n">
        <v>100</v>
      </c>
      <c r="R21" s="6" t="n">
        <v>9804.9</v>
      </c>
      <c r="S21" s="11" t="n">
        <v>45426</v>
      </c>
      <c r="T21" s="6" t="n">
        <v>10</v>
      </c>
      <c r="U21" s="6" t="n">
        <v>1564.63</v>
      </c>
      <c r="V21" s="11" t="n">
        <v>45373</v>
      </c>
      <c r="W21" s="6" t="n">
        <v>20</v>
      </c>
      <c r="X21" s="6" t="n">
        <v>5857.34</v>
      </c>
      <c r="Y21" s="11" t="n">
        <v>45840</v>
      </c>
      <c r="Z21" s="6" t="n">
        <v>2</v>
      </c>
      <c r="AA21" s="6" t="n">
        <v>6916.77</v>
      </c>
      <c r="AB21" s="0"/>
      <c r="AC21" s="5" t="s">
        <f>=AC20*(ABS(AC19)-ABS(AC18))</f>
      </c>
      <c r="AD21" s="0" t="s">
        <v>540</v>
      </c>
      <c r="AE21" s="11" t="n">
        <v>45849</v>
      </c>
      <c r="AF21" s="6" t="n">
        <v>80000</v>
      </c>
      <c r="AG21" s="6" t="n">
        <v>5051.62</v>
      </c>
      <c r="AH21" s="11" t="n">
        <v>44586</v>
      </c>
      <c r="AI21" s="6" t="n">
        <v>170</v>
      </c>
      <c r="AJ21" s="6" t="n">
        <v>9651.93</v>
      </c>
      <c r="AK21" s="0"/>
      <c r="AL21" s="6" t="n">
        <v>2300</v>
      </c>
      <c r="AM21" s="0" t="s">
        <v>539</v>
      </c>
    </row>
    <row collapsed="false" customFormat="false" customHeight="false" hidden="false" ht="12.1" outlineLevel="0" r="22">
      <c r="A22" s="11" t="n">
        <v>45054</v>
      </c>
      <c r="B22" s="6" t="n">
        <v>7</v>
      </c>
      <c r="C22" s="6" t="n">
        <v>31939.77</v>
      </c>
      <c r="D22" s="11" t="n">
        <v>45800</v>
      </c>
      <c r="E22" s="6" t="n">
        <v>4</v>
      </c>
      <c r="F22" s="6" t="n">
        <v>4944.38</v>
      </c>
      <c r="G22" s="11" t="n">
        <v>45044</v>
      </c>
      <c r="H22" s="6" t="n">
        <v>7</v>
      </c>
      <c r="I22" s="6" t="n">
        <v>2855.89</v>
      </c>
      <c r="J22" s="11" t="n">
        <v>45054</v>
      </c>
      <c r="K22" s="6" t="n">
        <v>100</v>
      </c>
      <c r="L22" s="6" t="n">
        <v>3315.33</v>
      </c>
      <c r="M22" s="11" t="n">
        <v>44824</v>
      </c>
      <c r="N22" s="6" t="n">
        <v>50</v>
      </c>
      <c r="O22" s="6" t="n">
        <v>11468.24</v>
      </c>
      <c r="P22" s="11" t="n">
        <v>44875</v>
      </c>
      <c r="Q22" s="6" t="n">
        <v>190</v>
      </c>
      <c r="R22" s="6" t="n">
        <v>24346.53</v>
      </c>
      <c r="S22" s="11" t="n">
        <v>45426</v>
      </c>
      <c r="T22" s="6" t="n">
        <v>10</v>
      </c>
      <c r="U22" s="6" t="n">
        <v>1564.63</v>
      </c>
      <c r="V22" s="11" t="n">
        <v>45393</v>
      </c>
      <c r="W22" s="6" t="n">
        <v>370</v>
      </c>
      <c r="X22" s="6" t="n">
        <v>113546.6</v>
      </c>
      <c r="Y22" s="11" t="n">
        <v>45840</v>
      </c>
      <c r="Z22" s="6" t="n">
        <v>1</v>
      </c>
      <c r="AA22" s="6" t="n">
        <v>3458.38</v>
      </c>
      <c r="AB22" s="0"/>
      <c r="AC22" s="0"/>
      <c r="AD22" s="0"/>
      <c r="AE22" s="11" t="n">
        <v>45849</v>
      </c>
      <c r="AF22" s="6" t="n">
        <v>60000</v>
      </c>
      <c r="AG22" s="6" t="n">
        <v>3788.71</v>
      </c>
      <c r="AH22" s="11" t="n">
        <v>44644</v>
      </c>
      <c r="AI22" s="6" t="n">
        <v>120</v>
      </c>
      <c r="AJ22" s="6" t="n">
        <v>5583.07</v>
      </c>
      <c r="AK22" s="0"/>
      <c r="AL22" s="5" t="s">
        <f>=AL21*(ABS(AL20)-ABS(AL19))</f>
      </c>
      <c r="AM22" s="0" t="s">
        <v>540</v>
      </c>
    </row>
    <row collapsed="false" customFormat="false" customHeight="false" hidden="false" ht="12.1" outlineLevel="0" r="23">
      <c r="A23" s="11" t="n">
        <v>45077</v>
      </c>
      <c r="B23" s="6" t="n">
        <v>9</v>
      </c>
      <c r="C23" s="6" t="n">
        <v>50141.05</v>
      </c>
      <c r="D23" s="11" t="n">
        <v>45800</v>
      </c>
      <c r="E23" s="6" t="n">
        <v>2</v>
      </c>
      <c r="F23" s="6" t="n">
        <v>2472.19</v>
      </c>
      <c r="G23" s="11" t="n">
        <v>45054</v>
      </c>
      <c r="H23" s="6" t="n">
        <v>1</v>
      </c>
      <c r="I23" s="6" t="n">
        <v>394.18</v>
      </c>
      <c r="J23" s="11" t="n">
        <v>45054</v>
      </c>
      <c r="K23" s="6" t="n">
        <v>600</v>
      </c>
      <c r="L23" s="6" t="n">
        <v>19891.95</v>
      </c>
      <c r="M23" s="11" t="n">
        <v>44826</v>
      </c>
      <c r="N23" s="6" t="n">
        <v>30</v>
      </c>
      <c r="O23" s="6" t="n">
        <v>6444.22</v>
      </c>
      <c r="P23" s="11" t="n">
        <v>44875</v>
      </c>
      <c r="Q23" s="6" t="n">
        <v>270</v>
      </c>
      <c r="R23" s="6" t="n">
        <v>34600.4</v>
      </c>
      <c r="S23" s="11" t="n">
        <v>45426</v>
      </c>
      <c r="T23" s="6" t="n">
        <v>10</v>
      </c>
      <c r="U23" s="6" t="n">
        <v>1564.63</v>
      </c>
      <c r="V23" s="11" t="n">
        <v>45454</v>
      </c>
      <c r="W23" s="6" t="n">
        <v>50</v>
      </c>
      <c r="X23" s="6" t="n">
        <v>15843.33</v>
      </c>
      <c r="Y23" s="11" t="n">
        <v>45840</v>
      </c>
      <c r="Z23" s="6" t="n">
        <v>1</v>
      </c>
      <c r="AA23" s="6" t="n">
        <v>3458.38</v>
      </c>
      <c r="AB23" s="0"/>
      <c r="AC23" s="0"/>
      <c r="AD23" s="0"/>
      <c r="AE23" s="11" t="n">
        <v>45849</v>
      </c>
      <c r="AF23" s="6" t="n">
        <v>80000</v>
      </c>
      <c r="AG23" s="6" t="n">
        <v>5051.62</v>
      </c>
      <c r="AH23" s="11" t="n">
        <v>44649</v>
      </c>
      <c r="AI23" s="6" t="n">
        <v>150</v>
      </c>
      <c r="AJ23" s="6" t="n">
        <v>6273.45</v>
      </c>
    </row>
    <row collapsed="false" customFormat="false" customHeight="false" hidden="false" ht="12.1" outlineLevel="0" r="24">
      <c r="A24" s="11" t="n">
        <v>45208</v>
      </c>
      <c r="B24" s="6" t="n">
        <v>10</v>
      </c>
      <c r="C24" s="6" t="n">
        <v>68527.4</v>
      </c>
      <c r="D24" s="11" t="n">
        <v>45800</v>
      </c>
      <c r="E24" s="6" t="n">
        <v>5</v>
      </c>
      <c r="F24" s="6" t="n">
        <v>6180.47</v>
      </c>
      <c r="G24" s="11" t="n">
        <v>45054</v>
      </c>
      <c r="H24" s="6" t="n">
        <v>4</v>
      </c>
      <c r="I24" s="6" t="n">
        <v>1575.83</v>
      </c>
      <c r="J24" s="11" t="n">
        <v>45072</v>
      </c>
      <c r="K24" s="6" t="n">
        <v>300</v>
      </c>
      <c r="L24" s="6" t="n">
        <v>9413.08</v>
      </c>
      <c r="M24" s="11" t="n">
        <v>45084</v>
      </c>
      <c r="N24" s="6" t="n">
        <v>10</v>
      </c>
      <c r="O24" s="6" t="n">
        <v>3285.33</v>
      </c>
      <c r="P24" s="11" t="n">
        <v>44972</v>
      </c>
      <c r="Q24" s="6" t="n">
        <v>10</v>
      </c>
      <c r="R24" s="6" t="n">
        <v>1588.34</v>
      </c>
      <c r="S24" s="11" t="n">
        <v>45426</v>
      </c>
      <c r="T24" s="6" t="n">
        <v>10</v>
      </c>
      <c r="U24" s="6" t="n">
        <v>1564.63</v>
      </c>
      <c r="V24" s="11" t="n">
        <v>45454</v>
      </c>
      <c r="W24" s="6" t="n">
        <v>30</v>
      </c>
      <c r="X24" s="6" t="n">
        <v>9506</v>
      </c>
      <c r="Y24" s="11" t="n">
        <v>45840</v>
      </c>
      <c r="Z24" s="6" t="n">
        <v>1</v>
      </c>
      <c r="AA24" s="6" t="n">
        <v>3458.38</v>
      </c>
      <c r="AB24" s="0"/>
      <c r="AC24" s="0"/>
      <c r="AD24" s="0"/>
      <c r="AE24" s="11" t="n">
        <v>45849</v>
      </c>
      <c r="AF24" s="6" t="n">
        <v>250000</v>
      </c>
      <c r="AG24" s="6" t="n">
        <v>15786.31</v>
      </c>
      <c r="AH24" s="11" t="n">
        <v>44685</v>
      </c>
      <c r="AI24" s="6" t="n">
        <v>250</v>
      </c>
      <c r="AJ24" s="6" t="n">
        <v>11006.05</v>
      </c>
    </row>
    <row collapsed="false" customFormat="false" customHeight="false" hidden="false" ht="12.1" outlineLevel="0" r="25">
      <c r="A25" s="11" t="n">
        <v>45210</v>
      </c>
      <c r="B25" s="6" t="n">
        <v>15</v>
      </c>
      <c r="C25" s="6" t="n">
        <v>106242.48</v>
      </c>
      <c r="D25" s="11" t="n">
        <v>45800</v>
      </c>
      <c r="E25" s="6" t="n">
        <v>101</v>
      </c>
      <c r="F25" s="6" t="n">
        <v>124845.52</v>
      </c>
      <c r="G25" s="11" t="n">
        <v>45058</v>
      </c>
      <c r="H25" s="6" t="n">
        <v>2</v>
      </c>
      <c r="I25" s="6" t="n">
        <v>805.36</v>
      </c>
      <c r="J25" s="11" t="n">
        <v>45243</v>
      </c>
      <c r="K25" s="6" t="n">
        <v>500</v>
      </c>
      <c r="L25" s="6" t="n">
        <v>29301.72</v>
      </c>
      <c r="M25" s="11" t="n">
        <v>45084</v>
      </c>
      <c r="N25" s="6" t="n">
        <v>70</v>
      </c>
      <c r="O25" s="6" t="n">
        <v>22993.78</v>
      </c>
      <c r="P25" s="11" t="n">
        <v>45054</v>
      </c>
      <c r="Q25" s="6" t="n">
        <v>10</v>
      </c>
      <c r="R25" s="6" t="n">
        <v>2370.95</v>
      </c>
      <c r="S25" s="11" t="n">
        <v>45426</v>
      </c>
      <c r="T25" s="6" t="n">
        <v>10</v>
      </c>
      <c r="U25" s="6" t="n">
        <v>1564.63</v>
      </c>
      <c r="V25" s="11" t="n">
        <v>45464</v>
      </c>
      <c r="W25" s="6" t="n">
        <v>20</v>
      </c>
      <c r="X25" s="6" t="n">
        <v>6286.51</v>
      </c>
      <c r="Y25" s="11" t="n">
        <v>45840</v>
      </c>
      <c r="Z25" s="6" t="n">
        <v>1</v>
      </c>
      <c r="AA25" s="6" t="n">
        <v>3458.38</v>
      </c>
      <c r="AB25" s="0"/>
      <c r="AC25" s="0"/>
      <c r="AD25" s="0"/>
      <c r="AE25" s="11" t="n">
        <v>45849</v>
      </c>
      <c r="AF25" s="6" t="n">
        <v>60000</v>
      </c>
      <c r="AG25" s="6" t="n">
        <v>3788.71</v>
      </c>
      <c r="AH25" s="11" t="n">
        <v>44713</v>
      </c>
      <c r="AI25" s="6" t="n">
        <v>30</v>
      </c>
      <c r="AJ25" s="6" t="n">
        <v>1080.5</v>
      </c>
    </row>
    <row collapsed="false" customFormat="false" customHeight="false" hidden="false" ht="12.1" outlineLevel="0" r="26">
      <c r="A26" s="11" t="n">
        <v>45210</v>
      </c>
      <c r="B26" s="6" t="n">
        <v>15</v>
      </c>
      <c r="C26" s="6" t="n">
        <v>106167.45</v>
      </c>
      <c r="D26" s="0"/>
      <c r="E26" s="5" t="s">
        <f>=SUM(F2:F25)/SUM(E2:E25)</f>
      </c>
      <c r="F26" s="0" t="s">
        <v>11</v>
      </c>
      <c r="G26" s="11" t="n">
        <v>45058</v>
      </c>
      <c r="H26" s="6" t="n">
        <v>2</v>
      </c>
      <c r="I26" s="6" t="n">
        <v>805.16</v>
      </c>
      <c r="J26" s="11" t="n">
        <v>45243</v>
      </c>
      <c r="K26" s="6" t="n">
        <v>500</v>
      </c>
      <c r="L26" s="6" t="n">
        <v>29301.72</v>
      </c>
      <c r="M26" s="11" t="n">
        <v>45084</v>
      </c>
      <c r="N26" s="6" t="n">
        <v>30</v>
      </c>
      <c r="O26" s="6" t="n">
        <v>9854.48</v>
      </c>
      <c r="P26" s="11" t="n">
        <v>45118</v>
      </c>
      <c r="Q26" s="6" t="n">
        <v>200</v>
      </c>
      <c r="R26" s="6" t="n">
        <v>49019.6</v>
      </c>
      <c r="S26" s="11" t="n">
        <v>45426</v>
      </c>
      <c r="T26" s="6" t="n">
        <v>30</v>
      </c>
      <c r="U26" s="6" t="n">
        <v>4693.88</v>
      </c>
      <c r="V26" s="11" t="n">
        <v>45464</v>
      </c>
      <c r="W26" s="6" t="n">
        <v>10</v>
      </c>
      <c r="X26" s="6" t="n">
        <v>3143.26</v>
      </c>
      <c r="Y26" s="11" t="n">
        <v>45840</v>
      </c>
      <c r="Z26" s="6" t="n">
        <v>1</v>
      </c>
      <c r="AA26" s="6" t="n">
        <v>3458.38</v>
      </c>
      <c r="AB26" s="0"/>
      <c r="AC26" s="0"/>
      <c r="AD26" s="0"/>
      <c r="AE26" s="11" t="n">
        <v>45849</v>
      </c>
      <c r="AF26" s="6" t="n">
        <v>110000</v>
      </c>
      <c r="AG26" s="6" t="n">
        <v>6945.98</v>
      </c>
      <c r="AH26" s="11" t="n">
        <v>44755</v>
      </c>
      <c r="AI26" s="6" t="n">
        <v>10</v>
      </c>
      <c r="AJ26" s="6" t="n">
        <v>285.24</v>
      </c>
    </row>
    <row collapsed="false" customFormat="false" customHeight="false" hidden="false" ht="12.1" outlineLevel="0" r="27">
      <c r="A27" s="11" t="n">
        <v>45210</v>
      </c>
      <c r="B27" s="6" t="n">
        <v>20</v>
      </c>
      <c r="C27" s="6" t="n">
        <v>141456.56</v>
      </c>
      <c r="D27" s="0"/>
      <c r="E27" s="6" t="n">
        <v>1233</v>
      </c>
      <c r="F27" s="0" t="s">
        <v>538</v>
      </c>
      <c r="G27" s="11" t="n">
        <v>45075</v>
      </c>
      <c r="H27" s="6" t="n">
        <v>1</v>
      </c>
      <c r="I27" s="6" t="n">
        <v>443.42</v>
      </c>
      <c r="J27" s="11" t="n">
        <v>45244</v>
      </c>
      <c r="K27" s="6" t="n">
        <v>1000</v>
      </c>
      <c r="L27" s="6" t="n">
        <v>57322.92</v>
      </c>
      <c r="M27" s="11" t="n">
        <v>45488</v>
      </c>
      <c r="N27" s="6" t="n">
        <v>690</v>
      </c>
      <c r="O27" s="6" t="n">
        <v>179747.87</v>
      </c>
      <c r="P27" s="11" t="n">
        <v>45323</v>
      </c>
      <c r="Q27" s="6" t="n">
        <v>60</v>
      </c>
      <c r="R27" s="6" t="n">
        <v>16614.64</v>
      </c>
      <c r="S27" s="11" t="n">
        <v>45426</v>
      </c>
      <c r="T27" s="6" t="n">
        <v>20</v>
      </c>
      <c r="U27" s="6" t="n">
        <v>3129.25</v>
      </c>
      <c r="V27" s="11" t="n">
        <v>45464</v>
      </c>
      <c r="W27" s="6" t="n">
        <v>100</v>
      </c>
      <c r="X27" s="6" t="n">
        <v>31432.57</v>
      </c>
      <c r="Y27" s="11" t="n">
        <v>45840</v>
      </c>
      <c r="Z27" s="6" t="n">
        <v>15</v>
      </c>
      <c r="AA27" s="6" t="n">
        <v>51875.74</v>
      </c>
      <c r="AB27" s="0"/>
      <c r="AC27" s="0"/>
      <c r="AD27" s="0"/>
      <c r="AE27" s="11" t="n">
        <v>45849</v>
      </c>
      <c r="AF27" s="6" t="n">
        <v>50000</v>
      </c>
      <c r="AG27" s="6" t="n">
        <v>3157.26</v>
      </c>
      <c r="AH27" s="11" t="n">
        <v>44782</v>
      </c>
      <c r="AI27" s="6" t="n">
        <v>200</v>
      </c>
      <c r="AJ27" s="6" t="n">
        <v>4794.4</v>
      </c>
    </row>
    <row collapsed="false" customFormat="false" customHeight="false" hidden="false" ht="12.1" outlineLevel="0" r="28">
      <c r="A28" s="11" t="n">
        <v>45210</v>
      </c>
      <c r="B28" s="6" t="n">
        <v>9</v>
      </c>
      <c r="C28" s="6" t="n">
        <v>62710.07</v>
      </c>
      <c r="D28" s="0"/>
      <c r="E28" s="6" t="n">
        <v>2130</v>
      </c>
      <c r="F28" s="0" t="s">
        <v>539</v>
      </c>
      <c r="G28" s="11" t="n">
        <v>45128</v>
      </c>
      <c r="H28" s="6" t="n">
        <v>164</v>
      </c>
      <c r="I28" s="6" t="n">
        <v>79883.54</v>
      </c>
      <c r="J28" s="11" t="n">
        <v>45266</v>
      </c>
      <c r="K28" s="6" t="n">
        <v>2300</v>
      </c>
      <c r="L28" s="6" t="n">
        <v>130232.07</v>
      </c>
      <c r="M28" s="11" t="n">
        <v>45539</v>
      </c>
      <c r="N28" s="6" t="n">
        <v>200</v>
      </c>
      <c r="O28" s="6" t="n">
        <v>38156.69</v>
      </c>
      <c r="P28" s="11" t="n">
        <v>45342</v>
      </c>
      <c r="Q28" s="6" t="n">
        <v>50</v>
      </c>
      <c r="R28" s="6" t="n">
        <v>14380.56</v>
      </c>
      <c r="S28" s="11" t="n">
        <v>45426</v>
      </c>
      <c r="T28" s="6" t="n">
        <v>120</v>
      </c>
      <c r="U28" s="6" t="n">
        <v>18775.51</v>
      </c>
      <c r="V28" s="11" t="n">
        <v>45464</v>
      </c>
      <c r="W28" s="6" t="n">
        <v>260</v>
      </c>
      <c r="X28" s="6" t="n">
        <v>81724.68</v>
      </c>
      <c r="Y28" s="11" t="n">
        <v>45840</v>
      </c>
      <c r="Z28" s="6" t="n">
        <v>14</v>
      </c>
      <c r="AA28" s="6" t="n">
        <v>48417.36</v>
      </c>
      <c r="AB28" s="0"/>
      <c r="AC28" s="0"/>
      <c r="AD28" s="0"/>
      <c r="AE28" s="11" t="n">
        <v>45849</v>
      </c>
      <c r="AF28" s="6" t="n">
        <v>250000</v>
      </c>
      <c r="AG28" s="6" t="n">
        <v>15786.31</v>
      </c>
      <c r="AH28" s="11" t="n">
        <v>44818</v>
      </c>
      <c r="AI28" s="6" t="n">
        <v>20</v>
      </c>
      <c r="AJ28" s="6" t="n">
        <v>576.28</v>
      </c>
    </row>
    <row collapsed="false" customFormat="false" customHeight="false" hidden="false" ht="12.1" outlineLevel="0" r="29">
      <c r="A29" s="11" t="n">
        <v>45210</v>
      </c>
      <c r="B29" s="6" t="n">
        <v>13</v>
      </c>
      <c r="C29" s="6" t="n">
        <v>89995.98</v>
      </c>
      <c r="D29" s="0"/>
      <c r="E29" s="5" t="s">
        <f>=E28*(ABS(E27)-ABS(E26))</f>
      </c>
      <c r="F29" s="0" t="s">
        <v>540</v>
      </c>
      <c r="G29" s="11" t="n">
        <v>45128</v>
      </c>
      <c r="H29" s="6" t="n">
        <v>2</v>
      </c>
      <c r="I29" s="6" t="n">
        <v>973.79</v>
      </c>
      <c r="J29" s="11" t="n">
        <v>45267</v>
      </c>
      <c r="K29" s="6" t="n">
        <v>100</v>
      </c>
      <c r="L29" s="6" t="n">
        <v>5572.23</v>
      </c>
      <c r="M29" s="11" t="n">
        <v>45651</v>
      </c>
      <c r="N29" s="6" t="n">
        <v>30</v>
      </c>
      <c r="O29" s="6" t="n">
        <v>5858.34</v>
      </c>
      <c r="P29" s="11" t="n">
        <v>45446</v>
      </c>
      <c r="Q29" s="6" t="n">
        <v>90</v>
      </c>
      <c r="R29" s="6" t="n">
        <v>27794.34</v>
      </c>
      <c r="S29" s="11" t="n">
        <v>45426</v>
      </c>
      <c r="T29" s="6" t="n">
        <v>10</v>
      </c>
      <c r="U29" s="6" t="n">
        <v>1564.63</v>
      </c>
      <c r="V29" s="11" t="n">
        <v>45546</v>
      </c>
      <c r="W29" s="6" t="n">
        <v>90</v>
      </c>
      <c r="X29" s="6" t="n">
        <v>23391.35</v>
      </c>
      <c r="Y29" s="11" t="n">
        <v>45840</v>
      </c>
      <c r="Z29" s="6" t="n">
        <v>1</v>
      </c>
      <c r="AA29" s="6" t="n">
        <v>3458.38</v>
      </c>
      <c r="AB29" s="0"/>
      <c r="AC29" s="0"/>
      <c r="AD29" s="0"/>
      <c r="AE29" s="11" t="n">
        <v>45849</v>
      </c>
      <c r="AF29" s="6" t="n">
        <v>100000</v>
      </c>
      <c r="AG29" s="6" t="n">
        <v>6314.52</v>
      </c>
      <c r="AH29" s="11" t="n">
        <v>44824</v>
      </c>
      <c r="AI29" s="6" t="n">
        <v>10</v>
      </c>
      <c r="AJ29" s="6" t="n">
        <v>285.49</v>
      </c>
    </row>
    <row collapsed="false" customFormat="false" customHeight="false" hidden="false" ht="12.1" outlineLevel="0" r="30">
      <c r="A30" s="11" t="n">
        <v>45212</v>
      </c>
      <c r="B30" s="6" t="n">
        <v>12</v>
      </c>
      <c r="C30" s="6" t="n">
        <v>86926.76</v>
      </c>
      <c r="D30" s="0"/>
      <c r="E30" s="0"/>
      <c r="F30" s="0"/>
      <c r="G30" s="11" t="n">
        <v>45394</v>
      </c>
      <c r="H30" s="6" t="n">
        <v>20</v>
      </c>
      <c r="I30" s="6" t="n">
        <v>0</v>
      </c>
      <c r="J30" s="11" t="n">
        <v>45286</v>
      </c>
      <c r="K30" s="6" t="n">
        <v>2000</v>
      </c>
      <c r="L30" s="6" t="n">
        <v>114025.59</v>
      </c>
      <c r="M30" s="11" t="n">
        <v>45656</v>
      </c>
      <c r="N30" s="6" t="n">
        <v>10</v>
      </c>
      <c r="O30" s="6" t="n">
        <v>2118.85</v>
      </c>
      <c r="P30" s="11" t="n">
        <v>45446</v>
      </c>
      <c r="Q30" s="6" t="n">
        <v>10</v>
      </c>
      <c r="R30" s="6" t="n">
        <v>3088.25</v>
      </c>
      <c r="S30" s="11" t="n">
        <v>45426</v>
      </c>
      <c r="T30" s="6" t="n">
        <v>30</v>
      </c>
      <c r="U30" s="6" t="n">
        <v>4693.88</v>
      </c>
      <c r="V30" s="11" t="n">
        <v>45642</v>
      </c>
      <c r="W30" s="6" t="n">
        <v>100</v>
      </c>
      <c r="X30" s="6" t="n">
        <v>22563.02</v>
      </c>
      <c r="Y30" s="11" t="n">
        <v>45840</v>
      </c>
      <c r="Z30" s="6" t="n">
        <v>1</v>
      </c>
      <c r="AA30" s="6" t="n">
        <v>3458.38</v>
      </c>
      <c r="AB30" s="0"/>
      <c r="AC30" s="0"/>
      <c r="AD30" s="0"/>
      <c r="AE30" s="11" t="n">
        <v>45849</v>
      </c>
      <c r="AF30" s="6" t="n">
        <v>80000</v>
      </c>
      <c r="AG30" s="6" t="n">
        <v>5051.62</v>
      </c>
      <c r="AH30" s="11" t="n">
        <v>44827</v>
      </c>
      <c r="AI30" s="6" t="n">
        <v>150</v>
      </c>
      <c r="AJ30" s="6" t="n">
        <v>3803.65</v>
      </c>
    </row>
    <row collapsed="false" customFormat="false" customHeight="false" hidden="false" ht="12.1" outlineLevel="0" r="31">
      <c r="A31" s="11" t="n">
        <v>45212</v>
      </c>
      <c r="B31" s="6" t="n">
        <v>1</v>
      </c>
      <c r="C31" s="6" t="n">
        <v>7243.9</v>
      </c>
      <c r="D31" s="0"/>
      <c r="E31" s="0"/>
      <c r="F31" s="0"/>
      <c r="G31" s="11" t="n">
        <v>45407</v>
      </c>
      <c r="H31" s="6" t="n">
        <v>1</v>
      </c>
      <c r="I31" s="6" t="n">
        <v>721.79</v>
      </c>
      <c r="J31" s="11" t="n">
        <v>45288</v>
      </c>
      <c r="K31" s="6" t="n">
        <v>900</v>
      </c>
      <c r="L31" s="6" t="n">
        <v>50132.04</v>
      </c>
      <c r="M31" s="11" t="n">
        <v>45656</v>
      </c>
      <c r="N31" s="6" t="n">
        <v>200</v>
      </c>
      <c r="O31" s="6" t="n">
        <v>42376.94</v>
      </c>
      <c r="P31" s="11" t="n">
        <v>45751</v>
      </c>
      <c r="Q31" s="6" t="n">
        <v>180</v>
      </c>
      <c r="R31" s="6" t="n">
        <v>51244.89</v>
      </c>
      <c r="S31" s="11" t="n">
        <v>45426</v>
      </c>
      <c r="T31" s="6" t="n">
        <v>100</v>
      </c>
      <c r="U31" s="6" t="n">
        <v>15646.26</v>
      </c>
      <c r="V31" s="0"/>
      <c r="W31" s="5" t="s">
        <f>=SUM(X2:X30)/SUM(W2:W30)</f>
      </c>
      <c r="X31" s="0" t="s">
        <v>11</v>
      </c>
      <c r="Y31" s="11" t="n">
        <v>45840</v>
      </c>
      <c r="Z31" s="6" t="n">
        <v>1</v>
      </c>
      <c r="AA31" s="6" t="n">
        <v>3458.38</v>
      </c>
      <c r="AB31" s="0"/>
      <c r="AC31" s="0"/>
      <c r="AD31" s="0"/>
      <c r="AE31" s="11" t="n">
        <v>45849</v>
      </c>
      <c r="AF31" s="6" t="n">
        <v>20000</v>
      </c>
      <c r="AG31" s="6" t="n">
        <v>1262.9</v>
      </c>
      <c r="AH31" s="11" t="n">
        <v>44831</v>
      </c>
      <c r="AI31" s="6" t="n">
        <v>30</v>
      </c>
      <c r="AJ31" s="6" t="n">
        <v>698.6</v>
      </c>
    </row>
    <row collapsed="false" customFormat="false" customHeight="false" hidden="false" ht="12.1" outlineLevel="0" r="32">
      <c r="A32" s="11" t="n">
        <v>45212</v>
      </c>
      <c r="B32" s="6" t="n">
        <v>1</v>
      </c>
      <c r="C32" s="6" t="n">
        <v>7243.9</v>
      </c>
      <c r="D32" s="0"/>
      <c r="E32" s="0"/>
      <c r="F32" s="0"/>
      <c r="G32" s="11" t="n">
        <v>45449</v>
      </c>
      <c r="H32" s="6" t="n">
        <v>1</v>
      </c>
      <c r="I32" s="6" t="n">
        <v>680.41</v>
      </c>
      <c r="J32" s="11" t="n">
        <v>45288</v>
      </c>
      <c r="K32" s="6" t="n">
        <v>1000</v>
      </c>
      <c r="L32" s="6" t="n">
        <v>54838.36</v>
      </c>
      <c r="M32" s="11" t="n">
        <v>45656</v>
      </c>
      <c r="N32" s="6" t="n">
        <v>10</v>
      </c>
      <c r="O32" s="6" t="n">
        <v>2114.98</v>
      </c>
      <c r="P32" s="11" t="n">
        <v>45751</v>
      </c>
      <c r="Q32" s="6" t="n">
        <v>20</v>
      </c>
      <c r="R32" s="6" t="n">
        <v>5693.88</v>
      </c>
      <c r="S32" s="11" t="n">
        <v>45426</v>
      </c>
      <c r="T32" s="6" t="n">
        <v>100</v>
      </c>
      <c r="U32" s="6" t="n">
        <v>15646.26</v>
      </c>
      <c r="V32" s="0"/>
      <c r="W32" s="6" t="n">
        <v>296.12</v>
      </c>
      <c r="X32" s="0" t="s">
        <v>538</v>
      </c>
      <c r="Y32" s="11" t="n">
        <v>45840</v>
      </c>
      <c r="Z32" s="6" t="n">
        <v>1</v>
      </c>
      <c r="AA32" s="6" t="n">
        <v>3458.38</v>
      </c>
      <c r="AB32" s="0"/>
      <c r="AC32" s="0"/>
      <c r="AD32" s="0"/>
      <c r="AE32" s="11" t="n">
        <v>45849</v>
      </c>
      <c r="AF32" s="6" t="n">
        <v>250000</v>
      </c>
      <c r="AG32" s="6" t="n">
        <v>15786.31</v>
      </c>
      <c r="AH32" s="11" t="n">
        <v>44831</v>
      </c>
      <c r="AI32" s="6" t="n">
        <v>10</v>
      </c>
      <c r="AJ32" s="6" t="n">
        <v>233.06</v>
      </c>
    </row>
    <row collapsed="false" customFormat="false" customHeight="false" hidden="false" ht="12.1" outlineLevel="0" r="33">
      <c r="A33" s="11" t="n">
        <v>45212</v>
      </c>
      <c r="B33" s="6" t="n">
        <v>5</v>
      </c>
      <c r="C33" s="6" t="n">
        <v>36219.48</v>
      </c>
      <c r="D33" s="0"/>
      <c r="E33" s="0"/>
      <c r="F33" s="0"/>
      <c r="G33" s="11" t="n">
        <v>45454</v>
      </c>
      <c r="H33" s="6" t="n">
        <v>1</v>
      </c>
      <c r="I33" s="6" t="n">
        <v>677.47</v>
      </c>
      <c r="J33" s="11" t="n">
        <v>45289</v>
      </c>
      <c r="K33" s="6" t="n">
        <v>1000</v>
      </c>
      <c r="L33" s="6" t="n">
        <v>55367.14</v>
      </c>
      <c r="M33" s="11" t="n">
        <v>45688</v>
      </c>
      <c r="N33" s="6" t="n">
        <v>200</v>
      </c>
      <c r="O33" s="6" t="n">
        <v>45588.23</v>
      </c>
      <c r="P33" s="11" t="n">
        <v>45751</v>
      </c>
      <c r="Q33" s="6" t="n">
        <v>140</v>
      </c>
      <c r="R33" s="6" t="n">
        <v>40096.05</v>
      </c>
      <c r="S33" s="11" t="n">
        <v>45426</v>
      </c>
      <c r="T33" s="6" t="n">
        <v>50</v>
      </c>
      <c r="U33" s="6" t="n">
        <v>7823.13</v>
      </c>
      <c r="V33" s="0"/>
      <c r="W33" s="6" t="n">
        <v>3000</v>
      </c>
      <c r="X33" s="0" t="s">
        <v>539</v>
      </c>
      <c r="Y33" s="11" t="n">
        <v>45840</v>
      </c>
      <c r="Z33" s="6" t="n">
        <v>1</v>
      </c>
      <c r="AA33" s="6" t="n">
        <v>3458.38</v>
      </c>
      <c r="AB33" s="0"/>
      <c r="AC33" s="0"/>
      <c r="AD33" s="0"/>
      <c r="AE33" s="11" t="n">
        <v>45849</v>
      </c>
      <c r="AF33" s="6" t="n">
        <v>40000</v>
      </c>
      <c r="AG33" s="6" t="n">
        <v>2525.81</v>
      </c>
      <c r="AH33" s="11" t="n">
        <v>44858</v>
      </c>
      <c r="AI33" s="6" t="n">
        <v>30</v>
      </c>
      <c r="AJ33" s="6" t="n">
        <v>885.44</v>
      </c>
    </row>
    <row collapsed="false" customFormat="false" customHeight="false" hidden="false" ht="12.1" outlineLevel="0" r="34">
      <c r="A34" s="11" t="n">
        <v>45321</v>
      </c>
      <c r="B34" s="6" t="n">
        <v>4</v>
      </c>
      <c r="C34" s="6" t="n">
        <v>27971.18</v>
      </c>
      <c r="D34" s="0"/>
      <c r="E34" s="0"/>
      <c r="F34" s="0"/>
      <c r="G34" s="11" t="n">
        <v>45488</v>
      </c>
      <c r="H34" s="6" t="n">
        <v>200</v>
      </c>
      <c r="I34" s="6" t="n">
        <v>127010.78</v>
      </c>
      <c r="J34" s="11" t="n">
        <v>45328</v>
      </c>
      <c r="K34" s="6" t="n">
        <v>300</v>
      </c>
      <c r="L34" s="6" t="n">
        <v>17237.39</v>
      </c>
      <c r="M34" s="11" t="n">
        <v>45814</v>
      </c>
      <c r="N34" s="6" t="n">
        <v>90</v>
      </c>
      <c r="O34" s="6" t="n">
        <v>20345.23</v>
      </c>
      <c r="P34" s="11" t="n">
        <v>45751</v>
      </c>
      <c r="Q34" s="6" t="n">
        <v>350</v>
      </c>
      <c r="R34" s="6" t="n">
        <v>100210.07</v>
      </c>
      <c r="S34" s="11" t="n">
        <v>45426</v>
      </c>
      <c r="T34" s="6" t="n">
        <v>20</v>
      </c>
      <c r="U34" s="6" t="n">
        <v>3129.25</v>
      </c>
      <c r="V34" s="0"/>
      <c r="W34" s="5" t="s">
        <f>=W33*(ABS(W32)-ABS(W31))</f>
      </c>
      <c r="X34" s="0" t="s">
        <v>540</v>
      </c>
      <c r="Y34" s="11" t="n">
        <v>45840</v>
      </c>
      <c r="Z34" s="6" t="n">
        <v>2</v>
      </c>
      <c r="AA34" s="6" t="n">
        <v>6916.77</v>
      </c>
      <c r="AB34" s="0"/>
      <c r="AC34" s="0"/>
      <c r="AD34" s="0"/>
      <c r="AE34" s="11" t="n">
        <v>45849</v>
      </c>
      <c r="AF34" s="6" t="n">
        <v>60000</v>
      </c>
      <c r="AG34" s="6" t="n">
        <v>3788.71</v>
      </c>
      <c r="AH34" s="11" t="n">
        <v>44946</v>
      </c>
      <c r="AI34" s="6" t="n">
        <v>10</v>
      </c>
      <c r="AJ34" s="6" t="n">
        <v>337.23</v>
      </c>
    </row>
    <row collapsed="false" customFormat="false" customHeight="false" hidden="false" ht="12.1" outlineLevel="0" r="35">
      <c r="A35" s="11" t="n">
        <v>45497</v>
      </c>
      <c r="B35" s="6" t="n">
        <v>4</v>
      </c>
      <c r="C35" s="6" t="n">
        <v>27915.16</v>
      </c>
      <c r="D35" s="0"/>
      <c r="E35" s="0"/>
      <c r="F35" s="0"/>
      <c r="G35" s="11" t="n">
        <v>45488</v>
      </c>
      <c r="H35" s="6" t="n">
        <v>1</v>
      </c>
      <c r="I35" s="6" t="n">
        <v>635.05</v>
      </c>
      <c r="J35" s="11" t="n">
        <v>45330</v>
      </c>
      <c r="K35" s="6" t="n">
        <v>800</v>
      </c>
      <c r="L35" s="6" t="n">
        <v>45634.25</v>
      </c>
      <c r="M35" s="11" t="n">
        <v>45814</v>
      </c>
      <c r="N35" s="6" t="n">
        <v>170</v>
      </c>
      <c r="O35" s="6" t="n">
        <v>38409.86</v>
      </c>
      <c r="P35" s="11" t="n">
        <v>45831</v>
      </c>
      <c r="Q35" s="6" t="n">
        <v>240</v>
      </c>
      <c r="R35" s="6" t="n">
        <v>73495.79</v>
      </c>
      <c r="S35" s="11" t="n">
        <v>45426</v>
      </c>
      <c r="T35" s="6" t="n">
        <v>30</v>
      </c>
      <c r="U35" s="6" t="n">
        <v>4693.88</v>
      </c>
      <c r="V35" s="0"/>
      <c r="W35" s="0"/>
      <c r="X35" s="0"/>
      <c r="Y35" s="11" t="n">
        <v>45840</v>
      </c>
      <c r="Z35" s="6" t="n">
        <v>1</v>
      </c>
      <c r="AA35" s="6" t="n">
        <v>3458.38</v>
      </c>
      <c r="AB35" s="0"/>
      <c r="AC35" s="0"/>
      <c r="AD35" s="0"/>
      <c r="AE35" s="11" t="n">
        <v>45849</v>
      </c>
      <c r="AF35" s="6" t="n">
        <v>140000</v>
      </c>
      <c r="AG35" s="6" t="n">
        <v>8840.33</v>
      </c>
      <c r="AH35" s="11" t="n">
        <v>45078</v>
      </c>
      <c r="AI35" s="6" t="n">
        <v>120</v>
      </c>
      <c r="AJ35" s="6" t="n">
        <v>4888.35</v>
      </c>
    </row>
    <row collapsed="false" customFormat="false" customHeight="false" hidden="false" ht="12.1" outlineLevel="0" r="36">
      <c r="A36" s="11" t="n">
        <v>45527</v>
      </c>
      <c r="B36" s="6" t="n">
        <v>14</v>
      </c>
      <c r="C36" s="6" t="n">
        <v>89551.81</v>
      </c>
      <c r="D36" s="0"/>
      <c r="E36" s="0"/>
      <c r="F36" s="0"/>
      <c r="G36" s="11" t="n">
        <v>45488</v>
      </c>
      <c r="H36" s="6" t="n">
        <v>11</v>
      </c>
      <c r="I36" s="6" t="n">
        <v>6985.59</v>
      </c>
      <c r="J36" s="11" t="n">
        <v>45342</v>
      </c>
      <c r="K36" s="6" t="n">
        <v>1000</v>
      </c>
      <c r="L36" s="6" t="n">
        <v>60224.08</v>
      </c>
      <c r="M36" s="11" t="n">
        <v>45814</v>
      </c>
      <c r="N36" s="6" t="n">
        <v>120</v>
      </c>
      <c r="O36" s="6" t="n">
        <v>27112.84</v>
      </c>
      <c r="P36" s="11" t="n">
        <v>45832</v>
      </c>
      <c r="Q36" s="6" t="n">
        <v>90</v>
      </c>
      <c r="R36" s="6" t="n">
        <v>27792.31</v>
      </c>
      <c r="S36" s="11" t="n">
        <v>45426</v>
      </c>
      <c r="T36" s="6" t="n">
        <v>10</v>
      </c>
      <c r="U36" s="6" t="n">
        <v>1564.63</v>
      </c>
      <c r="V36" s="0"/>
      <c r="W36" s="0"/>
      <c r="X36" s="0"/>
      <c r="Y36" s="11" t="n">
        <v>45840</v>
      </c>
      <c r="Z36" s="6" t="n">
        <v>1</v>
      </c>
      <c r="AA36" s="6" t="n">
        <v>3458.38</v>
      </c>
      <c r="AB36" s="0"/>
      <c r="AC36" s="0"/>
      <c r="AD36" s="0"/>
      <c r="AE36" s="11" t="n">
        <v>45849</v>
      </c>
      <c r="AF36" s="6" t="n">
        <v>70000</v>
      </c>
      <c r="AG36" s="6" t="n">
        <v>4420.17</v>
      </c>
      <c r="AH36" s="11" t="n">
        <v>45188</v>
      </c>
      <c r="AI36" s="6" t="n">
        <v>20</v>
      </c>
      <c r="AJ36" s="6" t="n">
        <v>1011.4</v>
      </c>
    </row>
    <row collapsed="false" customFormat="false" customHeight="false" hidden="false" ht="12.1" outlineLevel="0" r="37">
      <c r="A37" s="11" t="n">
        <v>45539</v>
      </c>
      <c r="B37" s="6" t="n">
        <v>7</v>
      </c>
      <c r="C37" s="6" t="n">
        <v>43312.32</v>
      </c>
      <c r="D37" s="0"/>
      <c r="E37" s="0"/>
      <c r="F37" s="0"/>
      <c r="G37" s="11" t="n">
        <v>45488</v>
      </c>
      <c r="H37" s="6" t="n">
        <v>1</v>
      </c>
      <c r="I37" s="6" t="n">
        <v>635.05</v>
      </c>
      <c r="J37" s="11" t="n">
        <v>45342</v>
      </c>
      <c r="K37" s="6" t="n">
        <v>300</v>
      </c>
      <c r="L37" s="6" t="n">
        <v>17845.98</v>
      </c>
      <c r="M37" s="11" t="n">
        <v>45814</v>
      </c>
      <c r="N37" s="6" t="n">
        <v>170</v>
      </c>
      <c r="O37" s="6" t="n">
        <v>38409.86</v>
      </c>
      <c r="P37" s="11" t="n">
        <v>45833</v>
      </c>
      <c r="Q37" s="6" t="n">
        <v>140</v>
      </c>
      <c r="R37" s="6" t="n">
        <v>43428.56</v>
      </c>
      <c r="S37" s="11" t="n">
        <v>45426</v>
      </c>
      <c r="T37" s="6" t="n">
        <v>10</v>
      </c>
      <c r="U37" s="6" t="n">
        <v>1564.63</v>
      </c>
      <c r="V37" s="0"/>
      <c r="W37" s="0"/>
      <c r="X37" s="0"/>
      <c r="Y37" s="11" t="n">
        <v>45840</v>
      </c>
      <c r="Z37" s="6" t="n">
        <v>1</v>
      </c>
      <c r="AA37" s="6" t="n">
        <v>3458.38</v>
      </c>
      <c r="AB37" s="0"/>
      <c r="AC37" s="0"/>
      <c r="AD37" s="0"/>
      <c r="AE37" s="11" t="n">
        <v>45849</v>
      </c>
      <c r="AF37" s="6" t="n">
        <v>70000</v>
      </c>
      <c r="AG37" s="6" t="n">
        <v>4420.17</v>
      </c>
      <c r="AH37" s="11" t="n">
        <v>45400</v>
      </c>
      <c r="AI37" s="6" t="n">
        <v>210</v>
      </c>
      <c r="AJ37" s="6" t="n">
        <v>0</v>
      </c>
    </row>
    <row collapsed="false" customFormat="false" customHeight="false" hidden="false" ht="12.1" outlineLevel="0" r="38">
      <c r="A38" s="11" t="n">
        <v>45589</v>
      </c>
      <c r="B38" s="6" t="n">
        <v>1</v>
      </c>
      <c r="C38" s="6" t="n">
        <v>6962.78</v>
      </c>
      <c r="D38" s="0"/>
      <c r="E38" s="0"/>
      <c r="F38" s="0"/>
      <c r="G38" s="11" t="n">
        <v>45499</v>
      </c>
      <c r="H38" s="6" t="n">
        <v>1</v>
      </c>
      <c r="I38" s="6" t="n">
        <v>645.66</v>
      </c>
      <c r="J38" s="11" t="n">
        <v>45390</v>
      </c>
      <c r="K38" s="6" t="n">
        <v>1000</v>
      </c>
      <c r="L38" s="6" t="n">
        <v>68252.29</v>
      </c>
      <c r="M38" s="11" t="n">
        <v>45814</v>
      </c>
      <c r="N38" s="6" t="n">
        <v>170</v>
      </c>
      <c r="O38" s="6" t="n">
        <v>38409.86</v>
      </c>
      <c r="P38" s="11" t="n">
        <v>45840</v>
      </c>
      <c r="Q38" s="6" t="n">
        <v>330</v>
      </c>
      <c r="R38" s="6" t="n">
        <v>104381.14</v>
      </c>
      <c r="S38" s="11" t="n">
        <v>45429</v>
      </c>
      <c r="T38" s="6" t="n">
        <v>150</v>
      </c>
      <c r="U38" s="6" t="n">
        <v>23298.32</v>
      </c>
      <c r="V38" s="0"/>
      <c r="W38" s="0"/>
      <c r="X38" s="0"/>
      <c r="Y38" s="11" t="n">
        <v>45840</v>
      </c>
      <c r="Z38" s="6" t="n">
        <v>1</v>
      </c>
      <c r="AA38" s="6" t="n">
        <v>3458.38</v>
      </c>
      <c r="AB38" s="0"/>
      <c r="AC38" s="0"/>
      <c r="AD38" s="0"/>
      <c r="AE38" s="11" t="n">
        <v>45849</v>
      </c>
      <c r="AF38" s="6" t="n">
        <v>250000</v>
      </c>
      <c r="AG38" s="6" t="n">
        <v>15786.31</v>
      </c>
      <c r="AH38" s="11" t="n">
        <v>45406</v>
      </c>
      <c r="AI38" s="6" t="n">
        <v>3000</v>
      </c>
      <c r="AJ38" s="6" t="n">
        <v>168507.88</v>
      </c>
    </row>
    <row collapsed="false" customFormat="false" customHeight="false" hidden="false" ht="12.1" outlineLevel="0" r="39">
      <c r="A39" s="11" t="n">
        <v>45590</v>
      </c>
      <c r="B39" s="6" t="n">
        <v>1</v>
      </c>
      <c r="C39" s="6" t="n">
        <v>6993.8</v>
      </c>
      <c r="D39" s="0"/>
      <c r="E39" s="0"/>
      <c r="F39" s="0"/>
      <c r="G39" s="11" t="n">
        <v>45527</v>
      </c>
      <c r="H39" s="6" t="n">
        <v>2</v>
      </c>
      <c r="I39" s="6" t="n">
        <v>1182.42</v>
      </c>
      <c r="J39" s="11" t="n">
        <v>45440</v>
      </c>
      <c r="K39" s="6" t="n">
        <v>1000</v>
      </c>
      <c r="L39" s="6" t="n">
        <v>70178.06</v>
      </c>
      <c r="M39" s="11" t="n">
        <v>45814</v>
      </c>
      <c r="N39" s="6" t="n">
        <v>180</v>
      </c>
      <c r="O39" s="6" t="n">
        <v>40669.26</v>
      </c>
      <c r="P39" s="0"/>
      <c r="Q39" s="5" t="s">
        <f>=SUM(R2:R38)/SUM(Q2:Q38)</f>
      </c>
      <c r="R39" s="0" t="s">
        <v>11</v>
      </c>
      <c r="S39" s="11" t="n">
        <v>45433</v>
      </c>
      <c r="T39" s="6" t="n">
        <v>30</v>
      </c>
      <c r="U39" s="6" t="n">
        <v>4190.58</v>
      </c>
      <c r="V39" s="0"/>
      <c r="W39" s="0"/>
      <c r="X39" s="0"/>
      <c r="Y39" s="11" t="n">
        <v>45840</v>
      </c>
      <c r="Z39" s="6" t="n">
        <v>1</v>
      </c>
      <c r="AA39" s="6" t="n">
        <v>3458.38</v>
      </c>
      <c r="AB39" s="0"/>
      <c r="AC39" s="0"/>
      <c r="AD39" s="0"/>
      <c r="AE39" s="11" t="n">
        <v>45849</v>
      </c>
      <c r="AF39" s="6" t="n">
        <v>90000</v>
      </c>
      <c r="AG39" s="6" t="n">
        <v>5683.07</v>
      </c>
      <c r="AH39" s="11" t="n">
        <v>45406</v>
      </c>
      <c r="AI39" s="6" t="n">
        <v>580</v>
      </c>
      <c r="AJ39" s="6" t="n">
        <v>32581.09</v>
      </c>
    </row>
    <row collapsed="false" customFormat="false" customHeight="false" hidden="false" ht="12.1" outlineLevel="0" r="40">
      <c r="A40" s="11" t="n">
        <v>45590</v>
      </c>
      <c r="B40" s="6" t="n">
        <v>1</v>
      </c>
      <c r="C40" s="6" t="n">
        <v>6993.8</v>
      </c>
      <c r="D40" s="0"/>
      <c r="E40" s="0"/>
      <c r="F40" s="0"/>
      <c r="G40" s="11" t="n">
        <v>45527</v>
      </c>
      <c r="H40" s="6" t="n">
        <v>10</v>
      </c>
      <c r="I40" s="6" t="n">
        <v>5912.13</v>
      </c>
      <c r="J40" s="11" t="n">
        <v>45446</v>
      </c>
      <c r="K40" s="6" t="n">
        <v>1000</v>
      </c>
      <c r="L40" s="6" t="n">
        <v>67297.07</v>
      </c>
      <c r="M40" s="11" t="n">
        <v>45814</v>
      </c>
      <c r="N40" s="6" t="n">
        <v>30</v>
      </c>
      <c r="O40" s="6" t="n">
        <v>6778.21</v>
      </c>
      <c r="P40" s="0"/>
      <c r="Q40" s="6" t="n">
        <v>292.92</v>
      </c>
      <c r="R40" s="0" t="s">
        <v>538</v>
      </c>
      <c r="S40" s="11" t="n">
        <v>45433</v>
      </c>
      <c r="T40" s="6" t="n">
        <v>140</v>
      </c>
      <c r="U40" s="6" t="n">
        <v>19556.02</v>
      </c>
      <c r="V40" s="0"/>
      <c r="W40" s="0"/>
      <c r="X40" s="0"/>
      <c r="Y40" s="11" t="n">
        <v>45840</v>
      </c>
      <c r="Z40" s="6" t="n">
        <v>20</v>
      </c>
      <c r="AA40" s="6" t="n">
        <v>69167.66</v>
      </c>
      <c r="AB40" s="0"/>
      <c r="AC40" s="0"/>
      <c r="AD40" s="0"/>
      <c r="AE40" s="11" t="n">
        <v>45849</v>
      </c>
      <c r="AF40" s="6" t="n">
        <v>70000</v>
      </c>
      <c r="AG40" s="6" t="n">
        <v>4420.17</v>
      </c>
      <c r="AH40" s="11" t="n">
        <v>45408</v>
      </c>
      <c r="AI40" s="6" t="n">
        <v>710</v>
      </c>
      <c r="AJ40" s="6" t="n">
        <v>40060.02</v>
      </c>
    </row>
    <row collapsed="false" customFormat="false" customHeight="false" hidden="false" ht="12.1" outlineLevel="0" r="41">
      <c r="A41" s="11" t="n">
        <v>45590</v>
      </c>
      <c r="B41" s="6" t="n">
        <v>1</v>
      </c>
      <c r="C41" s="6" t="n">
        <v>6993.8</v>
      </c>
      <c r="D41" s="0"/>
      <c r="E41" s="0"/>
      <c r="F41" s="0"/>
      <c r="G41" s="11" t="n">
        <v>45527</v>
      </c>
      <c r="H41" s="6" t="n">
        <v>20</v>
      </c>
      <c r="I41" s="6" t="n">
        <v>11824.28</v>
      </c>
      <c r="J41" s="11" t="n">
        <v>45462</v>
      </c>
      <c r="K41" s="6" t="n">
        <v>2000</v>
      </c>
      <c r="L41" s="6" t="n">
        <v>128261.28</v>
      </c>
      <c r="M41" s="11" t="n">
        <v>45814</v>
      </c>
      <c r="N41" s="6" t="n">
        <v>100</v>
      </c>
      <c r="O41" s="6" t="n">
        <v>22594.03</v>
      </c>
      <c r="P41" s="0"/>
      <c r="Q41" s="6" t="n">
        <v>3820</v>
      </c>
      <c r="R41" s="0" t="s">
        <v>539</v>
      </c>
      <c r="S41" s="11" t="n">
        <v>45464</v>
      </c>
      <c r="T41" s="6" t="n">
        <v>500</v>
      </c>
      <c r="U41" s="6" t="n">
        <v>57878.14</v>
      </c>
      <c r="V41" s="0"/>
      <c r="W41" s="0"/>
      <c r="X41" s="0"/>
      <c r="Y41" s="11" t="n">
        <v>45847</v>
      </c>
      <c r="Z41" s="6" t="n">
        <v>92</v>
      </c>
      <c r="AA41" s="6" t="n">
        <v>267643.01</v>
      </c>
      <c r="AB41" s="0"/>
      <c r="AC41" s="0"/>
      <c r="AD41" s="0"/>
      <c r="AE41" s="11" t="n">
        <v>45849</v>
      </c>
      <c r="AF41" s="6" t="n">
        <v>50000</v>
      </c>
      <c r="AG41" s="6" t="n">
        <v>3157.26</v>
      </c>
      <c r="AH41" s="11" t="n">
        <v>45419</v>
      </c>
      <c r="AI41" s="6" t="n">
        <v>380</v>
      </c>
      <c r="AJ41" s="6" t="n">
        <v>20809.52</v>
      </c>
    </row>
    <row collapsed="false" customFormat="false" customHeight="false" hidden="false" ht="12.1" outlineLevel="0" r="42">
      <c r="A42" s="11" t="n">
        <v>45590</v>
      </c>
      <c r="B42" s="6" t="n">
        <v>1</v>
      </c>
      <c r="C42" s="6" t="n">
        <v>6993.8</v>
      </c>
      <c r="D42" s="0"/>
      <c r="E42" s="0"/>
      <c r="F42" s="0"/>
      <c r="G42" s="11" t="n">
        <v>45527</v>
      </c>
      <c r="H42" s="6" t="n">
        <v>20</v>
      </c>
      <c r="I42" s="6" t="n">
        <v>11824.28</v>
      </c>
      <c r="J42" s="11" t="n">
        <v>45462</v>
      </c>
      <c r="K42" s="6" t="n">
        <v>1900</v>
      </c>
      <c r="L42" s="6" t="n">
        <v>121544.1</v>
      </c>
      <c r="M42" s="11" t="n">
        <v>45814</v>
      </c>
      <c r="N42" s="6" t="n">
        <v>180</v>
      </c>
      <c r="O42" s="6" t="n">
        <v>40669.26</v>
      </c>
      <c r="P42" s="0"/>
      <c r="Q42" s="5" t="s">
        <f>=Q41*(ABS(Q40)-ABS(Q39))</f>
      </c>
      <c r="R42" s="0" t="s">
        <v>540</v>
      </c>
      <c r="S42" s="11" t="n">
        <v>45464</v>
      </c>
      <c r="T42" s="6" t="n">
        <v>500</v>
      </c>
      <c r="U42" s="6" t="n">
        <v>57778.1</v>
      </c>
      <c r="V42" s="0"/>
      <c r="W42" s="0"/>
      <c r="X42" s="0"/>
      <c r="Y42" s="11" t="n">
        <v>45847</v>
      </c>
      <c r="Z42" s="6" t="n">
        <v>20</v>
      </c>
      <c r="AA42" s="6" t="n">
        <v>57480.21</v>
      </c>
      <c r="AB42" s="0"/>
      <c r="AC42" s="0"/>
      <c r="AD42" s="0"/>
      <c r="AE42" s="11" t="n">
        <v>45849</v>
      </c>
      <c r="AF42" s="6" t="n">
        <v>220000</v>
      </c>
      <c r="AG42" s="6" t="n">
        <v>13891.95</v>
      </c>
      <c r="AH42" s="11" t="n">
        <v>45422</v>
      </c>
      <c r="AI42" s="6" t="n">
        <v>2080</v>
      </c>
      <c r="AJ42" s="6" t="n">
        <v>115087.26</v>
      </c>
    </row>
    <row collapsed="false" customFormat="false" customHeight="false" hidden="false" ht="12.1" outlineLevel="0" r="43">
      <c r="A43" s="11" t="n">
        <v>45590</v>
      </c>
      <c r="B43" s="6" t="n">
        <v>5</v>
      </c>
      <c r="C43" s="6" t="n">
        <v>34113.64</v>
      </c>
      <c r="D43" s="0"/>
      <c r="E43" s="0"/>
      <c r="F43" s="0"/>
      <c r="G43" s="11" t="n">
        <v>45527</v>
      </c>
      <c r="H43" s="6" t="n">
        <v>6</v>
      </c>
      <c r="I43" s="6" t="n">
        <v>3547.28</v>
      </c>
      <c r="J43" s="11" t="n">
        <v>45462</v>
      </c>
      <c r="K43" s="6" t="n">
        <v>1100</v>
      </c>
      <c r="L43" s="6" t="n">
        <v>68462.39</v>
      </c>
      <c r="M43" s="11" t="n">
        <v>45842</v>
      </c>
      <c r="N43" s="6" t="n">
        <v>360</v>
      </c>
      <c r="O43" s="6" t="n">
        <v>81644.64</v>
      </c>
      <c r="P43" s="0"/>
      <c r="Q43" s="0"/>
      <c r="R43" s="0"/>
      <c r="S43" s="11" t="n">
        <v>45651</v>
      </c>
      <c r="T43" s="6" t="n">
        <v>140</v>
      </c>
      <c r="U43" s="6" t="n">
        <v>17464.98</v>
      </c>
      <c r="V43" s="0"/>
      <c r="W43" s="0"/>
      <c r="X43" s="0"/>
      <c r="Y43" s="11" t="n">
        <v>45847</v>
      </c>
      <c r="Z43" s="6" t="n">
        <v>20</v>
      </c>
      <c r="AA43" s="6" t="n">
        <v>57202.87</v>
      </c>
      <c r="AB43" s="0"/>
      <c r="AC43" s="0"/>
      <c r="AD43" s="0"/>
      <c r="AE43" s="11" t="n">
        <v>45849</v>
      </c>
      <c r="AF43" s="6" t="n">
        <v>70000</v>
      </c>
      <c r="AG43" s="6" t="n">
        <v>4420.17</v>
      </c>
      <c r="AH43" s="11" t="n">
        <v>45453</v>
      </c>
      <c r="AI43" s="6" t="n">
        <v>10</v>
      </c>
      <c r="AJ43" s="6" t="n">
        <v>549.23</v>
      </c>
    </row>
    <row collapsed="false" customFormat="false" customHeight="false" hidden="false" ht="12.1" outlineLevel="0" r="44">
      <c r="A44" s="11" t="n">
        <v>45590</v>
      </c>
      <c r="B44" s="6" t="n">
        <v>10</v>
      </c>
      <c r="C44" s="6" t="n">
        <v>67537</v>
      </c>
      <c r="D44" s="0"/>
      <c r="E44" s="0"/>
      <c r="F44" s="0"/>
      <c r="G44" s="11" t="n">
        <v>45527</v>
      </c>
      <c r="H44" s="6" t="n">
        <v>47</v>
      </c>
      <c r="I44" s="6" t="n">
        <v>27787.04</v>
      </c>
      <c r="J44" s="11" t="n">
        <v>45462</v>
      </c>
      <c r="K44" s="6" t="n">
        <v>700</v>
      </c>
      <c r="L44" s="6" t="n">
        <v>43566.97</v>
      </c>
      <c r="M44" s="11" t="n">
        <v>45842</v>
      </c>
      <c r="N44" s="6" t="n">
        <v>300</v>
      </c>
      <c r="O44" s="6" t="n">
        <v>68037.2</v>
      </c>
      <c r="P44" s="0"/>
      <c r="Q44" s="0"/>
      <c r="R44" s="0"/>
      <c r="S44" s="11" t="n">
        <v>45853</v>
      </c>
      <c r="T44" s="6" t="n">
        <v>10</v>
      </c>
      <c r="U44" s="6" t="n">
        <v>1216.96</v>
      </c>
      <c r="V44" s="0"/>
      <c r="W44" s="0"/>
      <c r="X44" s="0"/>
      <c r="Y44" s="0"/>
      <c r="Z44" s="5" t="s">
        <f>=SUM(AA2:AA43)/SUM(Z2:Z43)</f>
      </c>
      <c r="AA44" s="0" t="s">
        <v>11</v>
      </c>
      <c r="AB44" s="0"/>
      <c r="AC44" s="0"/>
      <c r="AD44" s="0"/>
      <c r="AE44" s="11" t="n">
        <v>45849</v>
      </c>
      <c r="AF44" s="6" t="n">
        <v>230000</v>
      </c>
      <c r="AG44" s="6" t="n">
        <v>14523.41</v>
      </c>
      <c r="AH44" s="11" t="n">
        <v>45527</v>
      </c>
      <c r="AI44" s="6" t="n">
        <v>220</v>
      </c>
      <c r="AJ44" s="6" t="n">
        <v>9526.51</v>
      </c>
    </row>
    <row collapsed="false" customFormat="false" customHeight="false" hidden="false" ht="12.1" outlineLevel="0" r="45">
      <c r="A45" s="11" t="n">
        <v>45593</v>
      </c>
      <c r="B45" s="6" t="n">
        <v>1</v>
      </c>
      <c r="C45" s="6" t="n">
        <v>6692.68</v>
      </c>
      <c r="D45" s="0"/>
      <c r="E45" s="0"/>
      <c r="F45" s="0"/>
      <c r="G45" s="11" t="n">
        <v>45527</v>
      </c>
      <c r="H45" s="6" t="n">
        <v>3</v>
      </c>
      <c r="I45" s="6" t="n">
        <v>1773.11</v>
      </c>
      <c r="J45" s="11" t="n">
        <v>45462</v>
      </c>
      <c r="K45" s="6" t="n">
        <v>600</v>
      </c>
      <c r="L45" s="6" t="n">
        <v>37343.13</v>
      </c>
      <c r="M45" s="11" t="n">
        <v>45843</v>
      </c>
      <c r="N45" s="6" t="n">
        <v>800</v>
      </c>
      <c r="O45" s="6" t="n">
        <v>179991.97</v>
      </c>
      <c r="P45" s="0"/>
      <c r="Q45" s="0"/>
      <c r="R45" s="0"/>
      <c r="S45" s="0"/>
      <c r="T45" s="5" t="s">
        <f>=SUM(U2:U44)/SUM(T2:T44)</f>
      </c>
      <c r="U45" s="0" t="s">
        <v>11</v>
      </c>
      <c r="V45" s="0"/>
      <c r="W45" s="0"/>
      <c r="X45" s="0"/>
      <c r="Y45" s="0"/>
      <c r="Z45" s="6" t="n">
        <v>2532</v>
      </c>
      <c r="AA45" s="0" t="s">
        <v>538</v>
      </c>
      <c r="AB45" s="0"/>
      <c r="AC45" s="0"/>
      <c r="AD45" s="0"/>
      <c r="AE45" s="11" t="n">
        <v>45849</v>
      </c>
      <c r="AF45" s="6" t="n">
        <v>60000</v>
      </c>
      <c r="AG45" s="6" t="n">
        <v>3788.71</v>
      </c>
      <c r="AH45" s="11" t="n">
        <v>45527</v>
      </c>
      <c r="AI45" s="6" t="n">
        <v>30</v>
      </c>
      <c r="AJ45" s="6" t="n">
        <v>1299.07</v>
      </c>
    </row>
    <row collapsed="false" customFormat="false" customHeight="false" hidden="false" ht="12.1" outlineLevel="0" r="46">
      <c r="A46" s="11" t="n">
        <v>45593</v>
      </c>
      <c r="B46" s="6" t="n">
        <v>13</v>
      </c>
      <c r="C46" s="6" t="n">
        <v>87004.79</v>
      </c>
      <c r="D46" s="0"/>
      <c r="E46" s="0"/>
      <c r="F46" s="0"/>
      <c r="G46" s="11" t="n">
        <v>45527</v>
      </c>
      <c r="H46" s="6" t="n">
        <v>1</v>
      </c>
      <c r="I46" s="6" t="n">
        <v>591.04</v>
      </c>
      <c r="J46" s="11" t="n">
        <v>45462</v>
      </c>
      <c r="K46" s="6" t="n">
        <v>1900</v>
      </c>
      <c r="L46" s="6" t="n">
        <v>119565.13</v>
      </c>
      <c r="M46" s="0"/>
      <c r="N46" s="5" t="s">
        <f>=SUM(O2:O45)/SUM(N2:N45)</f>
      </c>
      <c r="O46" s="0" t="s">
        <v>11</v>
      </c>
      <c r="P46" s="0"/>
      <c r="Q46" s="0"/>
      <c r="R46" s="0"/>
      <c r="S46" s="0"/>
      <c r="T46" s="6" t="n">
        <v>117.25</v>
      </c>
      <c r="U46" s="0" t="s">
        <v>538</v>
      </c>
      <c r="V46" s="0"/>
      <c r="W46" s="0"/>
      <c r="X46" s="0"/>
      <c r="Y46" s="0"/>
      <c r="Z46" s="6" t="n">
        <v>335</v>
      </c>
      <c r="AA46" s="0" t="s">
        <v>539</v>
      </c>
      <c r="AB46" s="0"/>
      <c r="AC46" s="0"/>
      <c r="AD46" s="0"/>
      <c r="AE46" s="11" t="n">
        <v>45849</v>
      </c>
      <c r="AF46" s="6" t="n">
        <v>130000</v>
      </c>
      <c r="AG46" s="6" t="n">
        <v>8208.88</v>
      </c>
      <c r="AH46" s="11" t="n">
        <v>45527</v>
      </c>
      <c r="AI46" s="6" t="n">
        <v>1750</v>
      </c>
      <c r="AJ46" s="6" t="n">
        <v>75779.05</v>
      </c>
    </row>
    <row collapsed="false" customFormat="false" customHeight="false" hidden="false" ht="12.1" outlineLevel="0" r="47">
      <c r="A47" s="11" t="n">
        <v>45597</v>
      </c>
      <c r="B47" s="6" t="n">
        <v>8</v>
      </c>
      <c r="C47" s="6" t="n">
        <v>54261.7</v>
      </c>
      <c r="D47" s="0"/>
      <c r="E47" s="0"/>
      <c r="F47" s="0"/>
      <c r="G47" s="11" t="n">
        <v>45527</v>
      </c>
      <c r="H47" s="6" t="n">
        <v>2</v>
      </c>
      <c r="I47" s="6" t="n">
        <v>1182.07</v>
      </c>
      <c r="J47" s="11" t="n">
        <v>45462</v>
      </c>
      <c r="K47" s="6" t="n">
        <v>500</v>
      </c>
      <c r="L47" s="6" t="n">
        <v>31459.51</v>
      </c>
      <c r="M47" s="0"/>
      <c r="N47" s="6" t="n">
        <v>204.6</v>
      </c>
      <c r="O47" s="0" t="s">
        <v>538</v>
      </c>
      <c r="P47" s="0"/>
      <c r="Q47" s="0"/>
      <c r="R47" s="0"/>
      <c r="S47" s="0"/>
      <c r="T47" s="6" t="n">
        <v>7970</v>
      </c>
      <c r="U47" s="0" t="s">
        <v>539</v>
      </c>
      <c r="V47" s="0"/>
      <c r="W47" s="0"/>
      <c r="X47" s="0"/>
      <c r="Y47" s="0"/>
      <c r="Z47" s="5" t="s">
        <f>=Z46*(ABS(Z45)-ABS(Z44))</f>
      </c>
      <c r="AA47" s="0" t="s">
        <v>540</v>
      </c>
      <c r="AB47" s="0"/>
      <c r="AC47" s="0"/>
      <c r="AD47" s="0"/>
      <c r="AE47" s="11" t="n">
        <v>45849</v>
      </c>
      <c r="AF47" s="6" t="n">
        <v>90000</v>
      </c>
      <c r="AG47" s="6" t="n">
        <v>5683.07</v>
      </c>
      <c r="AH47" s="11" t="n">
        <v>45539</v>
      </c>
      <c r="AI47" s="6" t="n">
        <v>140</v>
      </c>
      <c r="AJ47" s="6" t="n">
        <v>5824.23</v>
      </c>
    </row>
    <row collapsed="false" customFormat="false" customHeight="false" hidden="false" ht="12.1" outlineLevel="0" r="48">
      <c r="A48" s="11" t="n">
        <v>45625</v>
      </c>
      <c r="B48" s="6" t="n">
        <v>2</v>
      </c>
      <c r="C48" s="6" t="n">
        <v>13749.5</v>
      </c>
      <c r="D48" s="0"/>
      <c r="E48" s="0"/>
      <c r="F48" s="0"/>
      <c r="G48" s="11" t="n">
        <v>45527</v>
      </c>
      <c r="H48" s="6" t="n">
        <v>3</v>
      </c>
      <c r="I48" s="6" t="n">
        <v>1773.11</v>
      </c>
      <c r="J48" s="11" t="n">
        <v>45484</v>
      </c>
      <c r="K48" s="6" t="n">
        <v>1500</v>
      </c>
      <c r="L48" s="6" t="n">
        <v>93995.75</v>
      </c>
      <c r="M48" s="0"/>
      <c r="N48" s="6" t="n">
        <v>5510</v>
      </c>
      <c r="O48" s="0" t="s">
        <v>539</v>
      </c>
      <c r="P48" s="0"/>
      <c r="Q48" s="0"/>
      <c r="R48" s="0"/>
      <c r="S48" s="0"/>
      <c r="T48" s="5" t="s">
        <f>=T47*(ABS(T46)-ABS(T45))</f>
      </c>
      <c r="U48" s="0" t="s">
        <v>540</v>
      </c>
      <c r="V48" s="0"/>
      <c r="W48" s="0"/>
      <c r="X48" s="0"/>
      <c r="Y48" s="0"/>
      <c r="Z48" s="0"/>
      <c r="AA48" s="0"/>
      <c r="AB48" s="0"/>
      <c r="AC48" s="0"/>
      <c r="AD48" s="0"/>
      <c r="AE48" s="11" t="n">
        <v>45849</v>
      </c>
      <c r="AF48" s="6" t="n">
        <v>250000</v>
      </c>
      <c r="AG48" s="6" t="n">
        <v>15786.31</v>
      </c>
      <c r="AH48" s="11" t="n">
        <v>45539</v>
      </c>
      <c r="AI48" s="6" t="n">
        <v>340</v>
      </c>
      <c r="AJ48" s="6" t="n">
        <v>14144.56</v>
      </c>
    </row>
    <row collapsed="false" customFormat="false" customHeight="false" hidden="false" ht="12.1" outlineLevel="0" r="49">
      <c r="A49" s="11" t="n">
        <v>45625</v>
      </c>
      <c r="B49" s="6" t="n">
        <v>1</v>
      </c>
      <c r="C49" s="6" t="n">
        <v>6874.75</v>
      </c>
      <c r="D49" s="0"/>
      <c r="E49" s="0"/>
      <c r="F49" s="0"/>
      <c r="G49" s="11" t="n">
        <v>45527</v>
      </c>
      <c r="H49" s="6" t="n">
        <v>70</v>
      </c>
      <c r="I49" s="6" t="n">
        <v>41372.54</v>
      </c>
      <c r="J49" s="11" t="n">
        <v>45488</v>
      </c>
      <c r="K49" s="6" t="n">
        <v>800</v>
      </c>
      <c r="L49" s="6" t="n">
        <v>50316.12</v>
      </c>
      <c r="M49" s="0"/>
      <c r="N49" s="5" t="s">
        <f>=N48*(ABS(N47)-ABS(N46))</f>
      </c>
      <c r="O49" s="0" t="s">
        <v>540</v>
      </c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0"/>
      <c r="AC49" s="0"/>
      <c r="AD49" s="0"/>
      <c r="AE49" s="11" t="n">
        <v>45849</v>
      </c>
      <c r="AF49" s="6" t="n">
        <v>250000</v>
      </c>
      <c r="AG49" s="6" t="n">
        <v>15786.31</v>
      </c>
      <c r="AH49" s="11" t="n">
        <v>45539</v>
      </c>
      <c r="AI49" s="6" t="n">
        <v>20</v>
      </c>
      <c r="AJ49" s="6" t="n">
        <v>832.03</v>
      </c>
    </row>
    <row collapsed="false" customFormat="false" customHeight="false" hidden="false" ht="12.1" outlineLevel="0" r="50">
      <c r="A50" s="11" t="n">
        <v>45650</v>
      </c>
      <c r="B50" s="6" t="n">
        <v>10</v>
      </c>
      <c r="C50" s="6" t="n">
        <v>68447.37</v>
      </c>
      <c r="D50" s="0"/>
      <c r="E50" s="0"/>
      <c r="F50" s="0"/>
      <c r="G50" s="11" t="n">
        <v>45527</v>
      </c>
      <c r="H50" s="6" t="n">
        <v>2</v>
      </c>
      <c r="I50" s="6" t="n">
        <v>1182.07</v>
      </c>
      <c r="J50" s="11" t="n">
        <v>45488</v>
      </c>
      <c r="K50" s="6" t="n">
        <v>1700</v>
      </c>
      <c r="L50" s="6" t="n">
        <v>106921.75</v>
      </c>
      <c r="M50" s="0"/>
      <c r="N50" s="0"/>
      <c r="O50" s="0"/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0"/>
      <c r="AC50" s="0"/>
      <c r="AD50" s="0"/>
      <c r="AE50" s="11" t="n">
        <v>45849</v>
      </c>
      <c r="AF50" s="6" t="n">
        <v>60000</v>
      </c>
      <c r="AG50" s="6" t="n">
        <v>3788.71</v>
      </c>
      <c r="AH50" s="11" t="n">
        <v>45573</v>
      </c>
      <c r="AI50" s="6" t="n">
        <v>1840</v>
      </c>
      <c r="AJ50" s="6" t="n">
        <v>80495.39</v>
      </c>
    </row>
    <row collapsed="false" customFormat="false" customHeight="false" hidden="false" ht="12.1" outlineLevel="0" r="51">
      <c r="A51" s="11" t="n">
        <v>45651</v>
      </c>
      <c r="B51" s="6" t="n">
        <v>19</v>
      </c>
      <c r="C51" s="6" t="n">
        <v>130696.26</v>
      </c>
      <c r="D51" s="0"/>
      <c r="E51" s="0"/>
      <c r="F51" s="0"/>
      <c r="G51" s="11" t="n">
        <v>45527</v>
      </c>
      <c r="H51" s="6" t="n">
        <v>14</v>
      </c>
      <c r="I51" s="6" t="n">
        <v>8274.51</v>
      </c>
      <c r="J51" s="11" t="n">
        <v>45488</v>
      </c>
      <c r="K51" s="6" t="n">
        <v>2500</v>
      </c>
      <c r="L51" s="6" t="n">
        <v>157062.8</v>
      </c>
      <c r="M51" s="0"/>
      <c r="N51" s="0"/>
      <c r="O51" s="0"/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0"/>
      <c r="AC51" s="0"/>
      <c r="AD51" s="0"/>
      <c r="AE51" s="11" t="n">
        <v>45849</v>
      </c>
      <c r="AF51" s="6" t="n">
        <v>60000</v>
      </c>
      <c r="AG51" s="6" t="n">
        <v>3788.71</v>
      </c>
      <c r="AH51" s="11" t="n">
        <v>45573</v>
      </c>
      <c r="AI51" s="6" t="n">
        <v>1590</v>
      </c>
      <c r="AJ51" s="6" t="n">
        <v>69558.51</v>
      </c>
    </row>
    <row collapsed="false" customFormat="false" customHeight="false" hidden="false" ht="12.1" outlineLevel="0" r="52">
      <c r="A52" s="11" t="n">
        <v>45699</v>
      </c>
      <c r="B52" s="6" t="n">
        <v>15</v>
      </c>
      <c r="C52" s="6" t="n">
        <v>107525.49</v>
      </c>
      <c r="D52" s="0"/>
      <c r="E52" s="0"/>
      <c r="F52" s="0"/>
      <c r="G52" s="11" t="n">
        <v>45539</v>
      </c>
      <c r="H52" s="6" t="n">
        <v>40</v>
      </c>
      <c r="I52" s="6" t="n">
        <v>22649.06</v>
      </c>
      <c r="J52" s="11" t="n">
        <v>45537</v>
      </c>
      <c r="K52" s="6" t="n">
        <v>10</v>
      </c>
      <c r="L52" s="6" t="n">
        <v>464.23</v>
      </c>
      <c r="M52" s="0"/>
      <c r="N52" s="0"/>
      <c r="O52" s="0"/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0"/>
      <c r="AC52" s="0"/>
      <c r="AD52" s="0"/>
      <c r="AE52" s="11" t="n">
        <v>45849</v>
      </c>
      <c r="AF52" s="6" t="n">
        <v>250000</v>
      </c>
      <c r="AG52" s="6" t="n">
        <v>15786.31</v>
      </c>
      <c r="AH52" s="11" t="n">
        <v>45573</v>
      </c>
      <c r="AI52" s="6" t="n">
        <v>410</v>
      </c>
      <c r="AJ52" s="6" t="n">
        <v>17842.13</v>
      </c>
    </row>
    <row collapsed="false" customFormat="false" customHeight="false" hidden="false" ht="12.1" outlineLevel="0" r="53">
      <c r="A53" s="11" t="n">
        <v>45750</v>
      </c>
      <c r="B53" s="6" t="n">
        <v>8</v>
      </c>
      <c r="C53" s="6" t="n">
        <v>55230.08</v>
      </c>
      <c r="D53" s="0"/>
      <c r="E53" s="0"/>
      <c r="F53" s="0"/>
      <c r="G53" s="11" t="n">
        <v>45546</v>
      </c>
      <c r="H53" s="6" t="n">
        <v>2</v>
      </c>
      <c r="I53" s="6" t="n">
        <v>1175.42</v>
      </c>
      <c r="J53" s="11" t="n">
        <v>45656</v>
      </c>
      <c r="K53" s="6" t="n">
        <v>1000</v>
      </c>
      <c r="L53" s="6" t="n">
        <v>60582.38</v>
      </c>
      <c r="M53" s="0"/>
      <c r="N53" s="0"/>
      <c r="O53" s="0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0"/>
      <c r="AC53" s="0"/>
      <c r="AD53" s="0"/>
      <c r="AE53" s="11" t="n">
        <v>45849</v>
      </c>
      <c r="AF53" s="6" t="n">
        <v>60000</v>
      </c>
      <c r="AG53" s="6" t="n">
        <v>3788.71</v>
      </c>
      <c r="AH53" s="11" t="n">
        <v>45574</v>
      </c>
      <c r="AI53" s="6" t="n">
        <v>120</v>
      </c>
      <c r="AJ53" s="6" t="n">
        <v>5241.3</v>
      </c>
    </row>
    <row collapsed="false" customFormat="false" customHeight="false" hidden="false" ht="12.1" outlineLevel="0" r="54">
      <c r="A54" s="11" t="n">
        <v>45751</v>
      </c>
      <c r="B54" s="6" t="n">
        <v>2</v>
      </c>
      <c r="C54" s="6" t="n">
        <v>12977.19</v>
      </c>
      <c r="D54" s="0"/>
      <c r="E54" s="0"/>
      <c r="F54" s="0"/>
      <c r="G54" s="11" t="n">
        <v>45547</v>
      </c>
      <c r="H54" s="6" t="n">
        <v>71</v>
      </c>
      <c r="I54" s="6" t="n">
        <v>41494.79</v>
      </c>
      <c r="J54" s="11" t="n">
        <v>45670</v>
      </c>
      <c r="K54" s="6" t="n">
        <v>10</v>
      </c>
      <c r="L54" s="6" t="n">
        <v>575.03</v>
      </c>
      <c r="M54" s="0"/>
      <c r="N54" s="0"/>
      <c r="O54" s="0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0"/>
      <c r="AC54" s="0"/>
      <c r="AD54" s="0"/>
      <c r="AE54" s="11" t="n">
        <v>45849</v>
      </c>
      <c r="AF54" s="6" t="n">
        <v>90000</v>
      </c>
      <c r="AG54" s="6" t="n">
        <v>5683.07</v>
      </c>
      <c r="AH54" s="11" t="n">
        <v>45574</v>
      </c>
      <c r="AI54" s="6" t="n">
        <v>1610</v>
      </c>
      <c r="AJ54" s="6" t="n">
        <v>69906.2</v>
      </c>
    </row>
    <row collapsed="false" customFormat="false" customHeight="false" hidden="false" ht="12.1" outlineLevel="0" r="55">
      <c r="A55" s="11" t="n">
        <v>45751</v>
      </c>
      <c r="B55" s="6" t="n">
        <v>10</v>
      </c>
      <c r="C55" s="6" t="n">
        <v>64885.94</v>
      </c>
      <c r="D55" s="0"/>
      <c r="E55" s="0"/>
      <c r="F55" s="0"/>
      <c r="G55" s="11" t="n">
        <v>45569</v>
      </c>
      <c r="H55" s="6" t="n">
        <v>13</v>
      </c>
      <c r="I55" s="6" t="n">
        <v>8489.79</v>
      </c>
      <c r="J55" s="11" t="n">
        <v>45670</v>
      </c>
      <c r="K55" s="6" t="n">
        <v>50</v>
      </c>
      <c r="L55" s="6" t="n">
        <v>2875.15</v>
      </c>
      <c r="M55" s="0"/>
      <c r="N55" s="0"/>
      <c r="O55" s="0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0"/>
      <c r="AC55" s="0"/>
      <c r="AD55" s="0"/>
      <c r="AE55" s="11" t="n">
        <v>45849</v>
      </c>
      <c r="AF55" s="6" t="n">
        <v>50000</v>
      </c>
      <c r="AG55" s="6" t="n">
        <v>3157.26</v>
      </c>
      <c r="AH55" s="11" t="n">
        <v>45589</v>
      </c>
      <c r="AI55" s="6" t="n">
        <v>130</v>
      </c>
      <c r="AJ55" s="6" t="n">
        <v>5085.91</v>
      </c>
    </row>
    <row collapsed="false" customFormat="false" customHeight="false" hidden="false" ht="12.1" outlineLevel="0" r="56">
      <c r="A56" s="11" t="n">
        <v>45751</v>
      </c>
      <c r="B56" s="6" t="n">
        <v>18</v>
      </c>
      <c r="C56" s="6" t="n">
        <v>116613.57</v>
      </c>
      <c r="D56" s="0"/>
      <c r="E56" s="0"/>
      <c r="F56" s="0"/>
      <c r="G56" s="11" t="n">
        <v>45569</v>
      </c>
      <c r="H56" s="6" t="n">
        <v>89</v>
      </c>
      <c r="I56" s="6" t="n">
        <v>58122.44</v>
      </c>
      <c r="J56" s="11" t="n">
        <v>45670</v>
      </c>
      <c r="K56" s="6" t="n">
        <v>150</v>
      </c>
      <c r="L56" s="6" t="n">
        <v>8625.45</v>
      </c>
      <c r="M56" s="0"/>
      <c r="N56" s="0"/>
      <c r="O56" s="0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0"/>
      <c r="AC56" s="0"/>
      <c r="AD56" s="0"/>
      <c r="AE56" s="11" t="n">
        <v>45849</v>
      </c>
      <c r="AF56" s="6" t="n">
        <v>70000</v>
      </c>
      <c r="AG56" s="6" t="n">
        <v>4420.17</v>
      </c>
      <c r="AH56" s="11" t="n">
        <v>45656</v>
      </c>
      <c r="AI56" s="6" t="n">
        <v>1000</v>
      </c>
      <c r="AJ56" s="6" t="n">
        <v>38592</v>
      </c>
    </row>
    <row collapsed="false" customFormat="false" customHeight="false" hidden="false" ht="12.1" outlineLevel="0" r="57">
      <c r="A57" s="11" t="n">
        <v>45751</v>
      </c>
      <c r="B57" s="6" t="n">
        <v>2</v>
      </c>
      <c r="C57" s="6" t="n">
        <v>12957.06</v>
      </c>
      <c r="D57" s="0"/>
      <c r="E57" s="0"/>
      <c r="F57" s="0"/>
      <c r="G57" s="11" t="n">
        <v>45569</v>
      </c>
      <c r="H57" s="6" t="n">
        <v>129</v>
      </c>
      <c r="I57" s="6" t="n">
        <v>84244.88</v>
      </c>
      <c r="J57" s="11" t="n">
        <v>45670</v>
      </c>
      <c r="K57" s="6" t="n">
        <v>200</v>
      </c>
      <c r="L57" s="6" t="n">
        <v>11500.6</v>
      </c>
      <c r="M57" s="0"/>
      <c r="N57" s="0"/>
      <c r="O57" s="0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0"/>
      <c r="AC57" s="0"/>
      <c r="AD57" s="0"/>
      <c r="AE57" s="11" t="n">
        <v>45849</v>
      </c>
      <c r="AF57" s="6" t="n">
        <v>70000</v>
      </c>
      <c r="AG57" s="6" t="n">
        <v>4420.17</v>
      </c>
      <c r="AH57" s="11" t="n">
        <v>45670</v>
      </c>
      <c r="AI57" s="6" t="n">
        <v>100</v>
      </c>
      <c r="AJ57" s="6" t="n">
        <v>3852.04</v>
      </c>
    </row>
    <row collapsed="false" customFormat="false" customHeight="false" hidden="false" ht="12.1" outlineLevel="0" r="58">
      <c r="A58" s="11" t="n">
        <v>45754</v>
      </c>
      <c r="B58" s="6" t="n">
        <v>10</v>
      </c>
      <c r="C58" s="6" t="n">
        <v>64780.31</v>
      </c>
      <c r="D58" s="0"/>
      <c r="E58" s="0"/>
      <c r="F58" s="0"/>
      <c r="G58" s="11" t="n">
        <v>45573</v>
      </c>
      <c r="H58" s="6" t="n">
        <v>9</v>
      </c>
      <c r="I58" s="6" t="n">
        <v>5591.24</v>
      </c>
      <c r="J58" s="11" t="n">
        <v>45670</v>
      </c>
      <c r="K58" s="6" t="n">
        <v>50</v>
      </c>
      <c r="L58" s="6" t="n">
        <v>2875.15</v>
      </c>
      <c r="M58" s="0"/>
      <c r="N58" s="0"/>
      <c r="O58" s="0"/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0"/>
      <c r="AC58" s="0"/>
      <c r="AD58" s="0"/>
      <c r="AE58" s="11" t="n">
        <v>45849</v>
      </c>
      <c r="AF58" s="6" t="n">
        <v>30000</v>
      </c>
      <c r="AG58" s="6" t="n">
        <v>1894.36</v>
      </c>
      <c r="AH58" s="0"/>
      <c r="AI58" s="5" t="s">
        <f>=SUM(AJ2:AJ57)/SUM(AI2:AI57)</f>
      </c>
      <c r="AJ58" s="0" t="s">
        <v>11</v>
      </c>
    </row>
    <row collapsed="false" customFormat="false" customHeight="false" hidden="false" ht="12.1" outlineLevel="0" r="59">
      <c r="A59" s="11" t="n">
        <v>45754</v>
      </c>
      <c r="B59" s="6" t="n">
        <v>20</v>
      </c>
      <c r="C59" s="6" t="n">
        <v>129550.62</v>
      </c>
      <c r="D59" s="0"/>
      <c r="E59" s="0"/>
      <c r="F59" s="0"/>
      <c r="G59" s="11" t="n">
        <v>45573</v>
      </c>
      <c r="H59" s="6" t="n">
        <v>232</v>
      </c>
      <c r="I59" s="6" t="n">
        <v>144129.63</v>
      </c>
      <c r="J59" s="11" t="n">
        <v>45670</v>
      </c>
      <c r="K59" s="6" t="n">
        <v>600</v>
      </c>
      <c r="L59" s="6" t="n">
        <v>34501.8</v>
      </c>
      <c r="M59" s="0"/>
      <c r="N59" s="0"/>
      <c r="O59" s="0"/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0"/>
      <c r="AC59" s="0"/>
      <c r="AD59" s="0"/>
      <c r="AE59" s="11" t="n">
        <v>45849</v>
      </c>
      <c r="AF59" s="6" t="n">
        <v>70000</v>
      </c>
      <c r="AG59" s="6" t="n">
        <v>4420.17</v>
      </c>
      <c r="AH59" s="0"/>
      <c r="AI59" s="6" t="n">
        <v>25.29</v>
      </c>
      <c r="AJ59" s="0" t="s">
        <v>538</v>
      </c>
    </row>
    <row collapsed="false" customFormat="false" customHeight="false" hidden="false" ht="12.1" outlineLevel="0" r="60">
      <c r="A60" s="11" t="n">
        <v>45756</v>
      </c>
      <c r="B60" s="6" t="n">
        <v>16</v>
      </c>
      <c r="C60" s="6" t="n">
        <v>100088.02</v>
      </c>
      <c r="D60" s="0"/>
      <c r="E60" s="0"/>
      <c r="F60" s="0"/>
      <c r="G60" s="11" t="n">
        <v>45590</v>
      </c>
      <c r="H60" s="6" t="n">
        <v>2</v>
      </c>
      <c r="I60" s="6" t="n">
        <v>1150.46</v>
      </c>
      <c r="J60" s="11" t="n">
        <v>45670</v>
      </c>
      <c r="K60" s="6" t="n">
        <v>10</v>
      </c>
      <c r="L60" s="6" t="n">
        <v>575.03</v>
      </c>
      <c r="M60" s="0"/>
      <c r="N60" s="0"/>
      <c r="O60" s="0"/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0"/>
      <c r="AD60" s="0"/>
      <c r="AE60" s="11" t="n">
        <v>45849</v>
      </c>
      <c r="AF60" s="6" t="n">
        <v>50000</v>
      </c>
      <c r="AG60" s="6" t="n">
        <v>3157.26</v>
      </c>
      <c r="AH60" s="0"/>
      <c r="AI60" s="6" t="n">
        <v>22980</v>
      </c>
      <c r="AJ60" s="0" t="s">
        <v>539</v>
      </c>
    </row>
    <row collapsed="false" customFormat="false" customHeight="false" hidden="false" ht="12.1" outlineLevel="0" r="61">
      <c r="A61" s="11" t="n">
        <v>45804</v>
      </c>
      <c r="B61" s="6" t="n">
        <v>8</v>
      </c>
      <c r="C61" s="6" t="n">
        <v>51620.64</v>
      </c>
      <c r="D61" s="0"/>
      <c r="E61" s="0"/>
      <c r="F61" s="0"/>
      <c r="G61" s="11" t="n">
        <v>45593</v>
      </c>
      <c r="H61" s="6" t="n">
        <v>100</v>
      </c>
      <c r="I61" s="6" t="n">
        <v>56582.62</v>
      </c>
      <c r="J61" s="11" t="n">
        <v>45670</v>
      </c>
      <c r="K61" s="6" t="n">
        <v>500</v>
      </c>
      <c r="L61" s="6" t="n">
        <v>28751.5</v>
      </c>
      <c r="M61" s="0"/>
      <c r="N61" s="0"/>
      <c r="O61" s="0"/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0"/>
      <c r="AC61" s="0"/>
      <c r="AD61" s="0"/>
      <c r="AE61" s="11" t="n">
        <v>45849</v>
      </c>
      <c r="AF61" s="6" t="n">
        <v>250000</v>
      </c>
      <c r="AG61" s="6" t="n">
        <v>15786.31</v>
      </c>
      <c r="AH61" s="0"/>
      <c r="AI61" s="5" t="s">
        <f>=AI60*(ABS(AI59)-ABS(AI58))</f>
      </c>
      <c r="AJ61" s="0" t="s">
        <v>540</v>
      </c>
    </row>
    <row collapsed="false" customFormat="false" customHeight="false" hidden="false" ht="12.1" outlineLevel="0" r="62">
      <c r="A62" s="11" t="n">
        <v>45819</v>
      </c>
      <c r="B62" s="6" t="n">
        <v>13</v>
      </c>
      <c r="C62" s="6" t="n">
        <v>80053.51</v>
      </c>
      <c r="D62" s="0"/>
      <c r="E62" s="0"/>
      <c r="F62" s="0"/>
      <c r="G62" s="11" t="n">
        <v>45593</v>
      </c>
      <c r="H62" s="6" t="n">
        <v>2</v>
      </c>
      <c r="I62" s="6" t="n">
        <v>1118.45</v>
      </c>
      <c r="J62" s="11" t="n">
        <v>45670</v>
      </c>
      <c r="K62" s="6" t="n">
        <v>430</v>
      </c>
      <c r="L62" s="6" t="n">
        <v>24726.29</v>
      </c>
      <c r="M62" s="0"/>
      <c r="N62" s="0"/>
      <c r="O62" s="0"/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0"/>
      <c r="AC62" s="0"/>
      <c r="AD62" s="0"/>
      <c r="AE62" s="11" t="n">
        <v>45849</v>
      </c>
      <c r="AF62" s="6" t="n">
        <v>250000</v>
      </c>
      <c r="AG62" s="6" t="n">
        <v>15786.31</v>
      </c>
    </row>
    <row collapsed="false" customFormat="false" customHeight="false" hidden="false" ht="12.1" outlineLevel="0" r="63">
      <c r="A63" s="11" t="n">
        <v>45832</v>
      </c>
      <c r="B63" s="6" t="n">
        <v>23</v>
      </c>
      <c r="C63" s="6" t="n">
        <v>143289</v>
      </c>
      <c r="D63" s="0"/>
      <c r="E63" s="0"/>
      <c r="F63" s="0"/>
      <c r="G63" s="11" t="n">
        <v>45593</v>
      </c>
      <c r="H63" s="6" t="n">
        <v>11</v>
      </c>
      <c r="I63" s="6" t="n">
        <v>6076.63</v>
      </c>
      <c r="J63" s="11" t="n">
        <v>45699</v>
      </c>
      <c r="K63" s="6" t="n">
        <v>770</v>
      </c>
      <c r="L63" s="6" t="n">
        <v>45045.71</v>
      </c>
      <c r="M63" s="0"/>
      <c r="N63" s="0"/>
      <c r="O63" s="0"/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0"/>
      <c r="AC63" s="0"/>
      <c r="AD63" s="0"/>
      <c r="AE63" s="11" t="n">
        <v>45849</v>
      </c>
      <c r="AF63" s="6" t="n">
        <v>70000</v>
      </c>
      <c r="AG63" s="6" t="n">
        <v>4420.17</v>
      </c>
    </row>
    <row collapsed="false" customFormat="false" customHeight="false" hidden="false" ht="12.1" outlineLevel="0" r="64">
      <c r="A64" s="11" t="n">
        <v>45832</v>
      </c>
      <c r="B64" s="6" t="n">
        <v>15</v>
      </c>
      <c r="C64" s="6" t="n">
        <v>93620.49</v>
      </c>
      <c r="D64" s="0"/>
      <c r="E64" s="0"/>
      <c r="F64" s="0"/>
      <c r="G64" s="11" t="n">
        <v>45596</v>
      </c>
      <c r="H64" s="6" t="n">
        <v>44</v>
      </c>
      <c r="I64" s="6" t="n">
        <v>23386.55</v>
      </c>
      <c r="J64" s="11" t="n">
        <v>45699</v>
      </c>
      <c r="K64" s="6" t="n">
        <v>330</v>
      </c>
      <c r="L64" s="6" t="n">
        <v>19305.31</v>
      </c>
      <c r="M64" s="0"/>
      <c r="N64" s="0"/>
      <c r="O64" s="0"/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0"/>
      <c r="AC64" s="0"/>
      <c r="AD64" s="0"/>
      <c r="AE64" s="11" t="n">
        <v>45849</v>
      </c>
      <c r="AF64" s="6" t="n">
        <v>2000000</v>
      </c>
      <c r="AG64" s="6" t="n">
        <v>126290.5</v>
      </c>
    </row>
    <row collapsed="false" customFormat="false" customHeight="false" hidden="false" ht="12.1" outlineLevel="0" r="65">
      <c r="A65" s="11" t="n">
        <v>45833</v>
      </c>
      <c r="B65" s="6" t="n">
        <v>1</v>
      </c>
      <c r="C65" s="6" t="n">
        <v>6212.48</v>
      </c>
      <c r="D65" s="0"/>
      <c r="E65" s="0"/>
      <c r="F65" s="0"/>
      <c r="G65" s="11" t="n">
        <v>45596</v>
      </c>
      <c r="H65" s="6" t="n">
        <v>6</v>
      </c>
      <c r="I65" s="6" t="n">
        <v>3189.08</v>
      </c>
      <c r="J65" s="11" t="n">
        <v>45700</v>
      </c>
      <c r="K65" s="6" t="n">
        <v>1200</v>
      </c>
      <c r="L65" s="6" t="n">
        <v>71522.03</v>
      </c>
      <c r="M65" s="0"/>
      <c r="N65" s="0"/>
      <c r="O65" s="0"/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0"/>
      <c r="AC65" s="0"/>
      <c r="AD65" s="0"/>
      <c r="AE65" s="11" t="n">
        <v>45849</v>
      </c>
      <c r="AF65" s="6" t="n">
        <v>500000</v>
      </c>
      <c r="AG65" s="6" t="n">
        <v>31572.62</v>
      </c>
    </row>
    <row collapsed="false" customFormat="false" customHeight="false" hidden="false" ht="12.1" outlineLevel="0" r="66">
      <c r="A66" s="11" t="n">
        <v>45833</v>
      </c>
      <c r="B66" s="6" t="n">
        <v>3</v>
      </c>
      <c r="C66" s="6" t="n">
        <v>18637.45</v>
      </c>
      <c r="D66" s="0"/>
      <c r="E66" s="0"/>
      <c r="F66" s="0"/>
      <c r="G66" s="11" t="n">
        <v>45604</v>
      </c>
      <c r="H66" s="6" t="n">
        <v>6</v>
      </c>
      <c r="I66" s="6" t="n">
        <v>3457.98</v>
      </c>
      <c r="J66" s="11" t="n">
        <v>45702</v>
      </c>
      <c r="K66" s="6" t="n">
        <v>3000</v>
      </c>
      <c r="L66" s="6" t="n">
        <v>170798.29</v>
      </c>
      <c r="M66" s="0"/>
      <c r="N66" s="0"/>
      <c r="O66" s="0"/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0"/>
      <c r="AC66" s="0"/>
      <c r="AD66" s="0"/>
      <c r="AE66" s="11" t="n">
        <v>45849</v>
      </c>
      <c r="AF66" s="6" t="n">
        <v>120000</v>
      </c>
      <c r="AG66" s="6" t="n">
        <v>7577.43</v>
      </c>
    </row>
    <row collapsed="false" customFormat="false" customHeight="false" hidden="false" ht="12.1" outlineLevel="0" r="67">
      <c r="A67" s="11" t="n">
        <v>45833</v>
      </c>
      <c r="B67" s="6" t="n">
        <v>3</v>
      </c>
      <c r="C67" s="6" t="n">
        <v>18637.45</v>
      </c>
      <c r="D67" s="0"/>
      <c r="E67" s="0"/>
      <c r="F67" s="0"/>
      <c r="G67" s="11" t="n">
        <v>45608</v>
      </c>
      <c r="H67" s="6" t="n">
        <v>4</v>
      </c>
      <c r="I67" s="6" t="n">
        <v>2385.66</v>
      </c>
      <c r="J67" s="11" t="n">
        <v>45714</v>
      </c>
      <c r="K67" s="6" t="n">
        <v>530</v>
      </c>
      <c r="L67" s="6" t="n">
        <v>29909.26</v>
      </c>
      <c r="M67" s="0"/>
      <c r="N67" s="0"/>
      <c r="O67" s="0"/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0"/>
      <c r="AC67" s="0"/>
      <c r="AD67" s="0"/>
      <c r="AE67" s="11" t="n">
        <v>45849</v>
      </c>
      <c r="AF67" s="6" t="n">
        <v>150000</v>
      </c>
      <c r="AG67" s="6" t="n">
        <v>9471.79</v>
      </c>
    </row>
    <row collapsed="false" customFormat="false" customHeight="false" hidden="false" ht="12.1" outlineLevel="0" r="68">
      <c r="A68" s="11" t="n">
        <v>45847</v>
      </c>
      <c r="B68" s="6" t="n">
        <v>10</v>
      </c>
      <c r="C68" s="6" t="n">
        <v>59273.7</v>
      </c>
      <c r="D68" s="0"/>
      <c r="E68" s="0"/>
      <c r="F68" s="0"/>
      <c r="G68" s="11" t="n">
        <v>45609</v>
      </c>
      <c r="H68" s="6" t="n">
        <v>137</v>
      </c>
      <c r="I68" s="6" t="n">
        <v>79656.25</v>
      </c>
      <c r="J68" s="11" t="n">
        <v>45715</v>
      </c>
      <c r="K68" s="6" t="n">
        <v>600</v>
      </c>
      <c r="L68" s="6" t="n">
        <v>33793.51</v>
      </c>
      <c r="M68" s="0"/>
      <c r="N68" s="0"/>
      <c r="O68" s="0"/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0"/>
      <c r="AC68" s="0"/>
      <c r="AD68" s="0"/>
      <c r="AE68" s="0"/>
      <c r="AF68" s="5" t="s">
        <f>=SUM(AG2:AG67)/SUM(AF2:AF67)</f>
      </c>
      <c r="AG68" s="0" t="s">
        <v>11</v>
      </c>
    </row>
    <row collapsed="false" customFormat="false" customHeight="false" hidden="false" ht="12.1" outlineLevel="0" r="69">
      <c r="A69" s="0"/>
      <c r="B69" s="5" t="s">
        <f>=SUM(C2:C68)/SUM(B2:B68)</f>
      </c>
      <c r="C69" s="0" t="s">
        <v>11</v>
      </c>
      <c r="D69" s="0"/>
      <c r="E69" s="0"/>
      <c r="F69" s="0"/>
      <c r="G69" s="11" t="n">
        <v>45625</v>
      </c>
      <c r="H69" s="6" t="n">
        <v>1</v>
      </c>
      <c r="I69" s="6" t="n">
        <v>543.98</v>
      </c>
      <c r="J69" s="11" t="n">
        <v>45729</v>
      </c>
      <c r="K69" s="6" t="n">
        <v>40</v>
      </c>
      <c r="L69" s="6" t="n">
        <v>2172.07</v>
      </c>
      <c r="M69" s="0"/>
      <c r="N69" s="0"/>
      <c r="O69" s="0"/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0"/>
      <c r="AD69" s="0"/>
      <c r="AE69" s="0"/>
      <c r="AF69" s="6" t="n">
        <v>0.0624</v>
      </c>
      <c r="AG69" s="0" t="s">
        <v>538</v>
      </c>
    </row>
    <row collapsed="false" customFormat="false" customHeight="false" hidden="false" ht="12.1" outlineLevel="0" r="70">
      <c r="A70" s="0"/>
      <c r="B70" s="6" t="n">
        <v>5508</v>
      </c>
      <c r="C70" s="0" t="s">
        <v>538</v>
      </c>
      <c r="D70" s="0"/>
      <c r="E70" s="0"/>
      <c r="F70" s="0"/>
      <c r="G70" s="11" t="n">
        <v>45642</v>
      </c>
      <c r="H70" s="6" t="n">
        <v>28</v>
      </c>
      <c r="I70" s="6" t="n">
        <v>15427.6</v>
      </c>
      <c r="J70" s="11" t="n">
        <v>45729</v>
      </c>
      <c r="K70" s="6" t="n">
        <v>110</v>
      </c>
      <c r="L70" s="6" t="n">
        <v>5974.43</v>
      </c>
      <c r="M70" s="0"/>
      <c r="N70" s="0"/>
      <c r="O70" s="0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0"/>
      <c r="AC70" s="0"/>
      <c r="AD70" s="0"/>
      <c r="AE70" s="0"/>
      <c r="AF70" s="6" t="n">
        <v>10500000</v>
      </c>
      <c r="AG70" s="0" t="s">
        <v>539</v>
      </c>
    </row>
    <row collapsed="false" customFormat="false" customHeight="false" hidden="false" ht="12.1" outlineLevel="0" r="71">
      <c r="A71" s="0"/>
      <c r="B71" s="6" t="n">
        <v>506</v>
      </c>
      <c r="C71" s="0" t="s">
        <v>539</v>
      </c>
      <c r="D71" s="0"/>
      <c r="E71" s="0"/>
      <c r="F71" s="0"/>
      <c r="G71" s="11" t="n">
        <v>45673</v>
      </c>
      <c r="H71" s="6" t="n">
        <v>1</v>
      </c>
      <c r="I71" s="6" t="n">
        <v>660.15</v>
      </c>
      <c r="J71" s="11" t="n">
        <v>45744</v>
      </c>
      <c r="K71" s="6" t="n">
        <v>660</v>
      </c>
      <c r="L71" s="6" t="n">
        <v>35627.85</v>
      </c>
      <c r="M71" s="0"/>
      <c r="N71" s="0"/>
      <c r="O71" s="0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0"/>
      <c r="AC71" s="0"/>
      <c r="AD71" s="0"/>
      <c r="AE71" s="0"/>
      <c r="AF71" s="5" t="s">
        <f>=AF70*(ABS(AF69)-ABS(AF68))</f>
      </c>
      <c r="AG71" s="0" t="s">
        <v>540</v>
      </c>
    </row>
    <row collapsed="false" customFormat="false" customHeight="false" hidden="false" ht="12.1" outlineLevel="0" r="72">
      <c r="A72" s="0"/>
      <c r="B72" s="5" t="s">
        <f>=B71*(ABS(B70)-ABS(B69))</f>
      </c>
      <c r="C72" s="0" t="s">
        <v>540</v>
      </c>
      <c r="D72" s="0"/>
      <c r="E72" s="0"/>
      <c r="F72" s="0"/>
      <c r="G72" s="11" t="n">
        <v>45700</v>
      </c>
      <c r="H72" s="6" t="n">
        <v>96</v>
      </c>
      <c r="I72" s="6" t="n">
        <v>65210.07</v>
      </c>
      <c r="J72" s="11" t="n">
        <v>45747</v>
      </c>
      <c r="K72" s="6" t="n">
        <v>10</v>
      </c>
      <c r="L72" s="6" t="n">
        <v>533.81</v>
      </c>
    </row>
    <row collapsed="false" customFormat="false" customHeight="false" hidden="false" ht="12.1" outlineLevel="0" r="73">
      <c r="A73" s="0"/>
      <c r="B73" s="0"/>
      <c r="C73" s="0"/>
      <c r="D73" s="0"/>
      <c r="E73" s="0"/>
      <c r="F73" s="0"/>
      <c r="G73" s="11" t="n">
        <v>45700</v>
      </c>
      <c r="H73" s="6" t="n">
        <v>1</v>
      </c>
      <c r="I73" s="6" t="n">
        <v>679.27</v>
      </c>
      <c r="J73" s="11" t="n">
        <v>45749</v>
      </c>
      <c r="K73" s="6" t="n">
        <v>2400</v>
      </c>
      <c r="L73" s="6" t="n">
        <v>126650.64</v>
      </c>
    </row>
    <row collapsed="false" customFormat="false" customHeight="false" hidden="false" ht="12.1" outlineLevel="0" r="74">
      <c r="A74" s="0"/>
      <c r="B74" s="0"/>
      <c r="C74" s="0"/>
      <c r="D74" s="0"/>
      <c r="E74" s="0"/>
      <c r="F74" s="0"/>
      <c r="G74" s="11" t="n">
        <v>45700</v>
      </c>
      <c r="H74" s="6" t="n">
        <v>3</v>
      </c>
      <c r="I74" s="6" t="n">
        <v>2037.81</v>
      </c>
      <c r="J74" s="11" t="n">
        <v>45754</v>
      </c>
      <c r="K74" s="6" t="n">
        <v>440</v>
      </c>
      <c r="L74" s="6" t="n">
        <v>22563.42</v>
      </c>
    </row>
    <row collapsed="false" customFormat="false" customHeight="false" hidden="false" ht="12.1" outlineLevel="0" r="75">
      <c r="A75" s="0"/>
      <c r="B75" s="0"/>
      <c r="C75" s="0"/>
      <c r="D75" s="0"/>
      <c r="E75" s="0"/>
      <c r="F75" s="0"/>
      <c r="G75" s="11" t="n">
        <v>45715</v>
      </c>
      <c r="H75" s="6" t="n">
        <v>2315</v>
      </c>
      <c r="I75" s="6" t="n">
        <v>1572050.57</v>
      </c>
      <c r="J75" s="11" t="n">
        <v>45754</v>
      </c>
      <c r="K75" s="6" t="n">
        <v>370</v>
      </c>
      <c r="L75" s="6" t="n">
        <v>18973.79</v>
      </c>
    </row>
    <row collapsed="false" customFormat="false" customHeight="false" hidden="false" ht="12.1" outlineLevel="0" r="76">
      <c r="A76" s="0"/>
      <c r="B76" s="0"/>
      <c r="C76" s="0"/>
      <c r="D76" s="0"/>
      <c r="E76" s="0"/>
      <c r="F76" s="0"/>
      <c r="G76" s="11" t="n">
        <v>45719</v>
      </c>
      <c r="H76" s="6" t="n">
        <v>1</v>
      </c>
      <c r="I76" s="6" t="n">
        <v>675</v>
      </c>
      <c r="J76" s="11" t="n">
        <v>45754</v>
      </c>
      <c r="K76" s="6" t="n">
        <v>190</v>
      </c>
      <c r="L76" s="6" t="n">
        <v>9743.3</v>
      </c>
    </row>
    <row collapsed="false" customFormat="false" customHeight="false" hidden="false" ht="12.1" outlineLevel="0" r="77">
      <c r="A77" s="0"/>
      <c r="B77" s="0"/>
      <c r="C77" s="0"/>
      <c r="D77" s="0"/>
      <c r="E77" s="0"/>
      <c r="F77" s="0"/>
      <c r="G77" s="11" t="n">
        <v>45744</v>
      </c>
      <c r="H77" s="6" t="n">
        <v>7</v>
      </c>
      <c r="I77" s="6" t="n">
        <v>4532.91</v>
      </c>
      <c r="J77" s="11" t="n">
        <v>45756</v>
      </c>
      <c r="K77" s="6" t="n">
        <v>350</v>
      </c>
      <c r="L77" s="6" t="n">
        <v>17915.03</v>
      </c>
    </row>
    <row collapsed="false" customFormat="false" customHeight="false" hidden="false" ht="12.1" outlineLevel="0" r="78">
      <c r="A78" s="0"/>
      <c r="B78" s="0"/>
      <c r="C78" s="0"/>
      <c r="D78" s="0"/>
      <c r="E78" s="0"/>
      <c r="F78" s="0"/>
      <c r="G78" s="11" t="n">
        <v>45744</v>
      </c>
      <c r="H78" s="6" t="n">
        <v>43</v>
      </c>
      <c r="I78" s="6" t="n">
        <v>27845.03</v>
      </c>
      <c r="J78" s="11" t="n">
        <v>45756</v>
      </c>
      <c r="K78" s="6" t="n">
        <v>1450</v>
      </c>
      <c r="L78" s="6" t="n">
        <v>74219.42</v>
      </c>
    </row>
    <row collapsed="false" customFormat="false" customHeight="false" hidden="false" ht="12.1" outlineLevel="0" r="79">
      <c r="A79" s="0"/>
      <c r="B79" s="0"/>
      <c r="C79" s="0"/>
      <c r="D79" s="0"/>
      <c r="E79" s="0"/>
      <c r="F79" s="0"/>
      <c r="G79" s="11" t="n">
        <v>45745</v>
      </c>
      <c r="H79" s="6" t="n">
        <v>1</v>
      </c>
      <c r="I79" s="6" t="n">
        <v>640.6</v>
      </c>
      <c r="J79" s="11" t="n">
        <v>45756</v>
      </c>
      <c r="K79" s="6" t="n">
        <v>200</v>
      </c>
      <c r="L79" s="6" t="n">
        <v>10237.15</v>
      </c>
    </row>
    <row collapsed="false" customFormat="false" customHeight="false" hidden="false" ht="12.1" outlineLevel="0" r="80">
      <c r="A80" s="0"/>
      <c r="B80" s="0"/>
      <c r="C80" s="0"/>
      <c r="D80" s="0"/>
      <c r="E80" s="0"/>
      <c r="F80" s="0"/>
      <c r="G80" s="11" t="n">
        <v>45747</v>
      </c>
      <c r="H80" s="6" t="n">
        <v>2</v>
      </c>
      <c r="I80" s="6" t="n">
        <v>1270.31</v>
      </c>
      <c r="J80" s="11" t="n">
        <v>45797</v>
      </c>
      <c r="K80" s="6" t="n">
        <v>10</v>
      </c>
      <c r="L80" s="6" t="n">
        <v>522.77</v>
      </c>
    </row>
    <row collapsed="false" customFormat="false" customHeight="false" hidden="false" ht="12.1" outlineLevel="0" r="81">
      <c r="A81" s="0"/>
      <c r="B81" s="0"/>
      <c r="C81" s="0"/>
      <c r="D81" s="0"/>
      <c r="E81" s="0"/>
      <c r="F81" s="0"/>
      <c r="G81" s="11" t="n">
        <v>45749</v>
      </c>
      <c r="H81" s="6" t="n">
        <v>5</v>
      </c>
      <c r="I81" s="6" t="n">
        <v>3061.72</v>
      </c>
      <c r="J81" s="11" t="n">
        <v>45799</v>
      </c>
      <c r="K81" s="6" t="n">
        <v>10</v>
      </c>
      <c r="L81" s="6" t="n">
        <v>505.25</v>
      </c>
    </row>
    <row collapsed="false" customFormat="false" customHeight="false" hidden="false" ht="12.1" outlineLevel="0" r="82">
      <c r="A82" s="0"/>
      <c r="B82" s="0"/>
      <c r="C82" s="0"/>
      <c r="D82" s="0"/>
      <c r="E82" s="0"/>
      <c r="F82" s="0"/>
      <c r="G82" s="11" t="n">
        <v>45749</v>
      </c>
      <c r="H82" s="6" t="n">
        <v>6</v>
      </c>
      <c r="I82" s="6" t="n">
        <v>3707.68</v>
      </c>
      <c r="J82" s="11" t="n">
        <v>45800</v>
      </c>
      <c r="K82" s="6" t="n">
        <v>450</v>
      </c>
      <c r="L82" s="6" t="n">
        <v>22999.83</v>
      </c>
    </row>
    <row collapsed="false" customFormat="false" customHeight="false" hidden="false" ht="12.1" outlineLevel="0" r="83">
      <c r="A83" s="0"/>
      <c r="B83" s="0"/>
      <c r="C83" s="0"/>
      <c r="D83" s="0"/>
      <c r="E83" s="0"/>
      <c r="F83" s="0"/>
      <c r="G83" s="11" t="n">
        <v>45750</v>
      </c>
      <c r="H83" s="6" t="n">
        <v>9</v>
      </c>
      <c r="I83" s="6" t="n">
        <v>5574.13</v>
      </c>
      <c r="J83" s="11" t="n">
        <v>45818</v>
      </c>
      <c r="K83" s="6" t="n">
        <v>630</v>
      </c>
      <c r="L83" s="6" t="n">
        <v>31613.44</v>
      </c>
    </row>
    <row collapsed="false" customFormat="false" customHeight="false" hidden="false" ht="12.1" outlineLevel="0" r="84">
      <c r="A84" s="0"/>
      <c r="B84" s="0"/>
      <c r="C84" s="0"/>
      <c r="D84" s="0"/>
      <c r="E84" s="0"/>
      <c r="F84" s="0"/>
      <c r="G84" s="11" t="n">
        <v>45751</v>
      </c>
      <c r="H84" s="6" t="n">
        <v>39</v>
      </c>
      <c r="I84" s="6" t="n">
        <v>23409.36</v>
      </c>
      <c r="J84" s="11" t="n">
        <v>45818</v>
      </c>
      <c r="K84" s="6" t="n">
        <v>370</v>
      </c>
      <c r="L84" s="6" t="n">
        <v>18566.62</v>
      </c>
    </row>
    <row collapsed="false" customFormat="false" customHeight="false" hidden="false" ht="12.1" outlineLevel="0" r="85">
      <c r="A85" s="0"/>
      <c r="B85" s="0"/>
      <c r="C85" s="0"/>
      <c r="D85" s="0"/>
      <c r="E85" s="0"/>
      <c r="F85" s="0"/>
      <c r="G85" s="11" t="n">
        <v>45751</v>
      </c>
      <c r="H85" s="6" t="n">
        <v>2</v>
      </c>
      <c r="I85" s="6" t="n">
        <v>1200.48</v>
      </c>
      <c r="J85" s="11" t="n">
        <v>45831</v>
      </c>
      <c r="K85" s="6" t="n">
        <v>1360</v>
      </c>
      <c r="L85" s="6" t="n">
        <v>70122.44</v>
      </c>
    </row>
    <row collapsed="false" customFormat="false" customHeight="false" hidden="false" ht="12.1" outlineLevel="0" r="86">
      <c r="A86" s="0"/>
      <c r="B86" s="0"/>
      <c r="C86" s="0"/>
      <c r="D86" s="0"/>
      <c r="E86" s="0"/>
      <c r="F86" s="0"/>
      <c r="G86" s="11" t="n">
        <v>45751</v>
      </c>
      <c r="H86" s="6" t="n">
        <v>5</v>
      </c>
      <c r="I86" s="6" t="n">
        <v>3001.2</v>
      </c>
      <c r="J86" s="11" t="n">
        <v>45831</v>
      </c>
      <c r="K86" s="6" t="n">
        <v>10</v>
      </c>
      <c r="L86" s="6" t="n">
        <v>515.61</v>
      </c>
    </row>
    <row collapsed="false" customFormat="false" customHeight="false" hidden="false" ht="12.1" outlineLevel="0" r="87">
      <c r="A87" s="0"/>
      <c r="B87" s="0"/>
      <c r="C87" s="0"/>
      <c r="D87" s="0"/>
      <c r="E87" s="0"/>
      <c r="F87" s="0"/>
      <c r="G87" s="11" t="n">
        <v>45751</v>
      </c>
      <c r="H87" s="6" t="n">
        <v>15</v>
      </c>
      <c r="I87" s="6" t="n">
        <v>9003.6</v>
      </c>
      <c r="J87" s="11" t="n">
        <v>45831</v>
      </c>
      <c r="K87" s="6" t="n">
        <v>100</v>
      </c>
      <c r="L87" s="6" t="n">
        <v>5156.06</v>
      </c>
    </row>
    <row collapsed="false" customFormat="false" customHeight="false" hidden="false" ht="12.1" outlineLevel="0" r="88">
      <c r="A88" s="0"/>
      <c r="B88" s="0"/>
      <c r="C88" s="0"/>
      <c r="D88" s="0"/>
      <c r="E88" s="0"/>
      <c r="F88" s="0"/>
      <c r="G88" s="11" t="n">
        <v>45751</v>
      </c>
      <c r="H88" s="6" t="n">
        <v>39</v>
      </c>
      <c r="I88" s="6" t="n">
        <v>23409.36</v>
      </c>
      <c r="J88" s="0"/>
      <c r="K88" s="5" t="s">
        <f>=SUM(L2:L87)/SUM(K2:K87)</f>
      </c>
      <c r="L88" s="0" t="s">
        <v>11</v>
      </c>
    </row>
    <row collapsed="false" customFormat="false" customHeight="false" hidden="false" ht="12.1" outlineLevel="0" r="89">
      <c r="A89" s="0"/>
      <c r="B89" s="0"/>
      <c r="C89" s="0"/>
      <c r="D89" s="0"/>
      <c r="E89" s="0"/>
      <c r="F89" s="0"/>
      <c r="G89" s="11" t="n">
        <v>45751</v>
      </c>
      <c r="H89" s="6" t="n">
        <v>3</v>
      </c>
      <c r="I89" s="6" t="n">
        <v>1800.72</v>
      </c>
      <c r="J89" s="0"/>
      <c r="K89" s="6" t="n">
        <v>38.12</v>
      </c>
      <c r="L89" s="0" t="s">
        <v>538</v>
      </c>
    </row>
    <row collapsed="false" customFormat="false" customHeight="false" hidden="false" ht="12.1" outlineLevel="0" r="90">
      <c r="A90" s="0"/>
      <c r="B90" s="0"/>
      <c r="C90" s="0"/>
      <c r="D90" s="0"/>
      <c r="E90" s="0"/>
      <c r="F90" s="0"/>
      <c r="G90" s="11" t="n">
        <v>45754</v>
      </c>
      <c r="H90" s="6" t="n">
        <v>7</v>
      </c>
      <c r="I90" s="6" t="n">
        <v>4222.69</v>
      </c>
      <c r="J90" s="0"/>
      <c r="K90" s="6" t="n">
        <v>59300</v>
      </c>
      <c r="L90" s="0" t="s">
        <v>539</v>
      </c>
    </row>
    <row collapsed="false" customFormat="false" customHeight="false" hidden="false" ht="12.1" outlineLevel="0" r="91">
      <c r="A91" s="0"/>
      <c r="B91" s="0"/>
      <c r="C91" s="0"/>
      <c r="D91" s="0"/>
      <c r="E91" s="0"/>
      <c r="F91" s="0"/>
      <c r="G91" s="11" t="n">
        <v>45756</v>
      </c>
      <c r="H91" s="6" t="n">
        <v>77</v>
      </c>
      <c r="I91" s="6" t="n">
        <v>46434.17</v>
      </c>
      <c r="J91" s="0"/>
      <c r="K91" s="5" t="s">
        <f>=K90*(ABS(K89)-ABS(K88))</f>
      </c>
      <c r="L91" s="0" t="s">
        <v>540</v>
      </c>
    </row>
    <row collapsed="false" customFormat="false" customHeight="false" hidden="false" ht="12.1" outlineLevel="0" r="92">
      <c r="A92" s="0"/>
      <c r="B92" s="0"/>
      <c r="C92" s="0"/>
      <c r="D92" s="0"/>
      <c r="E92" s="0"/>
      <c r="F92" s="0"/>
      <c r="G92" s="11" t="n">
        <v>45756</v>
      </c>
      <c r="H92" s="6" t="n">
        <v>99</v>
      </c>
      <c r="I92" s="6" t="n">
        <v>59701.07</v>
      </c>
    </row>
    <row collapsed="false" customFormat="false" customHeight="false" hidden="false" ht="12.1" outlineLevel="0" r="93">
      <c r="A93" s="0"/>
      <c r="B93" s="0"/>
      <c r="C93" s="0"/>
      <c r="D93" s="0"/>
      <c r="E93" s="0"/>
      <c r="F93" s="0"/>
      <c r="G93" s="11" t="n">
        <v>45799</v>
      </c>
      <c r="H93" s="6" t="n">
        <v>77</v>
      </c>
      <c r="I93" s="6" t="n">
        <v>49669.46</v>
      </c>
    </row>
    <row collapsed="false" customFormat="false" customHeight="false" hidden="false" ht="12.1" outlineLevel="0" r="94">
      <c r="A94" s="0"/>
      <c r="B94" s="0"/>
      <c r="C94" s="0"/>
      <c r="D94" s="0"/>
      <c r="E94" s="0"/>
      <c r="F94" s="0"/>
      <c r="G94" s="11" t="n">
        <v>45804</v>
      </c>
      <c r="H94" s="6" t="n">
        <v>4</v>
      </c>
      <c r="I94" s="6" t="n">
        <v>2607.04</v>
      </c>
    </row>
    <row collapsed="false" customFormat="false" customHeight="false" hidden="false" ht="12.1" outlineLevel="0" r="95">
      <c r="A95" s="0"/>
      <c r="B95" s="0"/>
      <c r="C95" s="0"/>
      <c r="D95" s="0"/>
      <c r="E95" s="0"/>
      <c r="F95" s="0"/>
      <c r="G95" s="11" t="n">
        <v>45818</v>
      </c>
      <c r="H95" s="6" t="n">
        <v>1</v>
      </c>
      <c r="I95" s="6" t="n">
        <v>597.94</v>
      </c>
    </row>
    <row collapsed="false" customFormat="false" customHeight="false" hidden="false" ht="12.1" outlineLevel="0" r="96">
      <c r="A96" s="0"/>
      <c r="B96" s="0"/>
      <c r="C96" s="0"/>
      <c r="D96" s="0"/>
      <c r="E96" s="0"/>
      <c r="F96" s="0"/>
      <c r="G96" s="11" t="n">
        <v>45818</v>
      </c>
      <c r="H96" s="6" t="n">
        <v>1</v>
      </c>
      <c r="I96" s="6" t="n">
        <v>597.24</v>
      </c>
    </row>
    <row collapsed="false" customFormat="false" customHeight="false" hidden="false" ht="12.1" outlineLevel="0" r="97">
      <c r="A97" s="0"/>
      <c r="B97" s="0"/>
      <c r="C97" s="0"/>
      <c r="D97" s="0"/>
      <c r="E97" s="0"/>
      <c r="F97" s="0"/>
      <c r="G97" s="11" t="n">
        <v>45832</v>
      </c>
      <c r="H97" s="6" t="n">
        <v>45</v>
      </c>
      <c r="I97" s="6" t="n">
        <v>27707.89</v>
      </c>
    </row>
    <row collapsed="false" customFormat="false" customHeight="false" hidden="false" ht="12.1" outlineLevel="0" r="98">
      <c r="A98" s="0"/>
      <c r="B98" s="0"/>
      <c r="C98" s="0"/>
      <c r="D98" s="0"/>
      <c r="E98" s="0"/>
      <c r="F98" s="0"/>
      <c r="G98" s="11" t="n">
        <v>45833</v>
      </c>
      <c r="H98" s="6" t="n">
        <v>4</v>
      </c>
      <c r="I98" s="6" t="n">
        <v>2477.74</v>
      </c>
    </row>
    <row collapsed="false" customFormat="false" customHeight="false" hidden="false" ht="12.1" outlineLevel="0" r="99">
      <c r="A99" s="0"/>
      <c r="B99" s="0"/>
      <c r="C99" s="0"/>
      <c r="D99" s="0"/>
      <c r="E99" s="0"/>
      <c r="F99" s="0"/>
      <c r="G99" s="0"/>
      <c r="H99" s="5" t="s">
        <f>=SUM(I2:I98)/SUM(H2:H98)</f>
      </c>
      <c r="I99" s="0" t="s">
        <v>11</v>
      </c>
    </row>
    <row collapsed="false" customFormat="false" customHeight="false" hidden="false" ht="12.1" outlineLevel="0" r="100">
      <c r="A100" s="0"/>
      <c r="B100" s="0"/>
      <c r="C100" s="0"/>
      <c r="D100" s="0"/>
      <c r="E100" s="0"/>
      <c r="F100" s="0"/>
      <c r="G100" s="0"/>
      <c r="H100" s="6" t="n">
        <v>513.7</v>
      </c>
      <c r="I100" s="0" t="s">
        <v>538</v>
      </c>
    </row>
    <row collapsed="false" customFormat="false" customHeight="false" hidden="false" ht="12.1" outlineLevel="0" r="101">
      <c r="A101" s="0"/>
      <c r="B101" s="0"/>
      <c r="C101" s="0"/>
      <c r="D101" s="0"/>
      <c r="E101" s="0"/>
      <c r="F101" s="0"/>
      <c r="G101" s="0"/>
      <c r="H101" s="6" t="n">
        <v>4725</v>
      </c>
      <c r="I101" s="0" t="s">
        <v>539</v>
      </c>
    </row>
    <row collapsed="false" customFormat="false" customHeight="false" hidden="false" ht="12.1" outlineLevel="0" r="102">
      <c r="A102" s="0"/>
      <c r="B102" s="0"/>
      <c r="C102" s="0"/>
      <c r="D102" s="0"/>
      <c r="E102" s="0"/>
      <c r="F102" s="0"/>
      <c r="G102" s="0"/>
      <c r="H102" s="5" t="s">
        <f>=H101*(ABS(H100)-ABS(H99))</f>
      </c>
      <c r="I102" s="0" t="s">
        <v>540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P231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109</v>
      </c>
      <c r="B1" s="19" t="s">
        <v>0</v>
      </c>
      <c r="C1" s="19" t="s">
        <v>2</v>
      </c>
      <c r="D1" s="19" t="s">
        <v>541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542</v>
      </c>
      <c r="L1" s="19" t="s">
        <v>543</v>
      </c>
      <c r="M1" s="19" t="s">
        <v>64</v>
      </c>
      <c r="N1" s="19" t="s">
        <v>19</v>
      </c>
      <c r="O1" s="19" t="s">
        <v>35</v>
      </c>
      <c r="P1" s="19" t="s">
        <v>544</v>
      </c>
    </row>
    <row collapsed="false" customFormat="false" customHeight="false" hidden="false" ht="12.1" outlineLevel="0" r="2">
      <c r="A2" s="22" t="n">
        <v>43441</v>
      </c>
      <c r="B2" s="23" t="s">
        <v>545</v>
      </c>
      <c r="C2" s="23" t="s">
        <v>546</v>
      </c>
      <c r="D2" s="23" t="s">
        <v>545</v>
      </c>
      <c r="E2" s="23" t="s">
        <v>545</v>
      </c>
      <c r="F2" s="23" t="s">
        <v>19</v>
      </c>
      <c r="G2" s="24" t="n">
        <v>1</v>
      </c>
      <c r="H2" s="25" t="n">
        <v>-150</v>
      </c>
      <c r="I2" s="25" t="n">
        <v>-150</v>
      </c>
      <c r="J2" s="25" t="n">
        <v>0</v>
      </c>
      <c r="K2" s="25" t="n">
        <v>0</v>
      </c>
      <c r="L2" s="25" t="n">
        <v>0</v>
      </c>
      <c r="M2" s="25"/>
      <c r="N2" s="6" t="s">
        <f>=I2+J2+K2+L2</f>
      </c>
      <c r="O2" s="25"/>
      <c r="P2" s="23"/>
    </row>
    <row collapsed="false" customFormat="false" customHeight="false" hidden="false" ht="12.1" outlineLevel="0" r="3">
      <c r="A3" s="26" t="n">
        <v>43441</v>
      </c>
      <c r="B3" s="27" t="s">
        <v>547</v>
      </c>
      <c r="C3" s="27" t="s">
        <v>116</v>
      </c>
      <c r="D3" s="27" t="s">
        <v>547</v>
      </c>
      <c r="E3" s="27" t="s">
        <v>547</v>
      </c>
      <c r="F3" s="27" t="s">
        <v>19</v>
      </c>
      <c r="G3" s="28" t="n">
        <v>1</v>
      </c>
      <c r="H3" s="29" t="n">
        <v>401000</v>
      </c>
      <c r="I3" s="29" t="n">
        <v>401000</v>
      </c>
      <c r="J3" s="29" t="n">
        <v>0</v>
      </c>
      <c r="K3" s="29" t="n">
        <v>0</v>
      </c>
      <c r="L3" s="29" t="n">
        <v>0</v>
      </c>
      <c r="M3" s="29"/>
      <c r="N3" s="6" t="s">
        <f>=I3+J3+K3+L3</f>
      </c>
      <c r="O3" s="29"/>
      <c r="P3" s="27"/>
    </row>
    <row collapsed="false" customFormat="false" customHeight="false" hidden="false" ht="12.1" outlineLevel="0" r="4">
      <c r="A4" s="21" t="n">
        <v>43441.451284722</v>
      </c>
      <c r="B4" s="17" t="s">
        <v>477</v>
      </c>
      <c r="C4" s="17" t="s">
        <v>548</v>
      </c>
      <c r="D4" s="17" t="s">
        <v>473</v>
      </c>
      <c r="E4" s="17" t="s">
        <v>79</v>
      </c>
      <c r="F4" s="17" t="s">
        <v>19</v>
      </c>
      <c r="G4" s="7" t="n">
        <v>15</v>
      </c>
      <c r="H4" s="6" t="n">
        <v>96.065</v>
      </c>
      <c r="I4" s="6" t="n">
        <v>-14409.75</v>
      </c>
      <c r="J4" s="6" t="n">
        <v>-238.8</v>
      </c>
      <c r="K4" s="6" t="n">
        <v>-7.39</v>
      </c>
      <c r="L4" s="6" t="n">
        <v>0</v>
      </c>
      <c r="M4" s="6"/>
      <c r="N4" s="6" t="s">
        <f>=I4+J4+K4+L4</f>
      </c>
      <c r="O4" s="6"/>
      <c r="P4" s="17"/>
    </row>
    <row collapsed="false" customFormat="false" customHeight="false" hidden="false" ht="12.1" outlineLevel="0" r="5">
      <c r="A5" s="21" t="n">
        <v>43441.451284722</v>
      </c>
      <c r="B5" s="17" t="s">
        <v>477</v>
      </c>
      <c r="C5" s="17" t="s">
        <v>548</v>
      </c>
      <c r="D5" s="17" t="s">
        <v>473</v>
      </c>
      <c r="E5" s="17" t="s">
        <v>79</v>
      </c>
      <c r="F5" s="17" t="s">
        <v>19</v>
      </c>
      <c r="G5" s="7" t="n">
        <v>13</v>
      </c>
      <c r="H5" s="6" t="n">
        <v>96.059</v>
      </c>
      <c r="I5" s="6" t="n">
        <v>-12487.67</v>
      </c>
      <c r="J5" s="6" t="n">
        <v>-206.96</v>
      </c>
      <c r="K5" s="6" t="n">
        <v>-6.41</v>
      </c>
      <c r="L5" s="6" t="n">
        <v>0</v>
      </c>
      <c r="M5" s="6"/>
      <c r="N5" s="6" t="s">
        <f>=I5+J5+K5+L5</f>
      </c>
      <c r="O5" s="6"/>
      <c r="P5" s="17"/>
    </row>
    <row collapsed="false" customFormat="false" customHeight="false" hidden="false" ht="12.1" outlineLevel="0" r="6">
      <c r="A6" s="21" t="n">
        <v>43441.451284722</v>
      </c>
      <c r="B6" s="17" t="s">
        <v>477</v>
      </c>
      <c r="C6" s="17" t="s">
        <v>548</v>
      </c>
      <c r="D6" s="17" t="s">
        <v>473</v>
      </c>
      <c r="E6" s="17" t="s">
        <v>79</v>
      </c>
      <c r="F6" s="17" t="s">
        <v>19</v>
      </c>
      <c r="G6" s="7" t="n">
        <v>8</v>
      </c>
      <c r="H6" s="6" t="n">
        <v>96.058</v>
      </c>
      <c r="I6" s="6" t="n">
        <v>-7684.64</v>
      </c>
      <c r="J6" s="6" t="n">
        <v>-127.36</v>
      </c>
      <c r="K6" s="6" t="n">
        <v>-3.95</v>
      </c>
      <c r="L6" s="6" t="n">
        <v>0</v>
      </c>
      <c r="M6" s="6"/>
      <c r="N6" s="6" t="s">
        <f>=I6+J6+K6+L6</f>
      </c>
      <c r="O6" s="6"/>
      <c r="P6" s="17"/>
    </row>
    <row collapsed="false" customFormat="false" customHeight="false" hidden="false" ht="12.1" outlineLevel="0" r="7">
      <c r="A7" s="21" t="n">
        <v>43441.451296296</v>
      </c>
      <c r="B7" s="17" t="s">
        <v>478</v>
      </c>
      <c r="C7" s="17" t="s">
        <v>549</v>
      </c>
      <c r="D7" s="17" t="s">
        <v>473</v>
      </c>
      <c r="E7" s="17" t="s">
        <v>79</v>
      </c>
      <c r="F7" s="17" t="s">
        <v>19</v>
      </c>
      <c r="G7" s="7" t="n">
        <v>33</v>
      </c>
      <c r="H7" s="6" t="n">
        <v>99.4</v>
      </c>
      <c r="I7" s="6" t="n">
        <v>-32802</v>
      </c>
      <c r="J7" s="6" t="n">
        <v>-371.25</v>
      </c>
      <c r="K7" s="6" t="n">
        <v>-16.82</v>
      </c>
      <c r="L7" s="6" t="n">
        <v>0</v>
      </c>
      <c r="M7" s="6"/>
      <c r="N7" s="6" t="s">
        <f>=I7+J7+K7+L7</f>
      </c>
      <c r="O7" s="6"/>
      <c r="P7" s="17"/>
    </row>
    <row collapsed="false" customFormat="false" customHeight="false" hidden="false" ht="12.1" outlineLevel="0" r="8">
      <c r="A8" s="21" t="n">
        <v>43441.451296296</v>
      </c>
      <c r="B8" s="17" t="s">
        <v>479</v>
      </c>
      <c r="C8" s="17" t="s">
        <v>550</v>
      </c>
      <c r="D8" s="17" t="s">
        <v>473</v>
      </c>
      <c r="E8" s="17" t="s">
        <v>79</v>
      </c>
      <c r="F8" s="17" t="s">
        <v>19</v>
      </c>
      <c r="G8" s="7" t="n">
        <v>34</v>
      </c>
      <c r="H8" s="6" t="n">
        <v>95.399</v>
      </c>
      <c r="I8" s="6" t="n">
        <v>-32435.66</v>
      </c>
      <c r="J8" s="6" t="n">
        <v>-717.06</v>
      </c>
      <c r="K8" s="6" t="n">
        <v>-16.65</v>
      </c>
      <c r="L8" s="6" t="n">
        <v>0</v>
      </c>
      <c r="M8" s="6"/>
      <c r="N8" s="6" t="s">
        <f>=I8+J8+K8+L8</f>
      </c>
      <c r="O8" s="6"/>
      <c r="P8" s="17"/>
    </row>
    <row collapsed="false" customFormat="false" customHeight="false" hidden="false" ht="12.1" outlineLevel="0" r="9">
      <c r="A9" s="21" t="n">
        <v>43441.45130787</v>
      </c>
      <c r="B9" s="17" t="s">
        <v>481</v>
      </c>
      <c r="C9" s="17" t="s">
        <v>551</v>
      </c>
      <c r="D9" s="17" t="s">
        <v>473</v>
      </c>
      <c r="E9" s="17" t="s">
        <v>79</v>
      </c>
      <c r="F9" s="17" t="s">
        <v>19</v>
      </c>
      <c r="G9" s="7" t="n">
        <v>30</v>
      </c>
      <c r="H9" s="6" t="n">
        <v>98.608</v>
      </c>
      <c r="I9" s="6" t="n">
        <v>-29582.4</v>
      </c>
      <c r="J9" s="6" t="n">
        <v>-862.2</v>
      </c>
      <c r="K9" s="6" t="n">
        <v>-15.18</v>
      </c>
      <c r="L9" s="6" t="n">
        <v>0</v>
      </c>
      <c r="M9" s="6"/>
      <c r="N9" s="6" t="s">
        <f>=I9+J9+K9+L9</f>
      </c>
      <c r="O9" s="6"/>
      <c r="P9" s="17"/>
    </row>
    <row collapsed="false" customFormat="false" customHeight="false" hidden="false" ht="12.1" outlineLevel="0" r="10">
      <c r="A10" s="21" t="n">
        <v>43441.45130787</v>
      </c>
      <c r="B10" s="17" t="s">
        <v>481</v>
      </c>
      <c r="C10" s="17" t="s">
        <v>551</v>
      </c>
      <c r="D10" s="17" t="s">
        <v>473</v>
      </c>
      <c r="E10" s="17" t="s">
        <v>79</v>
      </c>
      <c r="F10" s="17" t="s">
        <v>19</v>
      </c>
      <c r="G10" s="7" t="n">
        <v>2</v>
      </c>
      <c r="H10" s="6" t="n">
        <v>98.557</v>
      </c>
      <c r="I10" s="6" t="n">
        <v>-1971.14</v>
      </c>
      <c r="J10" s="6" t="n">
        <v>-57.48</v>
      </c>
      <c r="K10" s="6" t="n">
        <v>-1</v>
      </c>
      <c r="L10" s="6" t="n">
        <v>0</v>
      </c>
      <c r="M10" s="6"/>
      <c r="N10" s="6" t="s">
        <f>=I10+J10+K10+L10</f>
      </c>
      <c r="O10" s="6"/>
      <c r="P10" s="17"/>
    </row>
    <row collapsed="false" customFormat="false" customHeight="false" hidden="false" ht="12.1" outlineLevel="0" r="11">
      <c r="A11" s="21" t="n">
        <v>43441.45130787</v>
      </c>
      <c r="B11" s="17" t="s">
        <v>480</v>
      </c>
      <c r="C11" s="17" t="s">
        <v>552</v>
      </c>
      <c r="D11" s="17" t="s">
        <v>473</v>
      </c>
      <c r="E11" s="17" t="s">
        <v>79</v>
      </c>
      <c r="F11" s="17" t="s">
        <v>19</v>
      </c>
      <c r="G11" s="7" t="n">
        <v>32</v>
      </c>
      <c r="H11" s="6" t="n">
        <v>99.25</v>
      </c>
      <c r="I11" s="6" t="n">
        <v>-31760</v>
      </c>
      <c r="J11" s="6" t="n">
        <v>-1073.28</v>
      </c>
      <c r="K11" s="6" t="n">
        <v>-16.3</v>
      </c>
      <c r="L11" s="6" t="n">
        <v>0</v>
      </c>
      <c r="M11" s="6"/>
      <c r="N11" s="6" t="s">
        <f>=I11+J11+K11+L11</f>
      </c>
      <c r="O11" s="6"/>
      <c r="P11" s="17"/>
    </row>
    <row collapsed="false" customFormat="false" customHeight="false" hidden="false" ht="12.1" outlineLevel="0" r="12">
      <c r="A12" s="21" t="n">
        <v>43441.45130787</v>
      </c>
      <c r="B12" s="17" t="s">
        <v>39</v>
      </c>
      <c r="C12" s="17" t="s">
        <v>553</v>
      </c>
      <c r="D12" s="17" t="s">
        <v>473</v>
      </c>
      <c r="E12" s="17" t="s">
        <v>17</v>
      </c>
      <c r="F12" s="17" t="s">
        <v>19</v>
      </c>
      <c r="G12" s="7" t="n">
        <v>160</v>
      </c>
      <c r="H12" s="6" t="n">
        <v>193.98</v>
      </c>
      <c r="I12" s="6" t="n">
        <v>-31036.8</v>
      </c>
      <c r="J12" s="6" t="n">
        <v>0</v>
      </c>
      <c r="K12" s="6" t="n">
        <v>-15.93</v>
      </c>
      <c r="L12" s="6" t="n">
        <v>0</v>
      </c>
      <c r="M12" s="6"/>
      <c r="N12" s="6" t="s">
        <f>=I12+J12+K12+L12</f>
      </c>
      <c r="O12" s="6"/>
      <c r="P12" s="17"/>
    </row>
    <row collapsed="false" customFormat="false" customHeight="false" hidden="false" ht="12.1" outlineLevel="0" r="13">
      <c r="A13" s="21" t="n">
        <v>43441.451319444</v>
      </c>
      <c r="B13" s="17" t="s">
        <v>482</v>
      </c>
      <c r="C13" s="17" t="s">
        <v>554</v>
      </c>
      <c r="D13" s="17" t="s">
        <v>473</v>
      </c>
      <c r="E13" s="17" t="s">
        <v>75</v>
      </c>
      <c r="F13" s="17" t="s">
        <v>19</v>
      </c>
      <c r="G13" s="7" t="n">
        <v>500</v>
      </c>
      <c r="H13" s="6" t="n">
        <v>60.3</v>
      </c>
      <c r="I13" s="6" t="n">
        <v>-30150</v>
      </c>
      <c r="J13" s="6" t="n">
        <v>0</v>
      </c>
      <c r="K13" s="6" t="n">
        <v>-15.46</v>
      </c>
      <c r="L13" s="6" t="n">
        <v>0</v>
      </c>
      <c r="M13" s="6"/>
      <c r="N13" s="6" t="s">
        <f>=I13+J13+K13+L13</f>
      </c>
      <c r="O13" s="6"/>
      <c r="P13" s="17"/>
    </row>
    <row collapsed="false" customFormat="false" customHeight="false" hidden="false" ht="12.1" outlineLevel="0" r="14">
      <c r="A14" s="21" t="n">
        <v>43441.451319444</v>
      </c>
      <c r="B14" s="17" t="s">
        <v>36</v>
      </c>
      <c r="C14" s="17" t="s">
        <v>555</v>
      </c>
      <c r="D14" s="17" t="s">
        <v>473</v>
      </c>
      <c r="E14" s="17" t="s">
        <v>17</v>
      </c>
      <c r="F14" s="17" t="s">
        <v>19</v>
      </c>
      <c r="G14" s="7" t="n">
        <v>190</v>
      </c>
      <c r="H14" s="6" t="n">
        <v>161.46</v>
      </c>
      <c r="I14" s="6" t="n">
        <v>-30677.4</v>
      </c>
      <c r="J14" s="6" t="n">
        <v>0</v>
      </c>
      <c r="K14" s="6" t="n">
        <v>-15.73</v>
      </c>
      <c r="L14" s="6" t="n">
        <v>0</v>
      </c>
      <c r="M14" s="6"/>
      <c r="N14" s="6" t="s">
        <f>=I14+J14+K14+L14</f>
      </c>
      <c r="O14" s="6"/>
      <c r="P14" s="17"/>
    </row>
    <row collapsed="false" customFormat="false" customHeight="false" hidden="false" ht="12.1" outlineLevel="0" r="15">
      <c r="A15" s="21" t="n">
        <v>43441.451319444</v>
      </c>
      <c r="B15" s="17" t="s">
        <v>16</v>
      </c>
      <c r="C15" s="17" t="s">
        <v>556</v>
      </c>
      <c r="D15" s="17" t="s">
        <v>473</v>
      </c>
      <c r="E15" s="17" t="s">
        <v>17</v>
      </c>
      <c r="F15" s="17" t="s">
        <v>19</v>
      </c>
      <c r="G15" s="7" t="n">
        <v>6</v>
      </c>
      <c r="H15" s="6" t="n">
        <v>5170</v>
      </c>
      <c r="I15" s="6" t="n">
        <v>-31020</v>
      </c>
      <c r="J15" s="6" t="n">
        <v>0</v>
      </c>
      <c r="K15" s="6" t="n">
        <v>-15.92</v>
      </c>
      <c r="L15" s="6" t="n">
        <v>0</v>
      </c>
      <c r="M15" s="6"/>
      <c r="N15" s="6" t="s">
        <f>=I15+J15+K15+L15</f>
      </c>
      <c r="O15" s="6"/>
      <c r="P15" s="17"/>
    </row>
    <row collapsed="false" customFormat="false" customHeight="false" hidden="false" ht="12.1" outlineLevel="0" r="16">
      <c r="A16" s="21" t="n">
        <v>43441.451331019</v>
      </c>
      <c r="B16" s="17" t="s">
        <v>42</v>
      </c>
      <c r="C16" s="17" t="s">
        <v>557</v>
      </c>
      <c r="D16" s="17" t="s">
        <v>473</v>
      </c>
      <c r="E16" s="17" t="s">
        <v>17</v>
      </c>
      <c r="F16" s="17" t="s">
        <v>19</v>
      </c>
      <c r="G16" s="7" t="n">
        <v>8</v>
      </c>
      <c r="H16" s="6" t="n">
        <v>1622</v>
      </c>
      <c r="I16" s="6" t="n">
        <v>-12976</v>
      </c>
      <c r="J16" s="6" t="n">
        <v>0</v>
      </c>
      <c r="K16" s="6" t="n">
        <v>-6.65</v>
      </c>
      <c r="L16" s="6" t="n">
        <v>0</v>
      </c>
      <c r="M16" s="6"/>
      <c r="N16" s="6" t="s">
        <f>=I16+J16+K16+L16</f>
      </c>
      <c r="O16" s="6"/>
      <c r="P16" s="17"/>
    </row>
    <row collapsed="false" customFormat="false" customHeight="false" hidden="false" ht="12.1" outlineLevel="0" r="17">
      <c r="A17" s="21" t="n">
        <v>43441.451331019</v>
      </c>
      <c r="B17" s="17" t="s">
        <v>483</v>
      </c>
      <c r="C17" s="17" t="s">
        <v>558</v>
      </c>
      <c r="D17" s="17" t="s">
        <v>473</v>
      </c>
      <c r="E17" s="17" t="s">
        <v>75</v>
      </c>
      <c r="F17" s="17" t="s">
        <v>19</v>
      </c>
      <c r="G17" s="7" t="n">
        <v>600</v>
      </c>
      <c r="H17" s="6" t="n">
        <v>27.8</v>
      </c>
      <c r="I17" s="6" t="n">
        <v>-16680</v>
      </c>
      <c r="J17" s="6" t="n">
        <v>0</v>
      </c>
      <c r="K17" s="6" t="n">
        <v>-8.56</v>
      </c>
      <c r="L17" s="6" t="n">
        <v>0</v>
      </c>
      <c r="M17" s="6"/>
      <c r="N17" s="6" t="s">
        <f>=I17+J17+K17+L17</f>
      </c>
      <c r="O17" s="6"/>
      <c r="P17" s="17"/>
    </row>
    <row collapsed="false" customFormat="false" customHeight="false" hidden="false" ht="12.1" outlineLevel="0" r="18">
      <c r="A18" s="21" t="n">
        <v>43441.451331019</v>
      </c>
      <c r="B18" s="17" t="s">
        <v>59</v>
      </c>
      <c r="C18" s="17" t="s">
        <v>559</v>
      </c>
      <c r="D18" s="17" t="s">
        <v>473</v>
      </c>
      <c r="E18" s="17" t="s">
        <v>17</v>
      </c>
      <c r="F18" s="17" t="s">
        <v>19</v>
      </c>
      <c r="G18" s="7" t="n">
        <v>10</v>
      </c>
      <c r="H18" s="6" t="n">
        <v>431.5</v>
      </c>
      <c r="I18" s="6" t="n">
        <v>-4315</v>
      </c>
      <c r="J18" s="6" t="n">
        <v>0</v>
      </c>
      <c r="K18" s="6" t="n">
        <v>-2.2</v>
      </c>
      <c r="L18" s="6" t="n">
        <v>0</v>
      </c>
      <c r="M18" s="6"/>
      <c r="N18" s="6" t="s">
        <f>=I18+J18+K18+L18</f>
      </c>
      <c r="O18" s="6"/>
      <c r="P18" s="17"/>
    </row>
    <row collapsed="false" customFormat="false" customHeight="false" hidden="false" ht="12.1" outlineLevel="0" r="19">
      <c r="A19" s="21" t="n">
        <v>43441.451331019</v>
      </c>
      <c r="B19" s="17" t="s">
        <v>59</v>
      </c>
      <c r="C19" s="17" t="s">
        <v>559</v>
      </c>
      <c r="D19" s="17" t="s">
        <v>473</v>
      </c>
      <c r="E19" s="17" t="s">
        <v>17</v>
      </c>
      <c r="F19" s="17" t="s">
        <v>19</v>
      </c>
      <c r="G19" s="7" t="n">
        <v>20</v>
      </c>
      <c r="H19" s="6" t="n">
        <v>431.5</v>
      </c>
      <c r="I19" s="6" t="n">
        <v>-8630</v>
      </c>
      <c r="J19" s="6" t="n">
        <v>0</v>
      </c>
      <c r="K19" s="6" t="n">
        <v>-4.43</v>
      </c>
      <c r="L19" s="6" t="n">
        <v>0</v>
      </c>
      <c r="M19" s="6"/>
      <c r="N19" s="6" t="s">
        <f>=I19+J19+K19+L19</f>
      </c>
      <c r="O19" s="6"/>
      <c r="P19" s="17"/>
    </row>
    <row collapsed="false" customFormat="false" customHeight="false" hidden="false" ht="12.1" outlineLevel="0" r="20">
      <c r="A20" s="21" t="n">
        <v>43441.451331019</v>
      </c>
      <c r="B20" s="17" t="s">
        <v>27</v>
      </c>
      <c r="C20" s="17" t="s">
        <v>560</v>
      </c>
      <c r="D20" s="17" t="s">
        <v>473</v>
      </c>
      <c r="E20" s="17" t="s">
        <v>17</v>
      </c>
      <c r="F20" s="17" t="s">
        <v>19</v>
      </c>
      <c r="G20" s="7" t="n">
        <v>400</v>
      </c>
      <c r="H20" s="6" t="n">
        <v>38.97</v>
      </c>
      <c r="I20" s="6" t="n">
        <v>-15588</v>
      </c>
      <c r="J20" s="6" t="n">
        <v>0</v>
      </c>
      <c r="K20" s="6" t="n">
        <v>-7.99</v>
      </c>
      <c r="L20" s="6" t="n">
        <v>0</v>
      </c>
      <c r="M20" s="6"/>
      <c r="N20" s="6" t="s">
        <f>=I20+J20+K20+L20</f>
      </c>
      <c r="O20" s="6"/>
      <c r="P20" s="17"/>
    </row>
    <row collapsed="false" customFormat="false" customHeight="false" hidden="false" ht="12.1" outlineLevel="0" r="21">
      <c r="A21" s="21" t="n">
        <v>43441.451342593</v>
      </c>
      <c r="B21" s="17" t="s">
        <v>484</v>
      </c>
      <c r="C21" s="17" t="s">
        <v>561</v>
      </c>
      <c r="D21" s="17" t="s">
        <v>473</v>
      </c>
      <c r="E21" s="17" t="s">
        <v>17</v>
      </c>
      <c r="F21" s="17" t="s">
        <v>19</v>
      </c>
      <c r="G21" s="7" t="n">
        <v>19</v>
      </c>
      <c r="H21" s="6" t="n">
        <v>677</v>
      </c>
      <c r="I21" s="6" t="n">
        <v>-12863</v>
      </c>
      <c r="J21" s="6" t="n">
        <v>0</v>
      </c>
      <c r="K21" s="6" t="n">
        <v>-6.6</v>
      </c>
      <c r="L21" s="6" t="n">
        <v>0</v>
      </c>
      <c r="M21" s="6"/>
      <c r="N21" s="6" t="s">
        <f>=I21+J21+K21+L21</f>
      </c>
      <c r="O21" s="6"/>
      <c r="P21" s="17"/>
    </row>
    <row collapsed="false" customFormat="false" customHeight="false" hidden="false" ht="12.1" outlineLevel="0" r="22">
      <c r="A22" s="21" t="n">
        <v>43441.451342593</v>
      </c>
      <c r="B22" s="17" t="s">
        <v>485</v>
      </c>
      <c r="C22" s="17" t="s">
        <v>562</v>
      </c>
      <c r="D22" s="17" t="s">
        <v>473</v>
      </c>
      <c r="E22" s="17" t="s">
        <v>17</v>
      </c>
      <c r="F22" s="17" t="s">
        <v>19</v>
      </c>
      <c r="G22" s="7" t="n">
        <v>1</v>
      </c>
      <c r="H22" s="6" t="n">
        <v>12741</v>
      </c>
      <c r="I22" s="6" t="n">
        <v>-12741</v>
      </c>
      <c r="J22" s="6" t="n">
        <v>0</v>
      </c>
      <c r="K22" s="6" t="n">
        <v>-6.53</v>
      </c>
      <c r="L22" s="6" t="n">
        <v>0</v>
      </c>
      <c r="M22" s="6"/>
      <c r="N22" s="6" t="s">
        <f>=I22+J22+K22+L22</f>
      </c>
      <c r="O22" s="6"/>
      <c r="P22" s="17"/>
    </row>
    <row collapsed="false" customFormat="false" customHeight="false" hidden="false" ht="12.1" outlineLevel="0" r="23">
      <c r="A23" s="21" t="n">
        <v>43441.451354167</v>
      </c>
      <c r="B23" s="17" t="s">
        <v>67</v>
      </c>
      <c r="C23" s="17" t="s">
        <v>563</v>
      </c>
      <c r="D23" s="17" t="s">
        <v>473</v>
      </c>
      <c r="E23" s="17" t="s">
        <v>17</v>
      </c>
      <c r="F23" s="17" t="s">
        <v>19</v>
      </c>
      <c r="G23" s="7" t="n">
        <v>10</v>
      </c>
      <c r="H23" s="6" t="n">
        <v>382.8</v>
      </c>
      <c r="I23" s="6" t="n">
        <v>-3828</v>
      </c>
      <c r="J23" s="6" t="n">
        <v>0</v>
      </c>
      <c r="K23" s="6" t="n">
        <v>-1.96</v>
      </c>
      <c r="L23" s="6" t="n">
        <v>0</v>
      </c>
      <c r="M23" s="6"/>
      <c r="N23" s="6" t="s">
        <f>=I23+J23+K23+L23</f>
      </c>
      <c r="O23" s="6"/>
      <c r="P23" s="17"/>
    </row>
    <row collapsed="false" customFormat="false" customHeight="false" hidden="false" ht="12.1" outlineLevel="0" r="24">
      <c r="A24" s="21" t="n">
        <v>43441.451354167</v>
      </c>
      <c r="B24" s="17" t="s">
        <v>67</v>
      </c>
      <c r="C24" s="17" t="s">
        <v>563</v>
      </c>
      <c r="D24" s="17" t="s">
        <v>473</v>
      </c>
      <c r="E24" s="17" t="s">
        <v>17</v>
      </c>
      <c r="F24" s="17" t="s">
        <v>19</v>
      </c>
      <c r="G24" s="7" t="n">
        <v>20</v>
      </c>
      <c r="H24" s="6" t="n">
        <v>382.9</v>
      </c>
      <c r="I24" s="6" t="n">
        <v>-7658</v>
      </c>
      <c r="J24" s="6" t="n">
        <v>0</v>
      </c>
      <c r="K24" s="6" t="n">
        <v>-3.93</v>
      </c>
      <c r="L24" s="6" t="n">
        <v>0</v>
      </c>
      <c r="M24" s="6"/>
      <c r="N24" s="6" t="s">
        <f>=I24+J24+K24+L24</f>
      </c>
      <c r="O24" s="6"/>
      <c r="P24" s="17"/>
    </row>
    <row collapsed="false" customFormat="false" customHeight="false" hidden="false" ht="12.1" outlineLevel="0" r="25">
      <c r="A25" s="21" t="n">
        <v>43441.451354167</v>
      </c>
      <c r="B25" s="17" t="s">
        <v>486</v>
      </c>
      <c r="C25" s="17" t="s">
        <v>564</v>
      </c>
      <c r="D25" s="17" t="s">
        <v>473</v>
      </c>
      <c r="E25" s="17" t="s">
        <v>17</v>
      </c>
      <c r="F25" s="17" t="s">
        <v>19</v>
      </c>
      <c r="G25" s="7" t="n">
        <v>10</v>
      </c>
      <c r="H25" s="6" t="n">
        <v>764.8</v>
      </c>
      <c r="I25" s="6" t="n">
        <v>-7648</v>
      </c>
      <c r="J25" s="6" t="n">
        <v>0</v>
      </c>
      <c r="K25" s="6" t="n">
        <v>-3.93</v>
      </c>
      <c r="L25" s="6" t="n">
        <v>0</v>
      </c>
      <c r="M25" s="6"/>
      <c r="N25" s="6" t="s">
        <f>=I25+J25+K25+L25</f>
      </c>
      <c r="O25" s="6"/>
      <c r="P25" s="17"/>
    </row>
    <row collapsed="false" customFormat="false" customHeight="false" hidden="false" ht="12.1" outlineLevel="0" r="26">
      <c r="A26" s="30" t="n">
        <v>43446.445925926</v>
      </c>
      <c r="B26" s="31" t="s">
        <v>484</v>
      </c>
      <c r="C26" s="31" t="s">
        <v>561</v>
      </c>
      <c r="D26" s="31" t="s">
        <v>475</v>
      </c>
      <c r="E26" s="31" t="s">
        <v>17</v>
      </c>
      <c r="F26" s="31" t="s">
        <v>19</v>
      </c>
      <c r="G26" s="32" t="n">
        <v>-2</v>
      </c>
      <c r="H26" s="33" t="n">
        <v>684.9</v>
      </c>
      <c r="I26" s="33" t="n">
        <v>1369.8</v>
      </c>
      <c r="J26" s="33" t="n">
        <v>0</v>
      </c>
      <c r="K26" s="33" t="n">
        <v>-0.71</v>
      </c>
      <c r="L26" s="33" t="n">
        <v>0</v>
      </c>
      <c r="M26" s="33"/>
      <c r="N26" s="6" t="s">
        <f>=I26+J26+K26+L26</f>
      </c>
      <c r="O26" s="33"/>
      <c r="P26" s="31"/>
    </row>
    <row collapsed="false" customFormat="false" customHeight="false" hidden="false" ht="12.1" outlineLevel="0" r="27">
      <c r="A27" s="30" t="n">
        <v>43446.445925926</v>
      </c>
      <c r="B27" s="31" t="s">
        <v>484</v>
      </c>
      <c r="C27" s="31" t="s">
        <v>561</v>
      </c>
      <c r="D27" s="31" t="s">
        <v>475</v>
      </c>
      <c r="E27" s="31" t="s">
        <v>17</v>
      </c>
      <c r="F27" s="31" t="s">
        <v>19</v>
      </c>
      <c r="G27" s="32" t="n">
        <v>-17</v>
      </c>
      <c r="H27" s="33" t="n">
        <v>684.7</v>
      </c>
      <c r="I27" s="33" t="n">
        <v>11639.9</v>
      </c>
      <c r="J27" s="33" t="n">
        <v>0</v>
      </c>
      <c r="K27" s="33" t="n">
        <v>-5.96</v>
      </c>
      <c r="L27" s="33" t="n">
        <v>0</v>
      </c>
      <c r="M27" s="33"/>
      <c r="N27" s="6" t="s">
        <f>=I27+J27+K27+L27</f>
      </c>
      <c r="O27" s="33"/>
      <c r="P27" s="31"/>
    </row>
    <row collapsed="false" customFormat="false" customHeight="false" hidden="false" ht="12.1" outlineLevel="0" r="28">
      <c r="A28" s="30" t="n">
        <v>43446.445949074</v>
      </c>
      <c r="B28" s="31" t="s">
        <v>59</v>
      </c>
      <c r="C28" s="31" t="s">
        <v>559</v>
      </c>
      <c r="D28" s="31" t="s">
        <v>475</v>
      </c>
      <c r="E28" s="31" t="s">
        <v>17</v>
      </c>
      <c r="F28" s="31" t="s">
        <v>19</v>
      </c>
      <c r="G28" s="32" t="n">
        <v>-10</v>
      </c>
      <c r="H28" s="33" t="n">
        <v>422.5</v>
      </c>
      <c r="I28" s="33" t="n">
        <v>4225</v>
      </c>
      <c r="J28" s="33" t="n">
        <v>0</v>
      </c>
      <c r="K28" s="33" t="n">
        <v>-2.16</v>
      </c>
      <c r="L28" s="33" t="n">
        <v>0</v>
      </c>
      <c r="M28" s="33"/>
      <c r="N28" s="6" t="s">
        <f>=I28+J28+K28+L28</f>
      </c>
      <c r="O28" s="33"/>
      <c r="P28" s="31"/>
    </row>
    <row collapsed="false" customFormat="false" customHeight="false" hidden="false" ht="12.1" outlineLevel="0" r="29">
      <c r="A29" s="30" t="n">
        <v>43446.445949074</v>
      </c>
      <c r="B29" s="31" t="s">
        <v>59</v>
      </c>
      <c r="C29" s="31" t="s">
        <v>559</v>
      </c>
      <c r="D29" s="31" t="s">
        <v>475</v>
      </c>
      <c r="E29" s="31" t="s">
        <v>17</v>
      </c>
      <c r="F29" s="31" t="s">
        <v>19</v>
      </c>
      <c r="G29" s="32" t="n">
        <v>-10</v>
      </c>
      <c r="H29" s="33" t="n">
        <v>422.55</v>
      </c>
      <c r="I29" s="33" t="n">
        <v>4225.5</v>
      </c>
      <c r="J29" s="33" t="n">
        <v>0</v>
      </c>
      <c r="K29" s="33" t="n">
        <v>-2.17</v>
      </c>
      <c r="L29" s="33" t="n">
        <v>0</v>
      </c>
      <c r="M29" s="33"/>
      <c r="N29" s="6" t="s">
        <f>=I29+J29+K29+L29</f>
      </c>
      <c r="O29" s="33"/>
      <c r="P29" s="31"/>
    </row>
    <row collapsed="false" customFormat="false" customHeight="false" hidden="false" ht="12.1" outlineLevel="0" r="30">
      <c r="A30" s="30" t="n">
        <v>43446.445960648</v>
      </c>
      <c r="B30" s="31" t="s">
        <v>16</v>
      </c>
      <c r="C30" s="31" t="s">
        <v>556</v>
      </c>
      <c r="D30" s="31" t="s">
        <v>475</v>
      </c>
      <c r="E30" s="31" t="s">
        <v>17</v>
      </c>
      <c r="F30" s="31" t="s">
        <v>19</v>
      </c>
      <c r="G30" s="32" t="n">
        <v>-1</v>
      </c>
      <c r="H30" s="33" t="n">
        <v>5217.5</v>
      </c>
      <c r="I30" s="33" t="n">
        <v>5217.5</v>
      </c>
      <c r="J30" s="33" t="n">
        <v>0</v>
      </c>
      <c r="K30" s="33" t="n">
        <v>-2.67</v>
      </c>
      <c r="L30" s="33" t="n">
        <v>0</v>
      </c>
      <c r="M30" s="33"/>
      <c r="N30" s="6" t="s">
        <f>=I30+J30+K30+L30</f>
      </c>
      <c r="O30" s="33"/>
      <c r="P30" s="31"/>
    </row>
    <row collapsed="false" customFormat="false" customHeight="false" hidden="false" ht="12.1" outlineLevel="0" r="31">
      <c r="A31" s="30" t="n">
        <v>43446.445960648</v>
      </c>
      <c r="B31" s="31" t="s">
        <v>486</v>
      </c>
      <c r="C31" s="31" t="s">
        <v>564</v>
      </c>
      <c r="D31" s="31" t="s">
        <v>475</v>
      </c>
      <c r="E31" s="31" t="s">
        <v>17</v>
      </c>
      <c r="F31" s="31" t="s">
        <v>19</v>
      </c>
      <c r="G31" s="32" t="n">
        <v>-10</v>
      </c>
      <c r="H31" s="33" t="n">
        <v>754</v>
      </c>
      <c r="I31" s="33" t="n">
        <v>7540</v>
      </c>
      <c r="J31" s="33" t="n">
        <v>0</v>
      </c>
      <c r="K31" s="33" t="n">
        <v>-3.86</v>
      </c>
      <c r="L31" s="33" t="n">
        <v>0</v>
      </c>
      <c r="M31" s="33"/>
      <c r="N31" s="6" t="s">
        <f>=I31+J31+K31+L31</f>
      </c>
      <c r="O31" s="33"/>
      <c r="P31" s="31"/>
    </row>
    <row collapsed="false" customFormat="false" customHeight="false" hidden="false" ht="12.1" outlineLevel="0" r="32">
      <c r="A32" s="30" t="n">
        <v>43446.445972222</v>
      </c>
      <c r="B32" s="31" t="s">
        <v>478</v>
      </c>
      <c r="C32" s="31" t="s">
        <v>549</v>
      </c>
      <c r="D32" s="31" t="s">
        <v>475</v>
      </c>
      <c r="E32" s="31" t="s">
        <v>79</v>
      </c>
      <c r="F32" s="31" t="s">
        <v>19</v>
      </c>
      <c r="G32" s="32" t="n">
        <v>-1</v>
      </c>
      <c r="H32" s="33" t="n">
        <v>99.253</v>
      </c>
      <c r="I32" s="33" t="n">
        <v>992.53</v>
      </c>
      <c r="J32" s="33" t="n">
        <v>11.87</v>
      </c>
      <c r="K32" s="33" t="n">
        <v>-0.5</v>
      </c>
      <c r="L32" s="33" t="n">
        <v>0</v>
      </c>
      <c r="M32" s="33"/>
      <c r="N32" s="6" t="s">
        <f>=I32+J32+K32+L32</f>
      </c>
      <c r="O32" s="33"/>
      <c r="P32" s="31"/>
    </row>
    <row collapsed="false" customFormat="false" customHeight="false" hidden="false" ht="12.1" outlineLevel="0" r="33">
      <c r="A33" s="30" t="n">
        <v>43446.445972222</v>
      </c>
      <c r="B33" s="31" t="s">
        <v>479</v>
      </c>
      <c r="C33" s="31" t="s">
        <v>550</v>
      </c>
      <c r="D33" s="31" t="s">
        <v>475</v>
      </c>
      <c r="E33" s="31" t="s">
        <v>79</v>
      </c>
      <c r="F33" s="31" t="s">
        <v>19</v>
      </c>
      <c r="G33" s="32" t="n">
        <v>-1</v>
      </c>
      <c r="H33" s="33" t="n">
        <v>95.352</v>
      </c>
      <c r="I33" s="33" t="n">
        <v>953.52</v>
      </c>
      <c r="J33" s="33" t="n">
        <v>21.67</v>
      </c>
      <c r="K33" s="33" t="n">
        <v>-0.48</v>
      </c>
      <c r="L33" s="33" t="n">
        <v>0</v>
      </c>
      <c r="M33" s="33"/>
      <c r="N33" s="6" t="s">
        <f>=I33+J33+K33+L33</f>
      </c>
      <c r="O33" s="33"/>
      <c r="P33" s="31"/>
    </row>
    <row collapsed="false" customFormat="false" customHeight="false" hidden="false" ht="12.1" outlineLevel="0" r="34">
      <c r="A34" s="21" t="n">
        <v>43446.445983796</v>
      </c>
      <c r="B34" s="17" t="s">
        <v>36</v>
      </c>
      <c r="C34" s="17" t="s">
        <v>555</v>
      </c>
      <c r="D34" s="17" t="s">
        <v>473</v>
      </c>
      <c r="E34" s="17" t="s">
        <v>17</v>
      </c>
      <c r="F34" s="17" t="s">
        <v>19</v>
      </c>
      <c r="G34" s="7" t="n">
        <v>30</v>
      </c>
      <c r="H34" s="6" t="n">
        <v>154.9</v>
      </c>
      <c r="I34" s="6" t="n">
        <v>-4647</v>
      </c>
      <c r="J34" s="6" t="n">
        <v>0</v>
      </c>
      <c r="K34" s="6" t="n">
        <v>-2.39</v>
      </c>
      <c r="L34" s="6" t="n">
        <v>0</v>
      </c>
      <c r="M34" s="6"/>
      <c r="N34" s="6" t="s">
        <f>=I34+J34+K34+L34</f>
      </c>
      <c r="O34" s="6"/>
      <c r="P34" s="17"/>
    </row>
    <row collapsed="false" customFormat="false" customHeight="false" hidden="false" ht="12.1" outlineLevel="0" r="35">
      <c r="A35" s="21" t="n">
        <v>43446.445983796</v>
      </c>
      <c r="B35" s="17" t="s">
        <v>487</v>
      </c>
      <c r="C35" s="17" t="s">
        <v>565</v>
      </c>
      <c r="D35" s="17" t="s">
        <v>473</v>
      </c>
      <c r="E35" s="17" t="s">
        <v>17</v>
      </c>
      <c r="F35" s="17" t="s">
        <v>19</v>
      </c>
      <c r="G35" s="7" t="n">
        <v>2000</v>
      </c>
      <c r="H35" s="6" t="n">
        <v>3.8975</v>
      </c>
      <c r="I35" s="6" t="n">
        <v>-7795</v>
      </c>
      <c r="J35" s="6" t="n">
        <v>0</v>
      </c>
      <c r="K35" s="6" t="n">
        <v>-4</v>
      </c>
      <c r="L35" s="6" t="n">
        <v>0</v>
      </c>
      <c r="M35" s="6"/>
      <c r="N35" s="6" t="s">
        <f>=I35+J35+K35+L35</f>
      </c>
      <c r="O35" s="6"/>
      <c r="P35" s="17"/>
    </row>
    <row collapsed="false" customFormat="false" customHeight="false" hidden="false" ht="12.1" outlineLevel="0" r="36">
      <c r="A36" s="21" t="n">
        <v>43446.445983796</v>
      </c>
      <c r="B36" s="17" t="s">
        <v>488</v>
      </c>
      <c r="C36" s="17" t="s">
        <v>566</v>
      </c>
      <c r="D36" s="17" t="s">
        <v>473</v>
      </c>
      <c r="E36" s="17" t="s">
        <v>17</v>
      </c>
      <c r="F36" s="17" t="s">
        <v>19</v>
      </c>
      <c r="G36" s="7" t="n">
        <v>26000</v>
      </c>
      <c r="H36" s="6" t="n">
        <v>0.4948</v>
      </c>
      <c r="I36" s="6" t="n">
        <v>-12864.8</v>
      </c>
      <c r="J36" s="6" t="n">
        <v>0</v>
      </c>
      <c r="K36" s="6" t="n">
        <v>-6.6</v>
      </c>
      <c r="L36" s="6" t="n">
        <v>0</v>
      </c>
      <c r="M36" s="6"/>
      <c r="N36" s="6" t="s">
        <f>=I36+J36+K36+L36</f>
      </c>
      <c r="O36" s="6"/>
      <c r="P36" s="17"/>
    </row>
    <row collapsed="false" customFormat="false" customHeight="false" hidden="false" ht="12.1" outlineLevel="0" r="37">
      <c r="A37" s="21" t="n">
        <v>43446.44599537</v>
      </c>
      <c r="B37" s="17" t="s">
        <v>483</v>
      </c>
      <c r="C37" s="17" t="s">
        <v>558</v>
      </c>
      <c r="D37" s="17" t="s">
        <v>473</v>
      </c>
      <c r="E37" s="17" t="s">
        <v>75</v>
      </c>
      <c r="F37" s="17" t="s">
        <v>19</v>
      </c>
      <c r="G37" s="7" t="n">
        <v>100</v>
      </c>
      <c r="H37" s="6" t="n">
        <v>27.75</v>
      </c>
      <c r="I37" s="6" t="n">
        <v>-2775</v>
      </c>
      <c r="J37" s="6" t="n">
        <v>0</v>
      </c>
      <c r="K37" s="6" t="n">
        <v>-1.43</v>
      </c>
      <c r="L37" s="6" t="n">
        <v>0</v>
      </c>
      <c r="M37" s="6"/>
      <c r="N37" s="6" t="s">
        <f>=I37+J37+K37+L37</f>
      </c>
      <c r="O37" s="6"/>
      <c r="P37" s="17"/>
    </row>
    <row collapsed="false" customFormat="false" customHeight="false" hidden="false" ht="12.1" outlineLevel="0" r="38">
      <c r="A38" s="21" t="n">
        <v>43446.44599537</v>
      </c>
      <c r="B38" s="17" t="s">
        <v>27</v>
      </c>
      <c r="C38" s="17" t="s">
        <v>560</v>
      </c>
      <c r="D38" s="17" t="s">
        <v>473</v>
      </c>
      <c r="E38" s="17" t="s">
        <v>17</v>
      </c>
      <c r="F38" s="17" t="s">
        <v>19</v>
      </c>
      <c r="G38" s="7" t="n">
        <v>100</v>
      </c>
      <c r="H38" s="6" t="n">
        <v>38.13</v>
      </c>
      <c r="I38" s="6" t="n">
        <v>-3813</v>
      </c>
      <c r="J38" s="6" t="n">
        <v>0</v>
      </c>
      <c r="K38" s="6" t="n">
        <v>-1.95</v>
      </c>
      <c r="L38" s="6" t="n">
        <v>0</v>
      </c>
      <c r="M38" s="6"/>
      <c r="N38" s="6" t="s">
        <f>=I38+J38+K38+L38</f>
      </c>
      <c r="O38" s="6"/>
      <c r="P38" s="17"/>
    </row>
    <row collapsed="false" customFormat="false" customHeight="false" hidden="false" ht="12.1" outlineLevel="0" r="39">
      <c r="A39" s="21" t="n">
        <v>43446.446018519</v>
      </c>
      <c r="B39" s="17" t="s">
        <v>39</v>
      </c>
      <c r="C39" s="17" t="s">
        <v>553</v>
      </c>
      <c r="D39" s="17" t="s">
        <v>473</v>
      </c>
      <c r="E39" s="17" t="s">
        <v>17</v>
      </c>
      <c r="F39" s="17" t="s">
        <v>19</v>
      </c>
      <c r="G39" s="7" t="n">
        <v>10</v>
      </c>
      <c r="H39" s="6" t="n">
        <v>192.26</v>
      </c>
      <c r="I39" s="6" t="n">
        <v>-1922.6</v>
      </c>
      <c r="J39" s="6" t="n">
        <v>0</v>
      </c>
      <c r="K39" s="6" t="n">
        <v>-0.98</v>
      </c>
      <c r="L39" s="6" t="n">
        <v>0</v>
      </c>
      <c r="M39" s="6"/>
      <c r="N39" s="6" t="s">
        <f>=I39+J39+K39+L39</f>
      </c>
      <c r="O39" s="6"/>
      <c r="P39" s="17"/>
    </row>
    <row collapsed="false" customFormat="false" customHeight="false" hidden="false" ht="12.1" outlineLevel="0" r="40">
      <c r="A40" s="21" t="n">
        <v>43446.446030093</v>
      </c>
      <c r="B40" s="17" t="s">
        <v>480</v>
      </c>
      <c r="C40" s="17" t="s">
        <v>552</v>
      </c>
      <c r="D40" s="17" t="s">
        <v>473</v>
      </c>
      <c r="E40" s="17" t="s">
        <v>79</v>
      </c>
      <c r="F40" s="17" t="s">
        <v>19</v>
      </c>
      <c r="G40" s="7" t="n">
        <v>1</v>
      </c>
      <c r="H40" s="6" t="n">
        <v>99.22</v>
      </c>
      <c r="I40" s="6" t="n">
        <v>-992.2</v>
      </c>
      <c r="J40" s="6" t="n">
        <v>-0.19</v>
      </c>
      <c r="K40" s="6" t="n">
        <v>-0.5</v>
      </c>
      <c r="L40" s="6" t="n">
        <v>0</v>
      </c>
      <c r="M40" s="6"/>
      <c r="N40" s="6" t="s">
        <f>=I40+J40+K40+L40</f>
      </c>
      <c r="O40" s="6"/>
      <c r="P40" s="17"/>
    </row>
    <row collapsed="false" customFormat="false" customHeight="false" hidden="false" ht="12.1" outlineLevel="0" r="41">
      <c r="A41" s="21" t="n">
        <v>43446.446030093</v>
      </c>
      <c r="B41" s="17" t="s">
        <v>477</v>
      </c>
      <c r="C41" s="17" t="s">
        <v>548</v>
      </c>
      <c r="D41" s="17" t="s">
        <v>473</v>
      </c>
      <c r="E41" s="17" t="s">
        <v>79</v>
      </c>
      <c r="F41" s="17" t="s">
        <v>19</v>
      </c>
      <c r="G41" s="7" t="n">
        <v>1</v>
      </c>
      <c r="H41" s="6" t="n">
        <v>96.174</v>
      </c>
      <c r="I41" s="6" t="n">
        <v>-961.74</v>
      </c>
      <c r="J41" s="6" t="n">
        <v>-16.56</v>
      </c>
      <c r="K41" s="6" t="n">
        <v>-0.49</v>
      </c>
      <c r="L41" s="6" t="n">
        <v>0</v>
      </c>
      <c r="M41" s="6"/>
      <c r="N41" s="6" t="s">
        <f>=I41+J41+K41+L41</f>
      </c>
      <c r="O41" s="6"/>
      <c r="P41" s="17"/>
    </row>
    <row collapsed="false" customFormat="false" customHeight="false" hidden="false" ht="12.1" outlineLevel="0" r="42">
      <c r="A42" s="30" t="n">
        <v>43446.448703704</v>
      </c>
      <c r="B42" s="31" t="s">
        <v>59</v>
      </c>
      <c r="C42" s="31" t="s">
        <v>559</v>
      </c>
      <c r="D42" s="31" t="s">
        <v>475</v>
      </c>
      <c r="E42" s="31" t="s">
        <v>17</v>
      </c>
      <c r="F42" s="31" t="s">
        <v>19</v>
      </c>
      <c r="G42" s="32" t="n">
        <v>-20</v>
      </c>
      <c r="H42" s="33" t="n">
        <v>422.9</v>
      </c>
      <c r="I42" s="33" t="n">
        <v>8458</v>
      </c>
      <c r="J42" s="33" t="n">
        <v>0</v>
      </c>
      <c r="K42" s="33" t="n">
        <v>-4.34</v>
      </c>
      <c r="L42" s="33" t="n">
        <v>0</v>
      </c>
      <c r="M42" s="33"/>
      <c r="N42" s="6" t="s">
        <f>=I42+J42+K42+L42</f>
      </c>
      <c r="O42" s="33"/>
      <c r="P42" s="31"/>
    </row>
    <row collapsed="false" customFormat="false" customHeight="false" hidden="false" ht="12.1" outlineLevel="0" r="43">
      <c r="A43" s="30" t="n">
        <v>43446.448703704</v>
      </c>
      <c r="B43" s="31" t="s">
        <v>486</v>
      </c>
      <c r="C43" s="31" t="s">
        <v>564</v>
      </c>
      <c r="D43" s="31" t="s">
        <v>475</v>
      </c>
      <c r="E43" s="31" t="s">
        <v>17</v>
      </c>
      <c r="F43" s="31" t="s">
        <v>19</v>
      </c>
      <c r="G43" s="32" t="n">
        <v>-10</v>
      </c>
      <c r="H43" s="33" t="n">
        <v>755.5</v>
      </c>
      <c r="I43" s="33" t="n">
        <v>7555</v>
      </c>
      <c r="J43" s="33" t="n">
        <v>0</v>
      </c>
      <c r="K43" s="33" t="n">
        <v>-3.87</v>
      </c>
      <c r="L43" s="33" t="n">
        <v>0</v>
      </c>
      <c r="M43" s="33"/>
      <c r="N43" s="6" t="s">
        <f>=I43+J43+K43+L43</f>
      </c>
      <c r="O43" s="33"/>
      <c r="P43" s="31"/>
    </row>
    <row collapsed="false" customFormat="false" customHeight="false" hidden="false" ht="12.1" outlineLevel="0" r="44">
      <c r="A44" s="30" t="n">
        <v>43446.448715278</v>
      </c>
      <c r="B44" s="31" t="s">
        <v>16</v>
      </c>
      <c r="C44" s="31" t="s">
        <v>556</v>
      </c>
      <c r="D44" s="31" t="s">
        <v>475</v>
      </c>
      <c r="E44" s="31" t="s">
        <v>17</v>
      </c>
      <c r="F44" s="31" t="s">
        <v>19</v>
      </c>
      <c r="G44" s="32" t="n">
        <v>-1</v>
      </c>
      <c r="H44" s="33" t="n">
        <v>5226</v>
      </c>
      <c r="I44" s="33" t="n">
        <v>5226</v>
      </c>
      <c r="J44" s="33" t="n">
        <v>0</v>
      </c>
      <c r="K44" s="33" t="n">
        <v>-2.68</v>
      </c>
      <c r="L44" s="33" t="n">
        <v>0</v>
      </c>
      <c r="M44" s="33"/>
      <c r="N44" s="6" t="s">
        <f>=I44+J44+K44+L44</f>
      </c>
      <c r="O44" s="33"/>
      <c r="P44" s="31"/>
    </row>
    <row collapsed="false" customFormat="false" customHeight="false" hidden="false" ht="12.1" outlineLevel="0" r="45">
      <c r="A45" s="30" t="n">
        <v>43446.448715278</v>
      </c>
      <c r="B45" s="31" t="s">
        <v>478</v>
      </c>
      <c r="C45" s="31" t="s">
        <v>549</v>
      </c>
      <c r="D45" s="31" t="s">
        <v>475</v>
      </c>
      <c r="E45" s="31" t="s">
        <v>79</v>
      </c>
      <c r="F45" s="31" t="s">
        <v>19</v>
      </c>
      <c r="G45" s="32" t="n">
        <v>-1</v>
      </c>
      <c r="H45" s="33" t="n">
        <v>99.254</v>
      </c>
      <c r="I45" s="33" t="n">
        <v>992.54</v>
      </c>
      <c r="J45" s="33" t="n">
        <v>11.87</v>
      </c>
      <c r="K45" s="33" t="n">
        <v>-0.5</v>
      </c>
      <c r="L45" s="33" t="n">
        <v>0</v>
      </c>
      <c r="M45" s="33"/>
      <c r="N45" s="6" t="s">
        <f>=I45+J45+K45+L45</f>
      </c>
      <c r="O45" s="33"/>
      <c r="P45" s="31"/>
    </row>
    <row collapsed="false" customFormat="false" customHeight="false" hidden="false" ht="12.1" outlineLevel="0" r="46">
      <c r="A46" s="30" t="n">
        <v>43446.448726852</v>
      </c>
      <c r="B46" s="31" t="s">
        <v>479</v>
      </c>
      <c r="C46" s="31" t="s">
        <v>550</v>
      </c>
      <c r="D46" s="31" t="s">
        <v>475</v>
      </c>
      <c r="E46" s="31" t="s">
        <v>79</v>
      </c>
      <c r="F46" s="31" t="s">
        <v>19</v>
      </c>
      <c r="G46" s="32" t="n">
        <v>-1</v>
      </c>
      <c r="H46" s="33" t="n">
        <v>95.352</v>
      </c>
      <c r="I46" s="33" t="n">
        <v>953.52</v>
      </c>
      <c r="J46" s="33" t="n">
        <v>21.67</v>
      </c>
      <c r="K46" s="33" t="n">
        <v>-0.48</v>
      </c>
      <c r="L46" s="33" t="n">
        <v>0</v>
      </c>
      <c r="M46" s="33"/>
      <c r="N46" s="6" t="s">
        <f>=I46+J46+K46+L46</f>
      </c>
      <c r="O46" s="33"/>
      <c r="P46" s="31"/>
    </row>
    <row collapsed="false" customFormat="false" customHeight="false" hidden="false" ht="12.1" outlineLevel="0" r="47">
      <c r="A47" s="21" t="n">
        <v>43446.448726852</v>
      </c>
      <c r="B47" s="17" t="s">
        <v>488</v>
      </c>
      <c r="C47" s="17" t="s">
        <v>566</v>
      </c>
      <c r="D47" s="17" t="s">
        <v>473</v>
      </c>
      <c r="E47" s="17" t="s">
        <v>17</v>
      </c>
      <c r="F47" s="17" t="s">
        <v>19</v>
      </c>
      <c r="G47" s="7" t="n">
        <v>26000</v>
      </c>
      <c r="H47" s="6" t="n">
        <v>0.4952</v>
      </c>
      <c r="I47" s="6" t="n">
        <v>-12875.2</v>
      </c>
      <c r="J47" s="6" t="n">
        <v>0</v>
      </c>
      <c r="K47" s="6" t="n">
        <v>-6.61</v>
      </c>
      <c r="L47" s="6" t="n">
        <v>0</v>
      </c>
      <c r="M47" s="6"/>
      <c r="N47" s="6" t="s">
        <f>=I47+J47+K47+L47</f>
      </c>
      <c r="O47" s="6"/>
      <c r="P47" s="17"/>
    </row>
    <row collapsed="false" customFormat="false" customHeight="false" hidden="false" ht="12.1" outlineLevel="0" r="48">
      <c r="A48" s="21" t="n">
        <v>43446.448738426</v>
      </c>
      <c r="B48" s="17" t="s">
        <v>36</v>
      </c>
      <c r="C48" s="17" t="s">
        <v>555</v>
      </c>
      <c r="D48" s="17" t="s">
        <v>473</v>
      </c>
      <c r="E48" s="17" t="s">
        <v>17</v>
      </c>
      <c r="F48" s="17" t="s">
        <v>19</v>
      </c>
      <c r="G48" s="7" t="n">
        <v>30</v>
      </c>
      <c r="H48" s="6" t="n">
        <v>154.89</v>
      </c>
      <c r="I48" s="6" t="n">
        <v>-4646.7</v>
      </c>
      <c r="J48" s="6" t="n">
        <v>0</v>
      </c>
      <c r="K48" s="6" t="n">
        <v>-2.39</v>
      </c>
      <c r="L48" s="6" t="n">
        <v>0</v>
      </c>
      <c r="M48" s="6"/>
      <c r="N48" s="6" t="s">
        <f>=I48+J48+K48+L48</f>
      </c>
      <c r="O48" s="6"/>
      <c r="P48" s="17"/>
    </row>
    <row collapsed="false" customFormat="false" customHeight="false" hidden="false" ht="12.1" outlineLevel="0" r="49">
      <c r="A49" s="21" t="n">
        <v>43446.448738426</v>
      </c>
      <c r="B49" s="17" t="s">
        <v>487</v>
      </c>
      <c r="C49" s="17" t="s">
        <v>565</v>
      </c>
      <c r="D49" s="17" t="s">
        <v>473</v>
      </c>
      <c r="E49" s="17" t="s">
        <v>17</v>
      </c>
      <c r="F49" s="17" t="s">
        <v>19</v>
      </c>
      <c r="G49" s="7" t="n">
        <v>2000</v>
      </c>
      <c r="H49" s="6" t="n">
        <v>3.8995</v>
      </c>
      <c r="I49" s="6" t="n">
        <v>-7799</v>
      </c>
      <c r="J49" s="6" t="n">
        <v>0</v>
      </c>
      <c r="K49" s="6" t="n">
        <v>-4</v>
      </c>
      <c r="L49" s="6" t="n">
        <v>0</v>
      </c>
      <c r="M49" s="6"/>
      <c r="N49" s="6" t="s">
        <f>=I49+J49+K49+L49</f>
      </c>
      <c r="O49" s="6"/>
      <c r="P49" s="17"/>
    </row>
    <row collapsed="false" customFormat="false" customHeight="false" hidden="false" ht="12.1" outlineLevel="0" r="50">
      <c r="A50" s="21" t="n">
        <v>43446.44875</v>
      </c>
      <c r="B50" s="17" t="s">
        <v>483</v>
      </c>
      <c r="C50" s="17" t="s">
        <v>558</v>
      </c>
      <c r="D50" s="17" t="s">
        <v>473</v>
      </c>
      <c r="E50" s="17" t="s">
        <v>75</v>
      </c>
      <c r="F50" s="17" t="s">
        <v>19</v>
      </c>
      <c r="G50" s="7" t="n">
        <v>100</v>
      </c>
      <c r="H50" s="6" t="n">
        <v>27.75</v>
      </c>
      <c r="I50" s="6" t="n">
        <v>-2775</v>
      </c>
      <c r="J50" s="6" t="n">
        <v>0</v>
      </c>
      <c r="K50" s="6" t="n">
        <v>-1.43</v>
      </c>
      <c r="L50" s="6" t="n">
        <v>0</v>
      </c>
      <c r="M50" s="6"/>
      <c r="N50" s="6" t="s">
        <f>=I50+J50+K50+L50</f>
      </c>
      <c r="O50" s="6"/>
      <c r="P50" s="17"/>
    </row>
    <row collapsed="false" customFormat="false" customHeight="false" hidden="false" ht="12.1" outlineLevel="0" r="51">
      <c r="A51" s="21" t="n">
        <v>43446.44875</v>
      </c>
      <c r="B51" s="17" t="s">
        <v>39</v>
      </c>
      <c r="C51" s="17" t="s">
        <v>553</v>
      </c>
      <c r="D51" s="17" t="s">
        <v>473</v>
      </c>
      <c r="E51" s="17" t="s">
        <v>17</v>
      </c>
      <c r="F51" s="17" t="s">
        <v>19</v>
      </c>
      <c r="G51" s="7" t="n">
        <v>10</v>
      </c>
      <c r="H51" s="6" t="n">
        <v>192.45</v>
      </c>
      <c r="I51" s="6" t="n">
        <v>-1924.5</v>
      </c>
      <c r="J51" s="6" t="n">
        <v>0</v>
      </c>
      <c r="K51" s="6" t="n">
        <v>-0.98</v>
      </c>
      <c r="L51" s="6" t="n">
        <v>0</v>
      </c>
      <c r="M51" s="6"/>
      <c r="N51" s="6" t="s">
        <f>=I51+J51+K51+L51</f>
      </c>
      <c r="O51" s="6"/>
      <c r="P51" s="17"/>
    </row>
    <row collapsed="false" customFormat="false" customHeight="false" hidden="false" ht="12.1" outlineLevel="0" r="52">
      <c r="A52" s="21" t="n">
        <v>43446.44875</v>
      </c>
      <c r="B52" s="17" t="s">
        <v>27</v>
      </c>
      <c r="C52" s="17" t="s">
        <v>560</v>
      </c>
      <c r="D52" s="17" t="s">
        <v>473</v>
      </c>
      <c r="E52" s="17" t="s">
        <v>17</v>
      </c>
      <c r="F52" s="17" t="s">
        <v>19</v>
      </c>
      <c r="G52" s="7" t="n">
        <v>100</v>
      </c>
      <c r="H52" s="6" t="n">
        <v>38.135</v>
      </c>
      <c r="I52" s="6" t="n">
        <v>-3813.5</v>
      </c>
      <c r="J52" s="6" t="n">
        <v>0</v>
      </c>
      <c r="K52" s="6" t="n">
        <v>-1.95</v>
      </c>
      <c r="L52" s="6" t="n">
        <v>0</v>
      </c>
      <c r="M52" s="6"/>
      <c r="N52" s="6" t="s">
        <f>=I52+J52+K52+L52</f>
      </c>
      <c r="O52" s="6"/>
      <c r="P52" s="17"/>
    </row>
    <row collapsed="false" customFormat="false" customHeight="false" hidden="false" ht="12.1" outlineLevel="0" r="53">
      <c r="A53" s="21" t="n">
        <v>43446.448761574</v>
      </c>
      <c r="B53" s="17" t="s">
        <v>480</v>
      </c>
      <c r="C53" s="17" t="s">
        <v>552</v>
      </c>
      <c r="D53" s="17" t="s">
        <v>473</v>
      </c>
      <c r="E53" s="17" t="s">
        <v>79</v>
      </c>
      <c r="F53" s="17" t="s">
        <v>19</v>
      </c>
      <c r="G53" s="7" t="n">
        <v>1</v>
      </c>
      <c r="H53" s="6" t="n">
        <v>99.22</v>
      </c>
      <c r="I53" s="6" t="n">
        <v>-992.2</v>
      </c>
      <c r="J53" s="6" t="n">
        <v>-0.19</v>
      </c>
      <c r="K53" s="6" t="n">
        <v>-0.5</v>
      </c>
      <c r="L53" s="6" t="n">
        <v>0</v>
      </c>
      <c r="M53" s="6"/>
      <c r="N53" s="6" t="s">
        <f>=I53+J53+K53+L53</f>
      </c>
      <c r="O53" s="6"/>
      <c r="P53" s="17"/>
    </row>
    <row collapsed="false" customFormat="false" customHeight="false" hidden="false" ht="12.1" outlineLevel="0" r="54">
      <c r="A54" s="21" t="n">
        <v>43446.448761574</v>
      </c>
      <c r="B54" s="17" t="s">
        <v>477</v>
      </c>
      <c r="C54" s="17" t="s">
        <v>548</v>
      </c>
      <c r="D54" s="17" t="s">
        <v>473</v>
      </c>
      <c r="E54" s="17" t="s">
        <v>79</v>
      </c>
      <c r="F54" s="17" t="s">
        <v>19</v>
      </c>
      <c r="G54" s="7" t="n">
        <v>1</v>
      </c>
      <c r="H54" s="6" t="n">
        <v>96.175</v>
      </c>
      <c r="I54" s="6" t="n">
        <v>-961.75</v>
      </c>
      <c r="J54" s="6" t="n">
        <v>-16.56</v>
      </c>
      <c r="K54" s="6" t="n">
        <v>-0.49</v>
      </c>
      <c r="L54" s="6" t="n">
        <v>0</v>
      </c>
      <c r="M54" s="6"/>
      <c r="N54" s="6" t="s">
        <f>=I54+J54+K54+L54</f>
      </c>
      <c r="O54" s="6"/>
      <c r="P54" s="17"/>
    </row>
    <row collapsed="false" customFormat="false" customHeight="false" hidden="false" ht="12.1" outlineLevel="0" r="55">
      <c r="A55" s="30" t="n">
        <v>43447.483877315</v>
      </c>
      <c r="B55" s="31" t="s">
        <v>36</v>
      </c>
      <c r="C55" s="31" t="s">
        <v>555</v>
      </c>
      <c r="D55" s="31" t="s">
        <v>475</v>
      </c>
      <c r="E55" s="31" t="s">
        <v>17</v>
      </c>
      <c r="F55" s="31" t="s">
        <v>19</v>
      </c>
      <c r="G55" s="32" t="n">
        <v>-30</v>
      </c>
      <c r="H55" s="33" t="n">
        <v>154.72</v>
      </c>
      <c r="I55" s="33" t="n">
        <v>4641.6</v>
      </c>
      <c r="J55" s="33" t="n">
        <v>0</v>
      </c>
      <c r="K55" s="33" t="n">
        <v>-2.39</v>
      </c>
      <c r="L55" s="33" t="n">
        <v>0</v>
      </c>
      <c r="M55" s="33"/>
      <c r="N55" s="6" t="s">
        <f>=I55+J55+K55+L55</f>
      </c>
      <c r="O55" s="33"/>
      <c r="P55" s="31"/>
    </row>
    <row collapsed="false" customFormat="false" customHeight="false" hidden="false" ht="12.1" outlineLevel="0" r="56">
      <c r="A56" s="30" t="n">
        <v>43447.483877315</v>
      </c>
      <c r="B56" s="31" t="s">
        <v>487</v>
      </c>
      <c r="C56" s="31" t="s">
        <v>565</v>
      </c>
      <c r="D56" s="31" t="s">
        <v>475</v>
      </c>
      <c r="E56" s="31" t="s">
        <v>17</v>
      </c>
      <c r="F56" s="31" t="s">
        <v>19</v>
      </c>
      <c r="G56" s="32" t="n">
        <v>-2000</v>
      </c>
      <c r="H56" s="33" t="n">
        <v>3.8995</v>
      </c>
      <c r="I56" s="33" t="n">
        <v>7799</v>
      </c>
      <c r="J56" s="33" t="n">
        <v>0</v>
      </c>
      <c r="K56" s="33" t="n">
        <v>-4</v>
      </c>
      <c r="L56" s="33" t="n">
        <v>0</v>
      </c>
      <c r="M56" s="33"/>
      <c r="N56" s="6" t="s">
        <f>=I56+J56+K56+L56</f>
      </c>
      <c r="O56" s="33"/>
      <c r="P56" s="31"/>
    </row>
    <row collapsed="false" customFormat="false" customHeight="false" hidden="false" ht="12.1" outlineLevel="0" r="57">
      <c r="A57" s="30" t="n">
        <v>43447.483877315</v>
      </c>
      <c r="B57" s="31" t="s">
        <v>488</v>
      </c>
      <c r="C57" s="31" t="s">
        <v>566</v>
      </c>
      <c r="D57" s="31" t="s">
        <v>475</v>
      </c>
      <c r="E57" s="31" t="s">
        <v>17</v>
      </c>
      <c r="F57" s="31" t="s">
        <v>19</v>
      </c>
      <c r="G57" s="32" t="n">
        <v>-27000</v>
      </c>
      <c r="H57" s="33" t="n">
        <v>0.5013</v>
      </c>
      <c r="I57" s="33" t="n">
        <v>13535.1</v>
      </c>
      <c r="J57" s="33" t="n">
        <v>0</v>
      </c>
      <c r="K57" s="33" t="n">
        <v>-6.95</v>
      </c>
      <c r="L57" s="33" t="n">
        <v>0</v>
      </c>
      <c r="M57" s="33"/>
      <c r="N57" s="6" t="s">
        <f>=I57+J57+K57+L57</f>
      </c>
      <c r="O57" s="33"/>
      <c r="P57" s="31"/>
    </row>
    <row collapsed="false" customFormat="false" customHeight="false" hidden="false" ht="12.1" outlineLevel="0" r="58">
      <c r="A58" s="30" t="n">
        <v>43447.483888889</v>
      </c>
      <c r="B58" s="31" t="s">
        <v>483</v>
      </c>
      <c r="C58" s="31" t="s">
        <v>558</v>
      </c>
      <c r="D58" s="31" t="s">
        <v>475</v>
      </c>
      <c r="E58" s="31" t="s">
        <v>75</v>
      </c>
      <c r="F58" s="31" t="s">
        <v>19</v>
      </c>
      <c r="G58" s="32" t="n">
        <v>-100</v>
      </c>
      <c r="H58" s="33" t="n">
        <v>27.3</v>
      </c>
      <c r="I58" s="33" t="n">
        <v>2730</v>
      </c>
      <c r="J58" s="33" t="n">
        <v>0</v>
      </c>
      <c r="K58" s="33" t="n">
        <v>-1.41</v>
      </c>
      <c r="L58" s="33" t="n">
        <v>0</v>
      </c>
      <c r="M58" s="33"/>
      <c r="N58" s="6" t="s">
        <f>=I58+J58+K58+L58</f>
      </c>
      <c r="O58" s="33"/>
      <c r="P58" s="31"/>
    </row>
    <row collapsed="false" customFormat="false" customHeight="false" hidden="false" ht="12.1" outlineLevel="0" r="59">
      <c r="A59" s="30" t="n">
        <v>43447.483888889</v>
      </c>
      <c r="B59" s="31" t="s">
        <v>477</v>
      </c>
      <c r="C59" s="31" t="s">
        <v>548</v>
      </c>
      <c r="D59" s="31" t="s">
        <v>475</v>
      </c>
      <c r="E59" s="31" t="s">
        <v>79</v>
      </c>
      <c r="F59" s="31" t="s">
        <v>19</v>
      </c>
      <c r="G59" s="32" t="n">
        <v>-2</v>
      </c>
      <c r="H59" s="33" t="n">
        <v>96</v>
      </c>
      <c r="I59" s="33" t="n">
        <v>1920</v>
      </c>
      <c r="J59" s="33" t="n">
        <v>33.54</v>
      </c>
      <c r="K59" s="33" t="n">
        <v>-0.98</v>
      </c>
      <c r="L59" s="33" t="n">
        <v>0</v>
      </c>
      <c r="M59" s="33"/>
      <c r="N59" s="6" t="s">
        <f>=I59+J59+K59+L59</f>
      </c>
      <c r="O59" s="33"/>
      <c r="P59" s="31"/>
    </row>
    <row collapsed="false" customFormat="false" customHeight="false" hidden="false" ht="12.1" outlineLevel="0" r="60">
      <c r="A60" s="30" t="n">
        <v>43447.483888889</v>
      </c>
      <c r="B60" s="31" t="s">
        <v>27</v>
      </c>
      <c r="C60" s="31" t="s">
        <v>560</v>
      </c>
      <c r="D60" s="31" t="s">
        <v>475</v>
      </c>
      <c r="E60" s="31" t="s">
        <v>17</v>
      </c>
      <c r="F60" s="31" t="s">
        <v>19</v>
      </c>
      <c r="G60" s="32" t="n">
        <v>-100</v>
      </c>
      <c r="H60" s="33" t="n">
        <v>37.935</v>
      </c>
      <c r="I60" s="33" t="n">
        <v>3793.5</v>
      </c>
      <c r="J60" s="33" t="n">
        <v>0</v>
      </c>
      <c r="K60" s="33" t="n">
        <v>-1.95</v>
      </c>
      <c r="L60" s="33" t="n">
        <v>0</v>
      </c>
      <c r="M60" s="33"/>
      <c r="N60" s="6" t="s">
        <f>=I60+J60+K60+L60</f>
      </c>
      <c r="O60" s="33"/>
      <c r="P60" s="31"/>
    </row>
    <row collapsed="false" customFormat="false" customHeight="false" hidden="false" ht="12.1" outlineLevel="0" r="61">
      <c r="A61" s="30" t="n">
        <v>43447.483900463</v>
      </c>
      <c r="B61" s="31" t="s">
        <v>480</v>
      </c>
      <c r="C61" s="31" t="s">
        <v>552</v>
      </c>
      <c r="D61" s="31" t="s">
        <v>475</v>
      </c>
      <c r="E61" s="31" t="s">
        <v>79</v>
      </c>
      <c r="F61" s="31" t="s">
        <v>19</v>
      </c>
      <c r="G61" s="32" t="n">
        <v>-1</v>
      </c>
      <c r="H61" s="33" t="n">
        <v>99.23</v>
      </c>
      <c r="I61" s="33" t="n">
        <v>992.3</v>
      </c>
      <c r="J61" s="33" t="n">
        <v>0.37</v>
      </c>
      <c r="K61" s="33" t="n">
        <v>-0.5</v>
      </c>
      <c r="L61" s="33" t="n">
        <v>0</v>
      </c>
      <c r="M61" s="33"/>
      <c r="N61" s="6" t="s">
        <f>=I61+J61+K61+L61</f>
      </c>
      <c r="O61" s="33"/>
      <c r="P61" s="31"/>
    </row>
    <row collapsed="false" customFormat="false" customHeight="false" hidden="false" ht="12.1" outlineLevel="0" r="62">
      <c r="A62" s="21" t="n">
        <v>43447.483900463</v>
      </c>
      <c r="B62" s="17" t="s">
        <v>59</v>
      </c>
      <c r="C62" s="17" t="s">
        <v>559</v>
      </c>
      <c r="D62" s="17" t="s">
        <v>473</v>
      </c>
      <c r="E62" s="17" t="s">
        <v>17</v>
      </c>
      <c r="F62" s="17" t="s">
        <v>19</v>
      </c>
      <c r="G62" s="7" t="n">
        <v>20</v>
      </c>
      <c r="H62" s="6" t="n">
        <v>421.45</v>
      </c>
      <c r="I62" s="6" t="n">
        <v>-8429</v>
      </c>
      <c r="J62" s="6" t="n">
        <v>0</v>
      </c>
      <c r="K62" s="6" t="n">
        <v>-4.33</v>
      </c>
      <c r="L62" s="6" t="n">
        <v>0</v>
      </c>
      <c r="M62" s="6"/>
      <c r="N62" s="6" t="s">
        <f>=I62+J62+K62+L62</f>
      </c>
      <c r="O62" s="6"/>
      <c r="P62" s="17"/>
    </row>
    <row collapsed="false" customFormat="false" customHeight="false" hidden="false" ht="12.1" outlineLevel="0" r="63">
      <c r="A63" s="21" t="n">
        <v>43447.483912037</v>
      </c>
      <c r="B63" s="17" t="s">
        <v>16</v>
      </c>
      <c r="C63" s="17" t="s">
        <v>556</v>
      </c>
      <c r="D63" s="17" t="s">
        <v>473</v>
      </c>
      <c r="E63" s="17" t="s">
        <v>17</v>
      </c>
      <c r="F63" s="17" t="s">
        <v>19</v>
      </c>
      <c r="G63" s="7" t="n">
        <v>1</v>
      </c>
      <c r="H63" s="6" t="n">
        <v>5114</v>
      </c>
      <c r="I63" s="6" t="n">
        <v>-5114</v>
      </c>
      <c r="J63" s="6" t="n">
        <v>0</v>
      </c>
      <c r="K63" s="6" t="n">
        <v>-2.63</v>
      </c>
      <c r="L63" s="6" t="n">
        <v>0</v>
      </c>
      <c r="M63" s="6"/>
      <c r="N63" s="6" t="s">
        <f>=I63+J63+K63+L63</f>
      </c>
      <c r="O63" s="6"/>
      <c r="P63" s="17"/>
    </row>
    <row collapsed="false" customFormat="false" customHeight="false" hidden="false" ht="12.1" outlineLevel="0" r="64">
      <c r="A64" s="21" t="n">
        <v>43447.483912037</v>
      </c>
      <c r="B64" s="17" t="s">
        <v>486</v>
      </c>
      <c r="C64" s="17" t="s">
        <v>564</v>
      </c>
      <c r="D64" s="17" t="s">
        <v>473</v>
      </c>
      <c r="E64" s="17" t="s">
        <v>17</v>
      </c>
      <c r="F64" s="17" t="s">
        <v>19</v>
      </c>
      <c r="G64" s="7" t="n">
        <v>10</v>
      </c>
      <c r="H64" s="6" t="n">
        <v>741.1</v>
      </c>
      <c r="I64" s="6" t="n">
        <v>-7411</v>
      </c>
      <c r="J64" s="6" t="n">
        <v>0</v>
      </c>
      <c r="K64" s="6" t="n">
        <v>-3.79</v>
      </c>
      <c r="L64" s="6" t="n">
        <v>0</v>
      </c>
      <c r="M64" s="6"/>
      <c r="N64" s="6" t="s">
        <f>=I64+J64+K64+L64</f>
      </c>
      <c r="O64" s="6"/>
      <c r="P64" s="17"/>
    </row>
    <row collapsed="false" customFormat="false" customHeight="false" hidden="false" ht="12.1" outlineLevel="0" r="65">
      <c r="A65" s="21" t="n">
        <v>43447.483923611</v>
      </c>
      <c r="B65" s="17" t="s">
        <v>478</v>
      </c>
      <c r="C65" s="17" t="s">
        <v>549</v>
      </c>
      <c r="D65" s="17" t="s">
        <v>473</v>
      </c>
      <c r="E65" s="17" t="s">
        <v>79</v>
      </c>
      <c r="F65" s="17" t="s">
        <v>19</v>
      </c>
      <c r="G65" s="7" t="n">
        <v>1</v>
      </c>
      <c r="H65" s="6" t="n">
        <v>99.389</v>
      </c>
      <c r="I65" s="6" t="n">
        <v>-993.89</v>
      </c>
      <c r="J65" s="6" t="n">
        <v>-12.08</v>
      </c>
      <c r="K65" s="6" t="n">
        <v>-0.5</v>
      </c>
      <c r="L65" s="6" t="n">
        <v>0</v>
      </c>
      <c r="M65" s="6"/>
      <c r="N65" s="6" t="s">
        <f>=I65+J65+K65+L65</f>
      </c>
      <c r="O65" s="6"/>
      <c r="P65" s="17"/>
    </row>
    <row collapsed="false" customFormat="false" customHeight="false" hidden="false" ht="12.1" outlineLevel="0" r="66">
      <c r="A66" s="21" t="n">
        <v>43447.483923611</v>
      </c>
      <c r="B66" s="17" t="s">
        <v>479</v>
      </c>
      <c r="C66" s="17" t="s">
        <v>550</v>
      </c>
      <c r="D66" s="17" t="s">
        <v>473</v>
      </c>
      <c r="E66" s="17" t="s">
        <v>79</v>
      </c>
      <c r="F66" s="17" t="s">
        <v>19</v>
      </c>
      <c r="G66" s="7" t="n">
        <v>1</v>
      </c>
      <c r="H66" s="6" t="n">
        <v>95.5</v>
      </c>
      <c r="I66" s="6" t="n">
        <v>-955</v>
      </c>
      <c r="J66" s="6" t="n">
        <v>-21.86</v>
      </c>
      <c r="K66" s="6" t="n">
        <v>-0.48</v>
      </c>
      <c r="L66" s="6" t="n">
        <v>0</v>
      </c>
      <c r="M66" s="6"/>
      <c r="N66" s="6" t="s">
        <f>=I66+J66+K66+L66</f>
      </c>
      <c r="O66" s="6"/>
      <c r="P66" s="17"/>
    </row>
    <row collapsed="false" customFormat="false" customHeight="false" hidden="false" ht="12.1" outlineLevel="0" r="67">
      <c r="A67" s="22" t="n">
        <v>43448</v>
      </c>
      <c r="B67" s="23" t="s">
        <v>545</v>
      </c>
      <c r="C67" s="23" t="s">
        <v>567</v>
      </c>
      <c r="D67" s="23" t="s">
        <v>545</v>
      </c>
      <c r="E67" s="23" t="s">
        <v>545</v>
      </c>
      <c r="F67" s="23" t="s">
        <v>19</v>
      </c>
      <c r="G67" s="24" t="n">
        <v>1</v>
      </c>
      <c r="H67" s="25" t="n">
        <v>-14.13</v>
      </c>
      <c r="I67" s="25" t="n">
        <v>-14.13</v>
      </c>
      <c r="J67" s="25" t="n">
        <v>0</v>
      </c>
      <c r="K67" s="25" t="n">
        <v>0</v>
      </c>
      <c r="L67" s="25" t="n">
        <v>0</v>
      </c>
      <c r="M67" s="25"/>
      <c r="N67" s="6" t="s">
        <f>=I67+J67+K67+L67</f>
      </c>
      <c r="O67" s="25"/>
      <c r="P67" s="23"/>
    </row>
    <row collapsed="false" customFormat="false" customHeight="false" hidden="false" ht="12.1" outlineLevel="0" r="68">
      <c r="A68" s="22" t="n">
        <v>43448</v>
      </c>
      <c r="B68" s="23" t="s">
        <v>545</v>
      </c>
      <c r="C68" s="23" t="s">
        <v>568</v>
      </c>
      <c r="D68" s="23" t="s">
        <v>545</v>
      </c>
      <c r="E68" s="23" t="s">
        <v>545</v>
      </c>
      <c r="F68" s="23" t="s">
        <v>19</v>
      </c>
      <c r="G68" s="24" t="n">
        <v>1</v>
      </c>
      <c r="H68" s="25" t="n">
        <v>-17.09</v>
      </c>
      <c r="I68" s="25" t="n">
        <v>-17.09</v>
      </c>
      <c r="J68" s="25" t="n">
        <v>0</v>
      </c>
      <c r="K68" s="25" t="n">
        <v>0</v>
      </c>
      <c r="L68" s="25" t="n">
        <v>0</v>
      </c>
      <c r="M68" s="25"/>
      <c r="N68" s="6" t="s">
        <f>=I68+J68+K68+L68</f>
      </c>
      <c r="O68" s="25"/>
      <c r="P68" s="23"/>
    </row>
    <row collapsed="false" customFormat="false" customHeight="false" hidden="false" ht="12.1" outlineLevel="0" r="69">
      <c r="A69" s="26" t="n">
        <v>43448</v>
      </c>
      <c r="B69" s="27" t="s">
        <v>569</v>
      </c>
      <c r="C69" s="27" t="s">
        <v>570</v>
      </c>
      <c r="D69" s="27" t="s">
        <v>569</v>
      </c>
      <c r="E69" s="27" t="s">
        <v>569</v>
      </c>
      <c r="F69" s="27" t="s">
        <v>19</v>
      </c>
      <c r="G69" s="28" t="n">
        <v>1</v>
      </c>
      <c r="H69" s="29" t="n">
        <v>1085.12</v>
      </c>
      <c r="I69" s="29" t="n">
        <v>1085.12</v>
      </c>
      <c r="J69" s="29" t="n">
        <v>0</v>
      </c>
      <c r="K69" s="29" t="n">
        <v>0</v>
      </c>
      <c r="L69" s="29" t="n">
        <v>0</v>
      </c>
      <c r="M69" s="29"/>
      <c r="N69" s="6" t="s">
        <f>=I69+J69+K69+L69</f>
      </c>
      <c r="O69" s="29"/>
      <c r="P69" s="27"/>
    </row>
    <row collapsed="false" customFormat="false" customHeight="false" hidden="false" ht="12.1" outlineLevel="0" r="70">
      <c r="A70" s="26" t="n">
        <v>43479</v>
      </c>
      <c r="B70" s="27" t="s">
        <v>569</v>
      </c>
      <c r="C70" s="27" t="s">
        <v>571</v>
      </c>
      <c r="D70" s="27" t="s">
        <v>569</v>
      </c>
      <c r="E70" s="27" t="s">
        <v>569</v>
      </c>
      <c r="F70" s="27" t="s">
        <v>19</v>
      </c>
      <c r="G70" s="28" t="n">
        <v>1</v>
      </c>
      <c r="H70" s="29" t="n">
        <v>475</v>
      </c>
      <c r="I70" s="29" t="n">
        <v>475</v>
      </c>
      <c r="J70" s="29" t="n">
        <v>0</v>
      </c>
      <c r="K70" s="29" t="n">
        <v>0</v>
      </c>
      <c r="L70" s="29" t="n">
        <v>0</v>
      </c>
      <c r="M70" s="29"/>
      <c r="N70" s="6" t="s">
        <f>=I70+J70+K70+L70</f>
      </c>
      <c r="O70" s="29"/>
      <c r="P70" s="27"/>
    </row>
    <row collapsed="false" customFormat="false" customHeight="false" hidden="false" ht="12.1" outlineLevel="0" r="71">
      <c r="A71" s="26" t="n">
        <v>43488</v>
      </c>
      <c r="B71" s="27" t="s">
        <v>569</v>
      </c>
      <c r="C71" s="27" t="s">
        <v>572</v>
      </c>
      <c r="D71" s="27" t="s">
        <v>569</v>
      </c>
      <c r="E71" s="27" t="s">
        <v>569</v>
      </c>
      <c r="F71" s="27" t="s">
        <v>19</v>
      </c>
      <c r="G71" s="28" t="n">
        <v>1</v>
      </c>
      <c r="H71" s="29" t="n">
        <v>661.5</v>
      </c>
      <c r="I71" s="29" t="n">
        <v>661.5</v>
      </c>
      <c r="J71" s="29" t="n">
        <v>0</v>
      </c>
      <c r="K71" s="29" t="n">
        <v>0</v>
      </c>
      <c r="L71" s="29" t="n">
        <v>0</v>
      </c>
      <c r="M71" s="29"/>
      <c r="N71" s="6" t="s">
        <f>=I71+J71+K71+L71</f>
      </c>
      <c r="O71" s="29"/>
      <c r="P71" s="27"/>
    </row>
    <row collapsed="false" customFormat="false" customHeight="false" hidden="false" ht="12.1" outlineLevel="0" r="72">
      <c r="A72" s="26" t="n">
        <v>43489</v>
      </c>
      <c r="B72" s="27" t="s">
        <v>569</v>
      </c>
      <c r="C72" s="27" t="s">
        <v>573</v>
      </c>
      <c r="D72" s="27" t="s">
        <v>569</v>
      </c>
      <c r="E72" s="27" t="s">
        <v>569</v>
      </c>
      <c r="F72" s="27" t="s">
        <v>19</v>
      </c>
      <c r="G72" s="28" t="n">
        <v>1</v>
      </c>
      <c r="H72" s="29" t="n">
        <v>1212.8</v>
      </c>
      <c r="I72" s="29" t="n">
        <v>1212.8</v>
      </c>
      <c r="J72" s="29" t="n">
        <v>0</v>
      </c>
      <c r="K72" s="29" t="n">
        <v>0</v>
      </c>
      <c r="L72" s="29" t="n">
        <v>0</v>
      </c>
      <c r="M72" s="29"/>
      <c r="N72" s="6" t="s">
        <f>=I72+J72+K72+L72</f>
      </c>
      <c r="O72" s="29"/>
      <c r="P72" s="27"/>
    </row>
    <row collapsed="false" customFormat="false" customHeight="false" hidden="false" ht="12.1" outlineLevel="0" r="73">
      <c r="A73" s="26" t="n">
        <v>43517</v>
      </c>
      <c r="B73" s="27" t="s">
        <v>569</v>
      </c>
      <c r="C73" s="27" t="s">
        <v>574</v>
      </c>
      <c r="D73" s="27" t="s">
        <v>569</v>
      </c>
      <c r="E73" s="27" t="s">
        <v>569</v>
      </c>
      <c r="F73" s="27" t="s">
        <v>19</v>
      </c>
      <c r="G73" s="28" t="n">
        <v>1</v>
      </c>
      <c r="H73" s="29" t="n">
        <v>1151.7</v>
      </c>
      <c r="I73" s="29" t="n">
        <v>1151.7</v>
      </c>
      <c r="J73" s="29" t="n">
        <v>0</v>
      </c>
      <c r="K73" s="29" t="n">
        <v>0</v>
      </c>
      <c r="L73" s="29" t="n">
        <v>0</v>
      </c>
      <c r="M73" s="29"/>
      <c r="N73" s="6" t="s">
        <f>=I73+J73+K73+L73</f>
      </c>
      <c r="O73" s="29"/>
      <c r="P73" s="27"/>
    </row>
    <row collapsed="false" customFormat="false" customHeight="false" hidden="false" ht="12.1" outlineLevel="0" r="74">
      <c r="A74" s="26" t="n">
        <v>43551</v>
      </c>
      <c r="B74" s="27" t="s">
        <v>569</v>
      </c>
      <c r="C74" s="27" t="s">
        <v>575</v>
      </c>
      <c r="D74" s="27" t="s">
        <v>569</v>
      </c>
      <c r="E74" s="27" t="s">
        <v>569</v>
      </c>
      <c r="F74" s="27" t="s">
        <v>19</v>
      </c>
      <c r="G74" s="28" t="n">
        <v>1</v>
      </c>
      <c r="H74" s="29" t="n">
        <v>1391.04</v>
      </c>
      <c r="I74" s="29" t="n">
        <v>1391.04</v>
      </c>
      <c r="J74" s="29" t="n">
        <v>0</v>
      </c>
      <c r="K74" s="29" t="n">
        <v>0</v>
      </c>
      <c r="L74" s="29" t="n">
        <v>0</v>
      </c>
      <c r="M74" s="29"/>
      <c r="N74" s="6" t="s">
        <f>=I74+J74+K74+L74</f>
      </c>
      <c r="O74" s="29"/>
      <c r="P74" s="27"/>
    </row>
    <row collapsed="false" customFormat="false" customHeight="false" hidden="false" ht="12.1" outlineLevel="0" r="75">
      <c r="A75" s="26" t="n">
        <v>43572</v>
      </c>
      <c r="B75" s="27" t="s">
        <v>569</v>
      </c>
      <c r="C75" s="27" t="s">
        <v>576</v>
      </c>
      <c r="D75" s="27" t="s">
        <v>569</v>
      </c>
      <c r="E75" s="27" t="s">
        <v>569</v>
      </c>
      <c r="F75" s="27" t="s">
        <v>19</v>
      </c>
      <c r="G75" s="28" t="n">
        <v>1</v>
      </c>
      <c r="H75" s="29" t="n">
        <v>1212.8</v>
      </c>
      <c r="I75" s="29" t="n">
        <v>1212.8</v>
      </c>
      <c r="J75" s="29" t="n">
        <v>0</v>
      </c>
      <c r="K75" s="29" t="n">
        <v>0</v>
      </c>
      <c r="L75" s="29" t="n">
        <v>0</v>
      </c>
      <c r="M75" s="29"/>
      <c r="N75" s="6" t="s">
        <f>=I75+J75+K75+L75</f>
      </c>
      <c r="O75" s="29"/>
      <c r="P75" s="27"/>
    </row>
    <row collapsed="false" customFormat="false" customHeight="false" hidden="false" ht="12.1" outlineLevel="0" r="76">
      <c r="A76" s="26" t="n">
        <v>43629</v>
      </c>
      <c r="B76" s="27" t="s">
        <v>569</v>
      </c>
      <c r="C76" s="27" t="s">
        <v>577</v>
      </c>
      <c r="D76" s="27" t="s">
        <v>569</v>
      </c>
      <c r="E76" s="27" t="s">
        <v>569</v>
      </c>
      <c r="F76" s="27" t="s">
        <v>19</v>
      </c>
      <c r="G76" s="28" t="n">
        <v>1</v>
      </c>
      <c r="H76" s="29" t="n">
        <v>1119.03</v>
      </c>
      <c r="I76" s="29" t="n">
        <v>1119.03</v>
      </c>
      <c r="J76" s="29" t="n">
        <v>0</v>
      </c>
      <c r="K76" s="29" t="n">
        <v>0</v>
      </c>
      <c r="L76" s="29" t="n">
        <v>0</v>
      </c>
      <c r="M76" s="29"/>
      <c r="N76" s="6" t="s">
        <f>=I76+J76+K76+L76</f>
      </c>
      <c r="O76" s="29"/>
      <c r="P76" s="27"/>
    </row>
    <row collapsed="false" customFormat="false" customHeight="false" hidden="false" ht="12.1" outlineLevel="0" r="77">
      <c r="A77" s="26" t="n">
        <v>43633</v>
      </c>
      <c r="B77" s="27" t="s">
        <v>569</v>
      </c>
      <c r="C77" s="27" t="s">
        <v>578</v>
      </c>
      <c r="D77" s="27" t="s">
        <v>569</v>
      </c>
      <c r="E77" s="27" t="s">
        <v>569</v>
      </c>
      <c r="F77" s="27" t="s">
        <v>19</v>
      </c>
      <c r="G77" s="28" t="n">
        <v>1</v>
      </c>
      <c r="H77" s="29" t="n">
        <v>592.83</v>
      </c>
      <c r="I77" s="29" t="n">
        <v>592.83</v>
      </c>
      <c r="J77" s="29" t="n">
        <v>0</v>
      </c>
      <c r="K77" s="29" t="n">
        <v>0</v>
      </c>
      <c r="L77" s="29" t="n">
        <v>0</v>
      </c>
      <c r="M77" s="29"/>
      <c r="N77" s="6" t="s">
        <f>=I77+J77+K77+L77</f>
      </c>
      <c r="O77" s="29"/>
      <c r="P77" s="27"/>
    </row>
    <row collapsed="false" customFormat="false" customHeight="false" hidden="false" ht="12.1" outlineLevel="0" r="78">
      <c r="A78" s="26" t="n">
        <v>43634</v>
      </c>
      <c r="B78" s="27" t="s">
        <v>569</v>
      </c>
      <c r="C78" s="27" t="s">
        <v>579</v>
      </c>
      <c r="D78" s="27" t="s">
        <v>569</v>
      </c>
      <c r="E78" s="27" t="s">
        <v>569</v>
      </c>
      <c r="F78" s="27" t="s">
        <v>19</v>
      </c>
      <c r="G78" s="28" t="n">
        <v>1</v>
      </c>
      <c r="H78" s="29" t="n">
        <v>343.27</v>
      </c>
      <c r="I78" s="29" t="n">
        <v>343.27</v>
      </c>
      <c r="J78" s="29" t="n">
        <v>0</v>
      </c>
      <c r="K78" s="29" t="n">
        <v>0</v>
      </c>
      <c r="L78" s="29" t="n">
        <v>0</v>
      </c>
      <c r="M78" s="29"/>
      <c r="N78" s="6" t="s">
        <f>=I78+J78+K78+L78</f>
      </c>
      <c r="O78" s="29"/>
      <c r="P78" s="27"/>
    </row>
    <row collapsed="false" customFormat="false" customHeight="false" hidden="false" ht="12.1" outlineLevel="0" r="79">
      <c r="A79" s="26" t="n">
        <v>43647</v>
      </c>
      <c r="B79" s="27" t="s">
        <v>569</v>
      </c>
      <c r="C79" s="27" t="s">
        <v>580</v>
      </c>
      <c r="D79" s="27" t="s">
        <v>569</v>
      </c>
      <c r="E79" s="27" t="s">
        <v>569</v>
      </c>
      <c r="F79" s="27" t="s">
        <v>19</v>
      </c>
      <c r="G79" s="28" t="n">
        <v>1</v>
      </c>
      <c r="H79" s="29" t="n">
        <v>2880</v>
      </c>
      <c r="I79" s="29" t="n">
        <v>2880</v>
      </c>
      <c r="J79" s="29" t="n">
        <v>0</v>
      </c>
      <c r="K79" s="29" t="n">
        <v>0</v>
      </c>
      <c r="L79" s="29" t="n">
        <v>0</v>
      </c>
      <c r="M79" s="29"/>
      <c r="N79" s="6" t="s">
        <f>=I79+J79+K79+L79</f>
      </c>
      <c r="O79" s="29"/>
      <c r="P79" s="27"/>
    </row>
    <row collapsed="false" customFormat="false" customHeight="false" hidden="false" ht="12.1" outlineLevel="0" r="80">
      <c r="A80" s="26" t="n">
        <v>43648</v>
      </c>
      <c r="B80" s="27" t="s">
        <v>569</v>
      </c>
      <c r="C80" s="27" t="s">
        <v>581</v>
      </c>
      <c r="D80" s="27" t="s">
        <v>569</v>
      </c>
      <c r="E80" s="27" t="s">
        <v>569</v>
      </c>
      <c r="F80" s="27" t="s">
        <v>19</v>
      </c>
      <c r="G80" s="28" t="n">
        <v>1</v>
      </c>
      <c r="H80" s="29" t="n">
        <v>113.3</v>
      </c>
      <c r="I80" s="29" t="n">
        <v>113.3</v>
      </c>
      <c r="J80" s="29" t="n">
        <v>0</v>
      </c>
      <c r="K80" s="29" t="n">
        <v>0</v>
      </c>
      <c r="L80" s="29" t="n">
        <v>0</v>
      </c>
      <c r="M80" s="29"/>
      <c r="N80" s="6" t="s">
        <f>=I80+J80+K80+L80</f>
      </c>
      <c r="O80" s="29"/>
      <c r="P80" s="27"/>
    </row>
    <row collapsed="false" customFormat="false" customHeight="false" hidden="false" ht="12.1" outlineLevel="0" r="81">
      <c r="A81" s="26" t="n">
        <v>43649</v>
      </c>
      <c r="B81" s="27" t="s">
        <v>569</v>
      </c>
      <c r="C81" s="27" t="s">
        <v>582</v>
      </c>
      <c r="D81" s="27" t="s">
        <v>569</v>
      </c>
      <c r="E81" s="27" t="s">
        <v>569</v>
      </c>
      <c r="F81" s="27" t="s">
        <v>19</v>
      </c>
      <c r="G81" s="28" t="n">
        <v>1</v>
      </c>
      <c r="H81" s="29" t="n">
        <v>792.52</v>
      </c>
      <c r="I81" s="29" t="n">
        <v>792.52</v>
      </c>
      <c r="J81" s="29" t="n">
        <v>0</v>
      </c>
      <c r="K81" s="29" t="n">
        <v>0</v>
      </c>
      <c r="L81" s="29" t="n">
        <v>0</v>
      </c>
      <c r="M81" s="29"/>
      <c r="N81" s="6" t="s">
        <f>=I81+J81+K81+L81</f>
      </c>
      <c r="O81" s="29"/>
      <c r="P81" s="27"/>
    </row>
    <row collapsed="false" customFormat="false" customHeight="false" hidden="false" ht="12.1" outlineLevel="0" r="82">
      <c r="A82" s="26" t="n">
        <v>43662</v>
      </c>
      <c r="B82" s="27" t="s">
        <v>569</v>
      </c>
      <c r="C82" s="27" t="s">
        <v>583</v>
      </c>
      <c r="D82" s="27" t="s">
        <v>569</v>
      </c>
      <c r="E82" s="27" t="s">
        <v>569</v>
      </c>
      <c r="F82" s="27" t="s">
        <v>19</v>
      </c>
      <c r="G82" s="28" t="n">
        <v>1</v>
      </c>
      <c r="H82" s="29" t="n">
        <v>238.5</v>
      </c>
      <c r="I82" s="29" t="n">
        <v>238.5</v>
      </c>
      <c r="J82" s="29" t="n">
        <v>0</v>
      </c>
      <c r="K82" s="29" t="n">
        <v>0</v>
      </c>
      <c r="L82" s="29" t="n">
        <v>0</v>
      </c>
      <c r="M82" s="29"/>
      <c r="N82" s="6" t="s">
        <f>=I82+J82+K82+L82</f>
      </c>
      <c r="O82" s="29"/>
      <c r="P82" s="27"/>
    </row>
    <row collapsed="false" customFormat="false" customHeight="false" hidden="false" ht="12.1" outlineLevel="0" r="83">
      <c r="A83" s="26" t="n">
        <v>43668</v>
      </c>
      <c r="B83" s="27" t="s">
        <v>569</v>
      </c>
      <c r="C83" s="27" t="s">
        <v>584</v>
      </c>
      <c r="D83" s="27" t="s">
        <v>569</v>
      </c>
      <c r="E83" s="27" t="s">
        <v>569</v>
      </c>
      <c r="F83" s="27" t="s">
        <v>19</v>
      </c>
      <c r="G83" s="28" t="n">
        <v>1</v>
      </c>
      <c r="H83" s="29" t="n">
        <v>775</v>
      </c>
      <c r="I83" s="29" t="n">
        <v>775</v>
      </c>
      <c r="J83" s="29" t="n">
        <v>0</v>
      </c>
      <c r="K83" s="29" t="n">
        <v>0</v>
      </c>
      <c r="L83" s="29" t="n">
        <v>0</v>
      </c>
      <c r="M83" s="29"/>
      <c r="N83" s="6" t="s">
        <f>=I83+J83+K83+L83</f>
      </c>
      <c r="O83" s="29"/>
      <c r="P83" s="27"/>
    </row>
    <row collapsed="false" customFormat="false" customHeight="false" hidden="false" ht="12.1" outlineLevel="0" r="84">
      <c r="A84" s="26" t="n">
        <v>43669</v>
      </c>
      <c r="B84" s="27" t="s">
        <v>569</v>
      </c>
      <c r="C84" s="27" t="s">
        <v>585</v>
      </c>
      <c r="D84" s="27" t="s">
        <v>569</v>
      </c>
      <c r="E84" s="27" t="s">
        <v>569</v>
      </c>
      <c r="F84" s="27" t="s">
        <v>19</v>
      </c>
      <c r="G84" s="28" t="n">
        <v>1</v>
      </c>
      <c r="H84" s="29" t="n">
        <v>918.47</v>
      </c>
      <c r="I84" s="29" t="n">
        <v>918.47</v>
      </c>
      <c r="J84" s="29" t="n">
        <v>0</v>
      </c>
      <c r="K84" s="29" t="n">
        <v>0</v>
      </c>
      <c r="L84" s="29" t="n">
        <v>0</v>
      </c>
      <c r="M84" s="29"/>
      <c r="N84" s="6" t="s">
        <f>=I84+J84+K84+L84</f>
      </c>
      <c r="O84" s="29"/>
      <c r="P84" s="27"/>
    </row>
    <row collapsed="false" customFormat="false" customHeight="false" hidden="false" ht="12.1" outlineLevel="0" r="85">
      <c r="A85" s="26" t="n">
        <v>43670</v>
      </c>
      <c r="B85" s="27" t="s">
        <v>569</v>
      </c>
      <c r="C85" s="27" t="s">
        <v>586</v>
      </c>
      <c r="D85" s="27" t="s">
        <v>569</v>
      </c>
      <c r="E85" s="27" t="s">
        <v>569</v>
      </c>
      <c r="F85" s="27" t="s">
        <v>19</v>
      </c>
      <c r="G85" s="28" t="n">
        <v>1</v>
      </c>
      <c r="H85" s="29" t="n">
        <v>1212.8</v>
      </c>
      <c r="I85" s="29" t="n">
        <v>1212.8</v>
      </c>
      <c r="J85" s="29" t="n">
        <v>0</v>
      </c>
      <c r="K85" s="29" t="n">
        <v>0</v>
      </c>
      <c r="L85" s="29" t="n">
        <v>0</v>
      </c>
      <c r="M85" s="29"/>
      <c r="N85" s="6" t="s">
        <f>=I85+J85+K85+L85</f>
      </c>
      <c r="O85" s="29"/>
      <c r="P85" s="27"/>
    </row>
    <row collapsed="false" customFormat="false" customHeight="false" hidden="false" ht="12.1" outlineLevel="0" r="86">
      <c r="A86" s="26" t="n">
        <v>43682</v>
      </c>
      <c r="B86" s="27" t="s">
        <v>569</v>
      </c>
      <c r="C86" s="27" t="s">
        <v>587</v>
      </c>
      <c r="D86" s="27" t="s">
        <v>569</v>
      </c>
      <c r="E86" s="27" t="s">
        <v>569</v>
      </c>
      <c r="F86" s="27" t="s">
        <v>19</v>
      </c>
      <c r="G86" s="28" t="n">
        <v>1</v>
      </c>
      <c r="H86" s="29" t="n">
        <v>3810</v>
      </c>
      <c r="I86" s="29" t="n">
        <v>3810</v>
      </c>
      <c r="J86" s="29" t="n">
        <v>0</v>
      </c>
      <c r="K86" s="29" t="n">
        <v>0</v>
      </c>
      <c r="L86" s="29" t="n">
        <v>0</v>
      </c>
      <c r="M86" s="29"/>
      <c r="N86" s="6" t="s">
        <f>=I86+J86+K86+L86</f>
      </c>
      <c r="O86" s="29"/>
      <c r="P86" s="27"/>
    </row>
    <row collapsed="false" customFormat="false" customHeight="false" hidden="false" ht="12.1" outlineLevel="0" r="87">
      <c r="A87" s="26" t="n">
        <v>43682</v>
      </c>
      <c r="B87" s="27" t="s">
        <v>569</v>
      </c>
      <c r="C87" s="27" t="s">
        <v>588</v>
      </c>
      <c r="D87" s="27" t="s">
        <v>569</v>
      </c>
      <c r="E87" s="27" t="s">
        <v>569</v>
      </c>
      <c r="F87" s="27" t="s">
        <v>19</v>
      </c>
      <c r="G87" s="28" t="n">
        <v>1</v>
      </c>
      <c r="H87" s="29" t="n">
        <v>3654.2</v>
      </c>
      <c r="I87" s="29" t="n">
        <v>3654.2</v>
      </c>
      <c r="J87" s="29" t="n">
        <v>0</v>
      </c>
      <c r="K87" s="29" t="n">
        <v>0</v>
      </c>
      <c r="L87" s="29" t="n">
        <v>0</v>
      </c>
      <c r="M87" s="29"/>
      <c r="N87" s="6" t="s">
        <f>=I87+J87+K87+L87</f>
      </c>
      <c r="O87" s="29"/>
      <c r="P87" s="27"/>
    </row>
    <row collapsed="false" customFormat="false" customHeight="false" hidden="false" ht="12.1" outlineLevel="0" r="88">
      <c r="A88" s="26" t="n">
        <v>43698</v>
      </c>
      <c r="B88" s="27" t="s">
        <v>569</v>
      </c>
      <c r="C88" s="27" t="s">
        <v>589</v>
      </c>
      <c r="D88" s="27" t="s">
        <v>569</v>
      </c>
      <c r="E88" s="27" t="s">
        <v>569</v>
      </c>
      <c r="F88" s="27" t="s">
        <v>19</v>
      </c>
      <c r="G88" s="28" t="n">
        <v>1</v>
      </c>
      <c r="H88" s="29" t="n">
        <v>1151.7</v>
      </c>
      <c r="I88" s="29" t="n">
        <v>1151.7</v>
      </c>
      <c r="J88" s="29" t="n">
        <v>0</v>
      </c>
      <c r="K88" s="29" t="n">
        <v>0</v>
      </c>
      <c r="L88" s="29" t="n">
        <v>0</v>
      </c>
      <c r="M88" s="29"/>
      <c r="N88" s="6" t="s">
        <f>=I88+J88+K88+L88</f>
      </c>
      <c r="O88" s="29"/>
      <c r="P88" s="27"/>
    </row>
    <row collapsed="false" customFormat="false" customHeight="false" hidden="false" ht="12.1" outlineLevel="0" r="89">
      <c r="A89" s="26" t="n">
        <v>43733</v>
      </c>
      <c r="B89" s="27" t="s">
        <v>569</v>
      </c>
      <c r="C89" s="27" t="s">
        <v>590</v>
      </c>
      <c r="D89" s="27" t="s">
        <v>569</v>
      </c>
      <c r="E89" s="27" t="s">
        <v>569</v>
      </c>
      <c r="F89" s="27" t="s">
        <v>19</v>
      </c>
      <c r="G89" s="28" t="n">
        <v>1</v>
      </c>
      <c r="H89" s="29" t="n">
        <v>1391.04</v>
      </c>
      <c r="I89" s="29" t="n">
        <v>1391.04</v>
      </c>
      <c r="J89" s="29" t="n">
        <v>0</v>
      </c>
      <c r="K89" s="29" t="n">
        <v>0</v>
      </c>
      <c r="L89" s="29" t="n">
        <v>0</v>
      </c>
      <c r="M89" s="29"/>
      <c r="N89" s="6" t="s">
        <f>=I89+J89+K89+L89</f>
      </c>
      <c r="O89" s="29"/>
      <c r="P89" s="27"/>
    </row>
    <row collapsed="false" customFormat="false" customHeight="false" hidden="false" ht="12.1" outlineLevel="0" r="90">
      <c r="A90" s="26" t="n">
        <v>43753</v>
      </c>
      <c r="B90" s="27" t="s">
        <v>569</v>
      </c>
      <c r="C90" s="27" t="s">
        <v>591</v>
      </c>
      <c r="D90" s="27" t="s">
        <v>569</v>
      </c>
      <c r="E90" s="27" t="s">
        <v>569</v>
      </c>
      <c r="F90" s="27" t="s">
        <v>19</v>
      </c>
      <c r="G90" s="28" t="n">
        <v>1</v>
      </c>
      <c r="H90" s="29" t="n">
        <v>883.93</v>
      </c>
      <c r="I90" s="29" t="n">
        <v>883.93</v>
      </c>
      <c r="J90" s="29" t="n">
        <v>0</v>
      </c>
      <c r="K90" s="29" t="n">
        <v>0</v>
      </c>
      <c r="L90" s="29" t="n">
        <v>0</v>
      </c>
      <c r="M90" s="29"/>
      <c r="N90" s="6" t="s">
        <f>=I90+J90+K90+L90</f>
      </c>
      <c r="O90" s="29"/>
      <c r="P90" s="27"/>
    </row>
    <row collapsed="false" customFormat="false" customHeight="false" hidden="false" ht="12.1" outlineLevel="0" r="91">
      <c r="A91" s="26" t="n">
        <v>43754</v>
      </c>
      <c r="B91" s="27" t="s">
        <v>569</v>
      </c>
      <c r="C91" s="27" t="s">
        <v>592</v>
      </c>
      <c r="D91" s="27" t="s">
        <v>569</v>
      </c>
      <c r="E91" s="27" t="s">
        <v>569</v>
      </c>
      <c r="F91" s="27" t="s">
        <v>19</v>
      </c>
      <c r="G91" s="28" t="n">
        <v>1</v>
      </c>
      <c r="H91" s="29" t="n">
        <v>1212.8</v>
      </c>
      <c r="I91" s="29" t="n">
        <v>1212.8</v>
      </c>
      <c r="J91" s="29" t="n">
        <v>0</v>
      </c>
      <c r="K91" s="29" t="n">
        <v>0</v>
      </c>
      <c r="L91" s="29" t="n">
        <v>0</v>
      </c>
      <c r="M91" s="29"/>
      <c r="N91" s="6" t="s">
        <f>=I91+J91+K91+L91</f>
      </c>
      <c r="O91" s="29"/>
      <c r="P91" s="27"/>
    </row>
    <row collapsed="false" customFormat="false" customHeight="false" hidden="false" ht="12.1" outlineLevel="0" r="92">
      <c r="A92" s="26" t="n">
        <v>43767</v>
      </c>
      <c r="B92" s="27" t="s">
        <v>569</v>
      </c>
      <c r="C92" s="27" t="s">
        <v>593</v>
      </c>
      <c r="D92" s="27" t="s">
        <v>569</v>
      </c>
      <c r="E92" s="27" t="s">
        <v>569</v>
      </c>
      <c r="F92" s="27" t="s">
        <v>19</v>
      </c>
      <c r="G92" s="28" t="n">
        <v>1</v>
      </c>
      <c r="H92" s="29" t="n">
        <v>153.4</v>
      </c>
      <c r="I92" s="29" t="n">
        <v>153.4</v>
      </c>
      <c r="J92" s="29" t="n">
        <v>0</v>
      </c>
      <c r="K92" s="29" t="n">
        <v>0</v>
      </c>
      <c r="L92" s="29" t="n">
        <v>0</v>
      </c>
      <c r="M92" s="29"/>
      <c r="N92" s="6" t="s">
        <f>=I92+J92+K92+L92</f>
      </c>
      <c r="O92" s="29"/>
      <c r="P92" s="27"/>
    </row>
    <row collapsed="false" customFormat="false" customHeight="false" hidden="false" ht="12.1" outlineLevel="0" r="93">
      <c r="A93" s="26" t="n">
        <v>43774</v>
      </c>
      <c r="B93" s="27" t="s">
        <v>569</v>
      </c>
      <c r="C93" s="27" t="s">
        <v>594</v>
      </c>
      <c r="D93" s="27" t="s">
        <v>569</v>
      </c>
      <c r="E93" s="27" t="s">
        <v>569</v>
      </c>
      <c r="F93" s="27" t="s">
        <v>19</v>
      </c>
      <c r="G93" s="28" t="n">
        <v>1</v>
      </c>
      <c r="H93" s="29" t="n">
        <v>544.2</v>
      </c>
      <c r="I93" s="29" t="n">
        <v>544.2</v>
      </c>
      <c r="J93" s="29" t="n">
        <v>0</v>
      </c>
      <c r="K93" s="29" t="n">
        <v>0</v>
      </c>
      <c r="L93" s="29" t="n">
        <v>0</v>
      </c>
      <c r="M93" s="29"/>
      <c r="N93" s="6" t="s">
        <f>=I93+J93+K93+L93</f>
      </c>
      <c r="O93" s="29"/>
      <c r="P93" s="27"/>
    </row>
    <row collapsed="false" customFormat="false" customHeight="false" hidden="false" ht="12.1" outlineLevel="0" r="94">
      <c r="A94" s="34" t="n">
        <v>43783</v>
      </c>
      <c r="B94" s="35" t="s">
        <v>595</v>
      </c>
      <c r="C94" s="35" t="s">
        <v>163</v>
      </c>
      <c r="D94" s="35" t="s">
        <v>595</v>
      </c>
      <c r="E94" s="35" t="s">
        <v>595</v>
      </c>
      <c r="F94" s="35" t="s">
        <v>19</v>
      </c>
      <c r="G94" s="36" t="n">
        <v>1</v>
      </c>
      <c r="H94" s="37" t="n">
        <v>-1000</v>
      </c>
      <c r="I94" s="37" t="n">
        <v>-1000</v>
      </c>
      <c r="J94" s="37" t="n">
        <v>0</v>
      </c>
      <c r="K94" s="37" t="n">
        <v>0</v>
      </c>
      <c r="L94" s="37" t="n">
        <v>0</v>
      </c>
      <c r="M94" s="37"/>
      <c r="N94" s="6" t="s">
        <f>=I94+J94+K94+L94</f>
      </c>
      <c r="O94" s="37"/>
      <c r="P94" s="35"/>
    </row>
    <row collapsed="false" customFormat="false" customHeight="false" hidden="false" ht="12.1" outlineLevel="0" r="95">
      <c r="A95" s="26" t="n">
        <v>43783</v>
      </c>
      <c r="B95" s="27" t="s">
        <v>547</v>
      </c>
      <c r="C95" s="27" t="s">
        <v>164</v>
      </c>
      <c r="D95" s="27" t="s">
        <v>547</v>
      </c>
      <c r="E95" s="27" t="s">
        <v>547</v>
      </c>
      <c r="F95" s="27" t="s">
        <v>19</v>
      </c>
      <c r="G95" s="28" t="n">
        <v>1</v>
      </c>
      <c r="H95" s="29" t="n">
        <v>1000</v>
      </c>
      <c r="I95" s="29" t="n">
        <v>1000</v>
      </c>
      <c r="J95" s="29" t="n">
        <v>0</v>
      </c>
      <c r="K95" s="29" t="n">
        <v>0</v>
      </c>
      <c r="L95" s="29" t="n">
        <v>0</v>
      </c>
      <c r="M95" s="29"/>
      <c r="N95" s="6" t="s">
        <f>=I95+J95+K95+L95</f>
      </c>
      <c r="O95" s="29"/>
      <c r="P95" s="27"/>
    </row>
    <row collapsed="false" customFormat="false" customHeight="false" hidden="false" ht="12.1" outlineLevel="0" r="96">
      <c r="A96" s="26" t="n">
        <v>43787</v>
      </c>
      <c r="B96" s="27" t="s">
        <v>547</v>
      </c>
      <c r="C96" s="27" t="s">
        <v>167</v>
      </c>
      <c r="D96" s="27" t="s">
        <v>547</v>
      </c>
      <c r="E96" s="27" t="s">
        <v>547</v>
      </c>
      <c r="F96" s="27" t="s">
        <v>19</v>
      </c>
      <c r="G96" s="28" t="n">
        <v>1</v>
      </c>
      <c r="H96" s="29" t="n">
        <v>7500</v>
      </c>
      <c r="I96" s="29" t="n">
        <v>7500</v>
      </c>
      <c r="J96" s="29" t="n">
        <v>0</v>
      </c>
      <c r="K96" s="29" t="n">
        <v>0</v>
      </c>
      <c r="L96" s="29" t="n">
        <v>0</v>
      </c>
      <c r="M96" s="29"/>
      <c r="N96" s="6" t="s">
        <f>=I96+J96+K96+L96</f>
      </c>
      <c r="O96" s="29"/>
      <c r="P96" s="27"/>
    </row>
    <row collapsed="false" customFormat="false" customHeight="false" hidden="false" ht="12.1" outlineLevel="0" r="97">
      <c r="A97" s="26" t="n">
        <v>43787</v>
      </c>
      <c r="B97" s="27" t="s">
        <v>547</v>
      </c>
      <c r="C97" s="27" t="s">
        <v>167</v>
      </c>
      <c r="D97" s="27" t="s">
        <v>547</v>
      </c>
      <c r="E97" s="27" t="s">
        <v>547</v>
      </c>
      <c r="F97" s="27" t="s">
        <v>35</v>
      </c>
      <c r="G97" s="28" t="n">
        <v>1</v>
      </c>
      <c r="H97" s="29" t="n">
        <v>147.44</v>
      </c>
      <c r="I97" s="29" t="n">
        <v>147.44</v>
      </c>
      <c r="J97" s="29" t="n">
        <v>0</v>
      </c>
      <c r="K97" s="29" t="n">
        <v>0</v>
      </c>
      <c r="L97" s="29" t="n">
        <v>0</v>
      </c>
      <c r="M97" s="29"/>
      <c r="N97" s="29"/>
      <c r="O97" s="6" t="s">
        <f>=I97+J97+K97+L97</f>
      </c>
      <c r="P97" s="27"/>
    </row>
    <row collapsed="false" customFormat="false" customHeight="false" hidden="false" ht="12.1" outlineLevel="0" r="98">
      <c r="A98" s="26" t="n">
        <v>43787</v>
      </c>
      <c r="B98" s="27" t="s">
        <v>547</v>
      </c>
      <c r="C98" s="27" t="s">
        <v>165</v>
      </c>
      <c r="D98" s="27" t="s">
        <v>547</v>
      </c>
      <c r="E98" s="27" t="s">
        <v>547</v>
      </c>
      <c r="F98" s="27" t="s">
        <v>19</v>
      </c>
      <c r="G98" s="28" t="n">
        <v>1</v>
      </c>
      <c r="H98" s="29" t="n">
        <v>1000</v>
      </c>
      <c r="I98" s="29" t="n">
        <v>1000</v>
      </c>
      <c r="J98" s="29" t="n">
        <v>0</v>
      </c>
      <c r="K98" s="29" t="n">
        <v>0</v>
      </c>
      <c r="L98" s="29" t="n">
        <v>0</v>
      </c>
      <c r="M98" s="29"/>
      <c r="N98" s="6" t="s">
        <f>=I98+J98+K98+L98</f>
      </c>
      <c r="O98" s="29"/>
      <c r="P98" s="27"/>
    </row>
    <row collapsed="false" customFormat="false" customHeight="false" hidden="false" ht="12.1" outlineLevel="0" r="99">
      <c r="A99" s="34" t="n">
        <v>43787</v>
      </c>
      <c r="B99" s="35" t="s">
        <v>595</v>
      </c>
      <c r="C99" s="35" t="s">
        <v>166</v>
      </c>
      <c r="D99" s="35" t="s">
        <v>595</v>
      </c>
      <c r="E99" s="35" t="s">
        <v>595</v>
      </c>
      <c r="F99" s="35" t="s">
        <v>19</v>
      </c>
      <c r="G99" s="36" t="n">
        <v>1</v>
      </c>
      <c r="H99" s="37" t="n">
        <v>-1000</v>
      </c>
      <c r="I99" s="37" t="n">
        <v>-1000</v>
      </c>
      <c r="J99" s="37" t="n">
        <v>0</v>
      </c>
      <c r="K99" s="37" t="n">
        <v>0</v>
      </c>
      <c r="L99" s="37" t="n">
        <v>0</v>
      </c>
      <c r="M99" s="37"/>
      <c r="N99" s="6" t="s">
        <f>=I99+J99+K99+L99</f>
      </c>
      <c r="O99" s="37"/>
      <c r="P99" s="35"/>
    </row>
    <row collapsed="false" customFormat="false" customHeight="false" hidden="false" ht="12.1" outlineLevel="0" r="100">
      <c r="A100" s="26" t="n">
        <v>43810</v>
      </c>
      <c r="B100" s="27" t="s">
        <v>596</v>
      </c>
      <c r="C100" s="27" t="s">
        <v>597</v>
      </c>
      <c r="D100" s="27" t="s">
        <v>596</v>
      </c>
      <c r="E100" s="27" t="s">
        <v>596</v>
      </c>
      <c r="F100" s="27" t="s">
        <v>19</v>
      </c>
      <c r="G100" s="28" t="n">
        <v>1</v>
      </c>
      <c r="H100" s="29" t="n">
        <v>33000</v>
      </c>
      <c r="I100" s="29" t="n">
        <v>33000</v>
      </c>
      <c r="J100" s="29" t="n">
        <v>0</v>
      </c>
      <c r="K100" s="29" t="n">
        <v>0</v>
      </c>
      <c r="L100" s="29" t="n">
        <v>0</v>
      </c>
      <c r="M100" s="29"/>
      <c r="N100" s="6" t="s">
        <f>=I100+J100+K100+L100</f>
      </c>
      <c r="O100" s="29"/>
      <c r="P100" s="27"/>
    </row>
    <row collapsed="false" customFormat="false" customHeight="false" hidden="false" ht="12.1" outlineLevel="0" r="101">
      <c r="A101" s="22" t="n">
        <v>43812</v>
      </c>
      <c r="B101" s="23" t="s">
        <v>545</v>
      </c>
      <c r="C101" s="23" t="s">
        <v>546</v>
      </c>
      <c r="D101" s="23" t="s">
        <v>545</v>
      </c>
      <c r="E101" s="23" t="s">
        <v>545</v>
      </c>
      <c r="F101" s="23" t="s">
        <v>19</v>
      </c>
      <c r="G101" s="24" t="n">
        <v>1</v>
      </c>
      <c r="H101" s="25" t="n">
        <v>-150</v>
      </c>
      <c r="I101" s="25" t="n">
        <v>-150</v>
      </c>
      <c r="J101" s="25" t="n">
        <v>0</v>
      </c>
      <c r="K101" s="25" t="n">
        <v>0</v>
      </c>
      <c r="L101" s="25" t="n">
        <v>0</v>
      </c>
      <c r="M101" s="25"/>
      <c r="N101" s="6" t="s">
        <f>=I101+J101+K101+L101</f>
      </c>
      <c r="O101" s="25"/>
      <c r="P101" s="23"/>
    </row>
    <row collapsed="false" customFormat="false" customHeight="false" hidden="false" ht="12.1" outlineLevel="0" r="102">
      <c r="A102" s="21" t="n">
        <v>43812.485902778</v>
      </c>
      <c r="B102" s="17" t="s">
        <v>489</v>
      </c>
      <c r="C102" s="17" t="s">
        <v>598</v>
      </c>
      <c r="D102" s="17" t="s">
        <v>473</v>
      </c>
      <c r="E102" s="17" t="s">
        <v>17</v>
      </c>
      <c r="F102" s="17" t="s">
        <v>19</v>
      </c>
      <c r="G102" s="7" t="n">
        <v>120</v>
      </c>
      <c r="H102" s="6" t="n">
        <v>104</v>
      </c>
      <c r="I102" s="6" t="n">
        <v>-12480</v>
      </c>
      <c r="J102" s="6" t="n">
        <v>0</v>
      </c>
      <c r="K102" s="6" t="n">
        <v>-6.4</v>
      </c>
      <c r="L102" s="6" t="n">
        <v>0</v>
      </c>
      <c r="M102" s="6"/>
      <c r="N102" s="6" t="s">
        <f>=I102+J102+K102+L102</f>
      </c>
      <c r="O102" s="6"/>
      <c r="P102" s="17"/>
    </row>
    <row collapsed="false" customFormat="false" customHeight="false" hidden="false" ht="12.1" outlineLevel="0" r="103">
      <c r="A103" s="21" t="n">
        <v>43812.485902778</v>
      </c>
      <c r="B103" s="17" t="s">
        <v>489</v>
      </c>
      <c r="C103" s="17" t="s">
        <v>598</v>
      </c>
      <c r="D103" s="17" t="s">
        <v>473</v>
      </c>
      <c r="E103" s="17" t="s">
        <v>17</v>
      </c>
      <c r="F103" s="17" t="s">
        <v>19</v>
      </c>
      <c r="G103" s="7" t="n">
        <v>280</v>
      </c>
      <c r="H103" s="6" t="n">
        <v>104</v>
      </c>
      <c r="I103" s="6" t="n">
        <v>-29120</v>
      </c>
      <c r="J103" s="6" t="n">
        <v>0</v>
      </c>
      <c r="K103" s="6" t="n">
        <v>-14.94</v>
      </c>
      <c r="L103" s="6" t="n">
        <v>0</v>
      </c>
      <c r="M103" s="6"/>
      <c r="N103" s="6" t="s">
        <f>=I103+J103+K103+L103</f>
      </c>
      <c r="O103" s="6"/>
      <c r="P103" s="17"/>
    </row>
    <row collapsed="false" customFormat="false" customHeight="false" hidden="false" ht="12.1" outlineLevel="0" r="104">
      <c r="A104" s="21" t="n">
        <v>43812.488206019</v>
      </c>
      <c r="B104" s="17" t="s">
        <v>490</v>
      </c>
      <c r="C104" s="17" t="s">
        <v>599</v>
      </c>
      <c r="D104" s="17" t="s">
        <v>473</v>
      </c>
      <c r="E104" s="17" t="s">
        <v>17</v>
      </c>
      <c r="F104" s="17" t="s">
        <v>19</v>
      </c>
      <c r="G104" s="7" t="n">
        <v>30</v>
      </c>
      <c r="H104" s="6" t="n">
        <v>750.2</v>
      </c>
      <c r="I104" s="6" t="n">
        <v>-22506</v>
      </c>
      <c r="J104" s="6" t="n">
        <v>0</v>
      </c>
      <c r="K104" s="6" t="n">
        <v>-11.54</v>
      </c>
      <c r="L104" s="6" t="n">
        <v>0</v>
      </c>
      <c r="M104" s="6"/>
      <c r="N104" s="6" t="s">
        <f>=I104+J104+K104+L104</f>
      </c>
      <c r="O104" s="6"/>
      <c r="P104" s="17"/>
    </row>
    <row collapsed="false" customFormat="false" customHeight="false" hidden="false" ht="12.1" outlineLevel="0" r="105">
      <c r="A105" s="21" t="n">
        <v>43815.476921296</v>
      </c>
      <c r="B105" s="17" t="s">
        <v>39</v>
      </c>
      <c r="C105" s="17" t="s">
        <v>553</v>
      </c>
      <c r="D105" s="17" t="s">
        <v>473</v>
      </c>
      <c r="E105" s="17" t="s">
        <v>17</v>
      </c>
      <c r="F105" s="17" t="s">
        <v>19</v>
      </c>
      <c r="G105" s="7" t="n">
        <v>20</v>
      </c>
      <c r="H105" s="6" t="n">
        <v>240.73</v>
      </c>
      <c r="I105" s="6" t="n">
        <v>-4814.6</v>
      </c>
      <c r="J105" s="6" t="n">
        <v>0</v>
      </c>
      <c r="K105" s="6" t="n">
        <v>-2.47</v>
      </c>
      <c r="L105" s="6" t="n">
        <v>0</v>
      </c>
      <c r="M105" s="6"/>
      <c r="N105" s="6" t="s">
        <f>=I105+J105+K105+L105</f>
      </c>
      <c r="O105" s="6"/>
      <c r="P105" s="17"/>
    </row>
    <row collapsed="false" customFormat="false" customHeight="false" hidden="false" ht="12.1" outlineLevel="0" r="106">
      <c r="A106" s="26" t="n">
        <v>43829</v>
      </c>
      <c r="B106" s="27" t="s">
        <v>547</v>
      </c>
      <c r="C106" s="27" t="s">
        <v>172</v>
      </c>
      <c r="D106" s="27" t="s">
        <v>547</v>
      </c>
      <c r="E106" s="27" t="s">
        <v>547</v>
      </c>
      <c r="F106" s="27" t="s">
        <v>19</v>
      </c>
      <c r="G106" s="28" t="n">
        <v>1</v>
      </c>
      <c r="H106" s="29" t="n">
        <v>401000</v>
      </c>
      <c r="I106" s="29" t="n">
        <v>401000</v>
      </c>
      <c r="J106" s="29" t="n">
        <v>0</v>
      </c>
      <c r="K106" s="29" t="n">
        <v>0</v>
      </c>
      <c r="L106" s="29" t="n">
        <v>0</v>
      </c>
      <c r="M106" s="29"/>
      <c r="N106" s="6" t="s">
        <f>=I106+J106+K106+L106</f>
      </c>
      <c r="O106" s="29"/>
      <c r="P106" s="27"/>
    </row>
    <row collapsed="false" customFormat="false" customHeight="false" hidden="false" ht="12.1" outlineLevel="0" r="107">
      <c r="A107" s="22" t="n">
        <v>43833</v>
      </c>
      <c r="B107" s="23" t="s">
        <v>545</v>
      </c>
      <c r="C107" s="23" t="s">
        <v>546</v>
      </c>
      <c r="D107" s="23" t="s">
        <v>545</v>
      </c>
      <c r="E107" s="23" t="s">
        <v>545</v>
      </c>
      <c r="F107" s="23" t="s">
        <v>19</v>
      </c>
      <c r="G107" s="24" t="n">
        <v>1</v>
      </c>
      <c r="H107" s="25" t="n">
        <v>-150</v>
      </c>
      <c r="I107" s="25" t="n">
        <v>-150</v>
      </c>
      <c r="J107" s="25" t="n">
        <v>0</v>
      </c>
      <c r="K107" s="25" t="n">
        <v>0</v>
      </c>
      <c r="L107" s="25" t="n">
        <v>0</v>
      </c>
      <c r="M107" s="25"/>
      <c r="N107" s="6" t="s">
        <f>=I107+J107+K107+L107</f>
      </c>
      <c r="O107" s="25"/>
      <c r="P107" s="23"/>
    </row>
    <row collapsed="false" customFormat="false" customHeight="false" hidden="false" ht="12.1" outlineLevel="0" r="108">
      <c r="A108" s="21" t="n">
        <v>43833.445659722</v>
      </c>
      <c r="B108" s="17" t="s">
        <v>53</v>
      </c>
      <c r="C108" s="17" t="s">
        <v>600</v>
      </c>
      <c r="D108" s="17" t="s">
        <v>473</v>
      </c>
      <c r="E108" s="17" t="s">
        <v>17</v>
      </c>
      <c r="F108" s="17" t="s">
        <v>19</v>
      </c>
      <c r="G108" s="7" t="n">
        <v>210</v>
      </c>
      <c r="H108" s="6" t="n">
        <v>107.89</v>
      </c>
      <c r="I108" s="6" t="n">
        <v>-22656.9</v>
      </c>
      <c r="J108" s="6" t="n">
        <v>0</v>
      </c>
      <c r="K108" s="6" t="n">
        <v>-11.62</v>
      </c>
      <c r="L108" s="6" t="n">
        <v>0</v>
      </c>
      <c r="M108" s="6"/>
      <c r="N108" s="6" t="s">
        <f>=I108+J108+K108+L108</f>
      </c>
      <c r="O108" s="6"/>
      <c r="P108" s="17"/>
    </row>
    <row collapsed="false" customFormat="false" customHeight="false" hidden="false" ht="12.1" outlineLevel="0" r="109">
      <c r="A109" s="21" t="n">
        <v>43833.445659722</v>
      </c>
      <c r="B109" s="17" t="s">
        <v>53</v>
      </c>
      <c r="C109" s="17" t="s">
        <v>600</v>
      </c>
      <c r="D109" s="17" t="s">
        <v>473</v>
      </c>
      <c r="E109" s="17" t="s">
        <v>17</v>
      </c>
      <c r="F109" s="17" t="s">
        <v>19</v>
      </c>
      <c r="G109" s="7" t="n">
        <v>60</v>
      </c>
      <c r="H109" s="6" t="n">
        <v>107.89</v>
      </c>
      <c r="I109" s="6" t="n">
        <v>-6473.4</v>
      </c>
      <c r="J109" s="6" t="n">
        <v>0</v>
      </c>
      <c r="K109" s="6" t="n">
        <v>-3.32</v>
      </c>
      <c r="L109" s="6" t="n">
        <v>0</v>
      </c>
      <c r="M109" s="6"/>
      <c r="N109" s="6" t="s">
        <f>=I109+J109+K109+L109</f>
      </c>
      <c r="O109" s="6"/>
      <c r="P109" s="17"/>
    </row>
    <row collapsed="false" customFormat="false" customHeight="false" hidden="false" ht="12.1" outlineLevel="0" r="110">
      <c r="A110" s="21" t="n">
        <v>43833.445659722</v>
      </c>
      <c r="B110" s="17" t="s">
        <v>53</v>
      </c>
      <c r="C110" s="17" t="s">
        <v>600</v>
      </c>
      <c r="D110" s="17" t="s">
        <v>473</v>
      </c>
      <c r="E110" s="17" t="s">
        <v>17</v>
      </c>
      <c r="F110" s="17" t="s">
        <v>19</v>
      </c>
      <c r="G110" s="7" t="n">
        <v>30</v>
      </c>
      <c r="H110" s="6" t="n">
        <v>107.89</v>
      </c>
      <c r="I110" s="6" t="n">
        <v>-3236.7</v>
      </c>
      <c r="J110" s="6" t="n">
        <v>0</v>
      </c>
      <c r="K110" s="6" t="n">
        <v>-1.67</v>
      </c>
      <c r="L110" s="6" t="n">
        <v>0</v>
      </c>
      <c r="M110" s="6"/>
      <c r="N110" s="6" t="s">
        <f>=I110+J110+K110+L110</f>
      </c>
      <c r="O110" s="6"/>
      <c r="P110" s="17"/>
    </row>
    <row collapsed="false" customFormat="false" customHeight="false" hidden="false" ht="12.1" outlineLevel="0" r="111">
      <c r="A111" s="21" t="n">
        <v>43833.446956019</v>
      </c>
      <c r="B111" s="17" t="s">
        <v>48</v>
      </c>
      <c r="C111" s="17" t="s">
        <v>601</v>
      </c>
      <c r="D111" s="17" t="s">
        <v>473</v>
      </c>
      <c r="E111" s="17" t="s">
        <v>17</v>
      </c>
      <c r="F111" s="17" t="s">
        <v>19</v>
      </c>
      <c r="G111" s="7" t="n">
        <v>300000</v>
      </c>
      <c r="H111" s="6" t="n">
        <v>0.2048</v>
      </c>
      <c r="I111" s="6" t="n">
        <v>-61440</v>
      </c>
      <c r="J111" s="6" t="n">
        <v>0</v>
      </c>
      <c r="K111" s="6" t="n">
        <v>-31.51</v>
      </c>
      <c r="L111" s="6" t="n">
        <v>0</v>
      </c>
      <c r="M111" s="6"/>
      <c r="N111" s="6" t="s">
        <f>=I111+J111+K111+L111</f>
      </c>
      <c r="O111" s="6"/>
      <c r="P111" s="17"/>
    </row>
    <row collapsed="false" customFormat="false" customHeight="false" hidden="false" ht="12.1" outlineLevel="0" r="112">
      <c r="A112" s="21" t="n">
        <v>43833.449918981</v>
      </c>
      <c r="B112" s="17" t="s">
        <v>27</v>
      </c>
      <c r="C112" s="17" t="s">
        <v>560</v>
      </c>
      <c r="D112" s="17" t="s">
        <v>473</v>
      </c>
      <c r="E112" s="17" t="s">
        <v>17</v>
      </c>
      <c r="F112" s="17" t="s">
        <v>19</v>
      </c>
      <c r="G112" s="7" t="n">
        <v>100</v>
      </c>
      <c r="H112" s="6" t="n">
        <v>38.34</v>
      </c>
      <c r="I112" s="6" t="n">
        <v>-3834</v>
      </c>
      <c r="J112" s="6" t="n">
        <v>0</v>
      </c>
      <c r="K112" s="6" t="n">
        <v>-1.96</v>
      </c>
      <c r="L112" s="6" t="n">
        <v>0</v>
      </c>
      <c r="M112" s="6"/>
      <c r="N112" s="6" t="s">
        <f>=I112+J112+K112+L112</f>
      </c>
      <c r="O112" s="6"/>
      <c r="P112" s="17"/>
    </row>
    <row collapsed="false" customFormat="false" customHeight="false" hidden="false" ht="12.1" outlineLevel="0" r="113">
      <c r="A113" s="21" t="n">
        <v>43833.449918981</v>
      </c>
      <c r="B113" s="17" t="s">
        <v>27</v>
      </c>
      <c r="C113" s="17" t="s">
        <v>560</v>
      </c>
      <c r="D113" s="17" t="s">
        <v>473</v>
      </c>
      <c r="E113" s="17" t="s">
        <v>17</v>
      </c>
      <c r="F113" s="17" t="s">
        <v>19</v>
      </c>
      <c r="G113" s="7" t="n">
        <v>600</v>
      </c>
      <c r="H113" s="6" t="n">
        <v>38.34</v>
      </c>
      <c r="I113" s="6" t="n">
        <v>-23004</v>
      </c>
      <c r="J113" s="6" t="n">
        <v>0</v>
      </c>
      <c r="K113" s="6" t="n">
        <v>-11.8</v>
      </c>
      <c r="L113" s="6" t="n">
        <v>0</v>
      </c>
      <c r="M113" s="6"/>
      <c r="N113" s="6" t="s">
        <f>=I113+J113+K113+L113</f>
      </c>
      <c r="O113" s="6"/>
      <c r="P113" s="17"/>
    </row>
    <row collapsed="false" customFormat="false" customHeight="false" hidden="false" ht="12.1" outlineLevel="0" r="114">
      <c r="A114" s="21" t="n">
        <v>43833.449918981</v>
      </c>
      <c r="B114" s="17" t="s">
        <v>27</v>
      </c>
      <c r="C114" s="17" t="s">
        <v>560</v>
      </c>
      <c r="D114" s="17" t="s">
        <v>473</v>
      </c>
      <c r="E114" s="17" t="s">
        <v>17</v>
      </c>
      <c r="F114" s="17" t="s">
        <v>19</v>
      </c>
      <c r="G114" s="7" t="n">
        <v>300</v>
      </c>
      <c r="H114" s="6" t="n">
        <v>38.34</v>
      </c>
      <c r="I114" s="6" t="n">
        <v>-11502</v>
      </c>
      <c r="J114" s="6" t="n">
        <v>0</v>
      </c>
      <c r="K114" s="6" t="n">
        <v>-5.9</v>
      </c>
      <c r="L114" s="6" t="n">
        <v>0</v>
      </c>
      <c r="M114" s="6"/>
      <c r="N114" s="6" t="s">
        <f>=I114+J114+K114+L114</f>
      </c>
      <c r="O114" s="6"/>
      <c r="P114" s="17"/>
    </row>
    <row collapsed="false" customFormat="false" customHeight="false" hidden="false" ht="12.1" outlineLevel="0" r="115">
      <c r="A115" s="21" t="n">
        <v>43833.450775463</v>
      </c>
      <c r="B115" s="17" t="s">
        <v>62</v>
      </c>
      <c r="C115" s="17" t="s">
        <v>602</v>
      </c>
      <c r="D115" s="17" t="s">
        <v>473</v>
      </c>
      <c r="E115" s="17" t="s">
        <v>17</v>
      </c>
      <c r="F115" s="17" t="s">
        <v>19</v>
      </c>
      <c r="G115" s="7" t="n">
        <v>120</v>
      </c>
      <c r="H115" s="6" t="n">
        <v>144.08</v>
      </c>
      <c r="I115" s="6" t="n">
        <v>-17289.6</v>
      </c>
      <c r="J115" s="6" t="n">
        <v>0</v>
      </c>
      <c r="K115" s="6" t="n">
        <v>-8.86</v>
      </c>
      <c r="L115" s="6" t="n">
        <v>0</v>
      </c>
      <c r="M115" s="6"/>
      <c r="N115" s="6" t="s">
        <f>=I115+J115+K115+L115</f>
      </c>
      <c r="O115" s="6"/>
      <c r="P115" s="17"/>
    </row>
    <row collapsed="false" customFormat="false" customHeight="false" hidden="false" ht="12.1" outlineLevel="0" r="116">
      <c r="A116" s="21" t="n">
        <v>43833.450775463</v>
      </c>
      <c r="B116" s="17" t="s">
        <v>62</v>
      </c>
      <c r="C116" s="17" t="s">
        <v>602</v>
      </c>
      <c r="D116" s="17" t="s">
        <v>473</v>
      </c>
      <c r="E116" s="17" t="s">
        <v>17</v>
      </c>
      <c r="F116" s="17" t="s">
        <v>19</v>
      </c>
      <c r="G116" s="7" t="n">
        <v>180</v>
      </c>
      <c r="H116" s="6" t="n">
        <v>144.08</v>
      </c>
      <c r="I116" s="6" t="n">
        <v>-25934.4</v>
      </c>
      <c r="J116" s="6" t="n">
        <v>0</v>
      </c>
      <c r="K116" s="6" t="n">
        <v>-13.3</v>
      </c>
      <c r="L116" s="6" t="n">
        <v>0</v>
      </c>
      <c r="M116" s="6"/>
      <c r="N116" s="6" t="s">
        <f>=I116+J116+K116+L116</f>
      </c>
      <c r="O116" s="6"/>
      <c r="P116" s="17"/>
    </row>
    <row collapsed="false" customFormat="false" customHeight="false" hidden="false" ht="12.1" outlineLevel="0" r="117">
      <c r="A117" s="21" t="n">
        <v>43833.451342593</v>
      </c>
      <c r="B117" s="17" t="s">
        <v>491</v>
      </c>
      <c r="C117" s="17" t="s">
        <v>603</v>
      </c>
      <c r="D117" s="17" t="s">
        <v>473</v>
      </c>
      <c r="E117" s="17" t="s">
        <v>17</v>
      </c>
      <c r="F117" s="17" t="s">
        <v>19</v>
      </c>
      <c r="G117" s="7" t="n">
        <v>9000</v>
      </c>
      <c r="H117" s="6" t="n">
        <v>2.809</v>
      </c>
      <c r="I117" s="6" t="n">
        <v>-25281</v>
      </c>
      <c r="J117" s="6" t="n">
        <v>0</v>
      </c>
      <c r="K117" s="6" t="n">
        <v>-12.96</v>
      </c>
      <c r="L117" s="6" t="n">
        <v>0</v>
      </c>
      <c r="M117" s="6"/>
      <c r="N117" s="6" t="s">
        <f>=I117+J117+K117+L117</f>
      </c>
      <c r="O117" s="6"/>
      <c r="P117" s="17"/>
    </row>
    <row collapsed="false" customFormat="false" customHeight="false" hidden="false" ht="12.1" outlineLevel="0" r="118">
      <c r="A118" s="21" t="n">
        <v>43833.451342593</v>
      </c>
      <c r="B118" s="17" t="s">
        <v>491</v>
      </c>
      <c r="C118" s="17" t="s">
        <v>603</v>
      </c>
      <c r="D118" s="17" t="s">
        <v>473</v>
      </c>
      <c r="E118" s="17" t="s">
        <v>17</v>
      </c>
      <c r="F118" s="17" t="s">
        <v>19</v>
      </c>
      <c r="G118" s="7" t="n">
        <v>1000</v>
      </c>
      <c r="H118" s="6" t="n">
        <v>2.809</v>
      </c>
      <c r="I118" s="6" t="n">
        <v>-2809</v>
      </c>
      <c r="J118" s="6" t="n">
        <v>0</v>
      </c>
      <c r="K118" s="6" t="n">
        <v>-1.44</v>
      </c>
      <c r="L118" s="6" t="n">
        <v>0</v>
      </c>
      <c r="M118" s="6"/>
      <c r="N118" s="6" t="s">
        <f>=I118+J118+K118+L118</f>
      </c>
      <c r="O118" s="6"/>
      <c r="P118" s="17"/>
    </row>
    <row collapsed="false" customFormat="false" customHeight="false" hidden="false" ht="12.1" outlineLevel="0" r="119">
      <c r="A119" s="21" t="n">
        <v>43833.453240741</v>
      </c>
      <c r="B119" s="17" t="s">
        <v>486</v>
      </c>
      <c r="C119" s="17" t="s">
        <v>564</v>
      </c>
      <c r="D119" s="17" t="s">
        <v>473</v>
      </c>
      <c r="E119" s="17" t="s">
        <v>17</v>
      </c>
      <c r="F119" s="17" t="s">
        <v>19</v>
      </c>
      <c r="G119" s="7" t="n">
        <v>10</v>
      </c>
      <c r="H119" s="6" t="n">
        <v>771.5</v>
      </c>
      <c r="I119" s="6" t="n">
        <v>-7715</v>
      </c>
      <c r="J119" s="6" t="n">
        <v>0</v>
      </c>
      <c r="K119" s="6" t="n">
        <v>-3.96</v>
      </c>
      <c r="L119" s="6" t="n">
        <v>0</v>
      </c>
      <c r="M119" s="6"/>
      <c r="N119" s="6" t="s">
        <f>=I119+J119+K119+L119</f>
      </c>
      <c r="O119" s="6"/>
      <c r="P119" s="17"/>
    </row>
    <row collapsed="false" customFormat="false" customHeight="false" hidden="false" ht="12.1" outlineLevel="0" r="120">
      <c r="A120" s="21" t="n">
        <v>43833.454699074</v>
      </c>
      <c r="B120" s="17" t="s">
        <v>36</v>
      </c>
      <c r="C120" s="17" t="s">
        <v>555</v>
      </c>
      <c r="D120" s="17" t="s">
        <v>473</v>
      </c>
      <c r="E120" s="17" t="s">
        <v>17</v>
      </c>
      <c r="F120" s="17" t="s">
        <v>19</v>
      </c>
      <c r="G120" s="7" t="n">
        <v>50</v>
      </c>
      <c r="H120" s="6" t="n">
        <v>259.46</v>
      </c>
      <c r="I120" s="6" t="n">
        <v>-12973</v>
      </c>
      <c r="J120" s="6" t="n">
        <v>0</v>
      </c>
      <c r="K120" s="6" t="n">
        <v>-6.66</v>
      </c>
      <c r="L120" s="6" t="n">
        <v>0</v>
      </c>
      <c r="M120" s="6"/>
      <c r="N120" s="6" t="s">
        <f>=I120+J120+K120+L120</f>
      </c>
      <c r="O120" s="6"/>
      <c r="P120" s="17"/>
    </row>
    <row collapsed="false" customFormat="false" customHeight="false" hidden="false" ht="12.1" outlineLevel="0" r="121">
      <c r="A121" s="21" t="n">
        <v>43833.454826389</v>
      </c>
      <c r="B121" s="17" t="s">
        <v>36</v>
      </c>
      <c r="C121" s="17" t="s">
        <v>555</v>
      </c>
      <c r="D121" s="17" t="s">
        <v>473</v>
      </c>
      <c r="E121" s="17" t="s">
        <v>17</v>
      </c>
      <c r="F121" s="17" t="s">
        <v>19</v>
      </c>
      <c r="G121" s="7" t="n">
        <v>150</v>
      </c>
      <c r="H121" s="6" t="n">
        <v>259.46</v>
      </c>
      <c r="I121" s="6" t="n">
        <v>-38919</v>
      </c>
      <c r="J121" s="6" t="n">
        <v>0</v>
      </c>
      <c r="K121" s="6" t="n">
        <v>-19.96</v>
      </c>
      <c r="L121" s="6" t="n">
        <v>0</v>
      </c>
      <c r="M121" s="6"/>
      <c r="N121" s="6" t="s">
        <f>=I121+J121+K121+L121</f>
      </c>
      <c r="O121" s="6"/>
      <c r="P121" s="17"/>
    </row>
    <row collapsed="false" customFormat="false" customHeight="false" hidden="false" ht="12.1" outlineLevel="0" r="122">
      <c r="A122" s="21" t="n">
        <v>43833.46337963</v>
      </c>
      <c r="B122" s="17" t="s">
        <v>492</v>
      </c>
      <c r="C122" s="17" t="s">
        <v>604</v>
      </c>
      <c r="D122" s="17" t="s">
        <v>473</v>
      </c>
      <c r="E122" s="17" t="s">
        <v>17</v>
      </c>
      <c r="F122" s="17" t="s">
        <v>19</v>
      </c>
      <c r="G122" s="7" t="n">
        <v>1</v>
      </c>
      <c r="H122" s="6" t="n">
        <v>1943</v>
      </c>
      <c r="I122" s="6" t="n">
        <v>-1943</v>
      </c>
      <c r="J122" s="6" t="n">
        <v>0</v>
      </c>
      <c r="K122" s="6" t="n">
        <v>-0.99</v>
      </c>
      <c r="L122" s="6" t="n">
        <v>0</v>
      </c>
      <c r="M122" s="6"/>
      <c r="N122" s="6" t="s">
        <f>=I122+J122+K122+L122</f>
      </c>
      <c r="O122" s="6"/>
      <c r="P122" s="17"/>
    </row>
    <row collapsed="false" customFormat="false" customHeight="false" hidden="false" ht="12.1" outlineLevel="0" r="123">
      <c r="A123" s="21" t="n">
        <v>43833.46337963</v>
      </c>
      <c r="B123" s="17" t="s">
        <v>492</v>
      </c>
      <c r="C123" s="17" t="s">
        <v>604</v>
      </c>
      <c r="D123" s="17" t="s">
        <v>473</v>
      </c>
      <c r="E123" s="17" t="s">
        <v>17</v>
      </c>
      <c r="F123" s="17" t="s">
        <v>19</v>
      </c>
      <c r="G123" s="7" t="n">
        <v>9</v>
      </c>
      <c r="H123" s="6" t="n">
        <v>1943</v>
      </c>
      <c r="I123" s="6" t="n">
        <v>-17487</v>
      </c>
      <c r="J123" s="6" t="n">
        <v>0</v>
      </c>
      <c r="K123" s="6" t="n">
        <v>-8.97</v>
      </c>
      <c r="L123" s="6" t="n">
        <v>0</v>
      </c>
      <c r="M123" s="6"/>
      <c r="N123" s="6" t="s">
        <f>=I123+J123+K123+L123</f>
      </c>
      <c r="O123" s="6"/>
      <c r="P123" s="17"/>
    </row>
    <row collapsed="false" customFormat="false" customHeight="false" hidden="false" ht="12.1" outlineLevel="0" r="124">
      <c r="A124" s="21" t="n">
        <v>43833.467824074</v>
      </c>
      <c r="B124" s="17" t="s">
        <v>30</v>
      </c>
      <c r="C124" s="17" t="s">
        <v>605</v>
      </c>
      <c r="D124" s="17" t="s">
        <v>473</v>
      </c>
      <c r="E124" s="17" t="s">
        <v>17</v>
      </c>
      <c r="F124" s="17" t="s">
        <v>19</v>
      </c>
      <c r="G124" s="7" t="n">
        <v>100</v>
      </c>
      <c r="H124" s="6" t="n">
        <v>322.45</v>
      </c>
      <c r="I124" s="6" t="n">
        <v>-32245</v>
      </c>
      <c r="J124" s="6" t="n">
        <v>0</v>
      </c>
      <c r="K124" s="6" t="n">
        <v>-16.54</v>
      </c>
      <c r="L124" s="6" t="n">
        <v>0</v>
      </c>
      <c r="M124" s="6"/>
      <c r="N124" s="6" t="s">
        <f>=I124+J124+K124+L124</f>
      </c>
      <c r="O124" s="6"/>
      <c r="P124" s="17"/>
    </row>
    <row collapsed="false" customFormat="false" customHeight="false" hidden="false" ht="12.1" outlineLevel="0" r="125">
      <c r="A125" s="21" t="n">
        <v>43836.430740741</v>
      </c>
      <c r="B125" s="17" t="s">
        <v>51</v>
      </c>
      <c r="C125" s="17" t="s">
        <v>606</v>
      </c>
      <c r="D125" s="17" t="s">
        <v>473</v>
      </c>
      <c r="E125" s="17" t="s">
        <v>17</v>
      </c>
      <c r="F125" s="17" t="s">
        <v>19</v>
      </c>
      <c r="G125" s="7" t="n">
        <v>700</v>
      </c>
      <c r="H125" s="6" t="n">
        <v>42.335</v>
      </c>
      <c r="I125" s="6" t="n">
        <v>-29634.5</v>
      </c>
      <c r="J125" s="6" t="n">
        <v>0</v>
      </c>
      <c r="K125" s="6" t="n">
        <v>-15.2</v>
      </c>
      <c r="L125" s="6" t="n">
        <v>0</v>
      </c>
      <c r="M125" s="6"/>
      <c r="N125" s="6" t="s">
        <f>=I125+J125+K125+L125</f>
      </c>
      <c r="O125" s="6"/>
      <c r="P125" s="17"/>
    </row>
    <row collapsed="false" customFormat="false" customHeight="false" hidden="false" ht="12.1" outlineLevel="0" r="126">
      <c r="A126" s="21" t="n">
        <v>43836.430798611</v>
      </c>
      <c r="B126" s="17" t="s">
        <v>51</v>
      </c>
      <c r="C126" s="17" t="s">
        <v>606</v>
      </c>
      <c r="D126" s="17" t="s">
        <v>473</v>
      </c>
      <c r="E126" s="17" t="s">
        <v>17</v>
      </c>
      <c r="F126" s="17" t="s">
        <v>19</v>
      </c>
      <c r="G126" s="7" t="n">
        <v>300</v>
      </c>
      <c r="H126" s="6" t="n">
        <v>42.335</v>
      </c>
      <c r="I126" s="6" t="n">
        <v>-12700.5</v>
      </c>
      <c r="J126" s="6" t="n">
        <v>0</v>
      </c>
      <c r="K126" s="6" t="n">
        <v>-6.52</v>
      </c>
      <c r="L126" s="6" t="n">
        <v>0</v>
      </c>
      <c r="M126" s="6"/>
      <c r="N126" s="6" t="s">
        <f>=I126+J126+K126+L126</f>
      </c>
      <c r="O126" s="6"/>
      <c r="P126" s="17"/>
    </row>
    <row collapsed="false" customFormat="false" customHeight="false" hidden="false" ht="12.1" outlineLevel="0" r="127">
      <c r="A127" s="21" t="n">
        <v>43836.455081019</v>
      </c>
      <c r="B127" s="17" t="s">
        <v>493</v>
      </c>
      <c r="C127" s="17" t="s">
        <v>607</v>
      </c>
      <c r="D127" s="17" t="s">
        <v>473</v>
      </c>
      <c r="E127" s="17" t="s">
        <v>17</v>
      </c>
      <c r="F127" s="17" t="s">
        <v>19</v>
      </c>
      <c r="G127" s="7" t="n">
        <v>10</v>
      </c>
      <c r="H127" s="6" t="n">
        <v>3425</v>
      </c>
      <c r="I127" s="6" t="n">
        <v>-34250</v>
      </c>
      <c r="J127" s="6" t="n">
        <v>0</v>
      </c>
      <c r="K127" s="6" t="n">
        <v>-17.58</v>
      </c>
      <c r="L127" s="6" t="n">
        <v>0</v>
      </c>
      <c r="M127" s="6"/>
      <c r="N127" s="6" t="s">
        <f>=I127+J127+K127+L127</f>
      </c>
      <c r="O127" s="6"/>
      <c r="P127" s="17"/>
    </row>
    <row collapsed="false" customFormat="false" customHeight="false" hidden="false" ht="12.1" outlineLevel="0" r="128">
      <c r="A128" s="21" t="n">
        <v>43846.448275463</v>
      </c>
      <c r="B128" s="17" t="s">
        <v>494</v>
      </c>
      <c r="C128" s="17" t="s">
        <v>608</v>
      </c>
      <c r="D128" s="17" t="s">
        <v>473</v>
      </c>
      <c r="E128" s="17" t="s">
        <v>17</v>
      </c>
      <c r="F128" s="17" t="s">
        <v>19</v>
      </c>
      <c r="G128" s="7" t="n">
        <v>80</v>
      </c>
      <c r="H128" s="6" t="n">
        <v>110.78</v>
      </c>
      <c r="I128" s="6" t="n">
        <v>-8862.4</v>
      </c>
      <c r="J128" s="6" t="n">
        <v>0</v>
      </c>
      <c r="K128" s="6" t="n">
        <v>-4.55</v>
      </c>
      <c r="L128" s="6" t="n">
        <v>0</v>
      </c>
      <c r="M128" s="6"/>
      <c r="N128" s="6" t="s">
        <f>=I128+J128+K128+L128</f>
      </c>
      <c r="O128" s="6"/>
      <c r="P128" s="17"/>
    </row>
    <row collapsed="false" customFormat="false" customHeight="false" hidden="false" ht="12.1" outlineLevel="0" r="129">
      <c r="A129" s="30" t="n">
        <v>43853.571041667</v>
      </c>
      <c r="B129" s="31" t="s">
        <v>36</v>
      </c>
      <c r="C129" s="31" t="s">
        <v>555</v>
      </c>
      <c r="D129" s="31" t="s">
        <v>475</v>
      </c>
      <c r="E129" s="31" t="s">
        <v>17</v>
      </c>
      <c r="F129" s="31" t="s">
        <v>19</v>
      </c>
      <c r="G129" s="32" t="n">
        <v>-420</v>
      </c>
      <c r="H129" s="33" t="n">
        <v>244.67</v>
      </c>
      <c r="I129" s="33" t="n">
        <v>102761.4</v>
      </c>
      <c r="J129" s="33" t="n">
        <v>0</v>
      </c>
      <c r="K129" s="33" t="n">
        <v>-52.72</v>
      </c>
      <c r="L129" s="33" t="n">
        <v>0</v>
      </c>
      <c r="M129" s="33"/>
      <c r="N129" s="6" t="s">
        <f>=I129+J129+K129+L129</f>
      </c>
      <c r="O129" s="33"/>
      <c r="P129" s="31"/>
    </row>
    <row collapsed="false" customFormat="false" customHeight="false" hidden="false" ht="12.1" outlineLevel="0" r="130">
      <c r="A130" s="30" t="n">
        <v>43857.416689815</v>
      </c>
      <c r="B130" s="31" t="s">
        <v>494</v>
      </c>
      <c r="C130" s="31" t="s">
        <v>608</v>
      </c>
      <c r="D130" s="31" t="s">
        <v>475</v>
      </c>
      <c r="E130" s="31" t="s">
        <v>17</v>
      </c>
      <c r="F130" s="31" t="s">
        <v>19</v>
      </c>
      <c r="G130" s="32" t="n">
        <v>-80</v>
      </c>
      <c r="H130" s="33" t="n">
        <v>112.76</v>
      </c>
      <c r="I130" s="33" t="n">
        <v>9020.8</v>
      </c>
      <c r="J130" s="33" t="n">
        <v>0</v>
      </c>
      <c r="K130" s="33" t="n">
        <v>-4.63</v>
      </c>
      <c r="L130" s="33" t="n">
        <v>0</v>
      </c>
      <c r="M130" s="33"/>
      <c r="N130" s="6" t="s">
        <f>=I130+J130+K130+L130</f>
      </c>
      <c r="O130" s="33"/>
      <c r="P130" s="31"/>
    </row>
    <row collapsed="false" customFormat="false" customHeight="false" hidden="false" ht="12.1" outlineLevel="0" r="131">
      <c r="A131" s="30" t="n">
        <v>43857.416701389</v>
      </c>
      <c r="B131" s="31" t="s">
        <v>39</v>
      </c>
      <c r="C131" s="31" t="s">
        <v>553</v>
      </c>
      <c r="D131" s="31" t="s">
        <v>475</v>
      </c>
      <c r="E131" s="31" t="s">
        <v>17</v>
      </c>
      <c r="F131" s="31" t="s">
        <v>19</v>
      </c>
      <c r="G131" s="32" t="n">
        <v>-200</v>
      </c>
      <c r="H131" s="33" t="n">
        <v>260.4</v>
      </c>
      <c r="I131" s="33" t="n">
        <v>52080</v>
      </c>
      <c r="J131" s="33" t="n">
        <v>0</v>
      </c>
      <c r="K131" s="33" t="n">
        <v>-26.71</v>
      </c>
      <c r="L131" s="33" t="n">
        <v>0</v>
      </c>
      <c r="M131" s="33"/>
      <c r="N131" s="6" t="s">
        <f>=I131+J131+K131+L131</f>
      </c>
      <c r="O131" s="33"/>
      <c r="P131" s="31"/>
    </row>
    <row collapsed="false" customFormat="false" customHeight="false" hidden="false" ht="12.1" outlineLevel="0" r="132">
      <c r="A132" s="30" t="n">
        <v>43857.416724537</v>
      </c>
      <c r="B132" s="31" t="s">
        <v>485</v>
      </c>
      <c r="C132" s="31" t="s">
        <v>562</v>
      </c>
      <c r="D132" s="31" t="s">
        <v>475</v>
      </c>
      <c r="E132" s="31" t="s">
        <v>17</v>
      </c>
      <c r="F132" s="31" t="s">
        <v>19</v>
      </c>
      <c r="G132" s="32" t="n">
        <v>-1</v>
      </c>
      <c r="H132" s="33" t="n">
        <v>20904</v>
      </c>
      <c r="I132" s="33" t="n">
        <v>20904</v>
      </c>
      <c r="J132" s="33" t="n">
        <v>0</v>
      </c>
      <c r="K132" s="33" t="n">
        <v>-10.72</v>
      </c>
      <c r="L132" s="33" t="n">
        <v>0</v>
      </c>
      <c r="M132" s="33"/>
      <c r="N132" s="6" t="s">
        <f>=I132+J132+K132+L132</f>
      </c>
      <c r="O132" s="33"/>
      <c r="P132" s="31"/>
    </row>
    <row collapsed="false" customFormat="false" customHeight="false" hidden="false" ht="12.1" outlineLevel="0" r="133">
      <c r="A133" s="30" t="n">
        <v>43857.553657407</v>
      </c>
      <c r="B133" s="31" t="s">
        <v>16</v>
      </c>
      <c r="C133" s="31" t="s">
        <v>556</v>
      </c>
      <c r="D133" s="31" t="s">
        <v>475</v>
      </c>
      <c r="E133" s="31" t="s">
        <v>17</v>
      </c>
      <c r="F133" s="31" t="s">
        <v>19</v>
      </c>
      <c r="G133" s="32" t="n">
        <v>-5</v>
      </c>
      <c r="H133" s="33" t="n">
        <v>6450</v>
      </c>
      <c r="I133" s="33" t="n">
        <v>32250</v>
      </c>
      <c r="J133" s="33" t="n">
        <v>0</v>
      </c>
      <c r="K133" s="33" t="n">
        <v>-16.54</v>
      </c>
      <c r="L133" s="33" t="n">
        <v>0</v>
      </c>
      <c r="M133" s="33"/>
      <c r="N133" s="6" t="s">
        <f>=I133+J133+K133+L133</f>
      </c>
      <c r="O133" s="33"/>
      <c r="P133" s="31"/>
    </row>
    <row collapsed="false" customFormat="false" customHeight="false" hidden="false" ht="12.1" outlineLevel="0" r="134">
      <c r="A134" s="21" t="n">
        <v>43859.76775463</v>
      </c>
      <c r="B134" s="17" t="s">
        <v>494</v>
      </c>
      <c r="C134" s="17" t="s">
        <v>608</v>
      </c>
      <c r="D134" s="17" t="s">
        <v>473</v>
      </c>
      <c r="E134" s="17" t="s">
        <v>17</v>
      </c>
      <c r="F134" s="17" t="s">
        <v>19</v>
      </c>
      <c r="G134" s="7" t="n">
        <v>100</v>
      </c>
      <c r="H134" s="6" t="n">
        <v>108</v>
      </c>
      <c r="I134" s="6" t="n">
        <v>-10800</v>
      </c>
      <c r="J134" s="6" t="n">
        <v>0</v>
      </c>
      <c r="K134" s="6" t="n">
        <v>-5.54</v>
      </c>
      <c r="L134" s="6" t="n">
        <v>0</v>
      </c>
      <c r="M134" s="6"/>
      <c r="N134" s="6" t="s">
        <f>=I134+J134+K134+L134</f>
      </c>
      <c r="O134" s="6"/>
      <c r="P134" s="17"/>
    </row>
    <row collapsed="false" customFormat="false" customHeight="false" hidden="false" ht="12.1" outlineLevel="0" r="135">
      <c r="A135" s="21" t="n">
        <v>43859.767800926</v>
      </c>
      <c r="B135" s="17" t="s">
        <v>494</v>
      </c>
      <c r="C135" s="17" t="s">
        <v>608</v>
      </c>
      <c r="D135" s="17" t="s">
        <v>473</v>
      </c>
      <c r="E135" s="17" t="s">
        <v>17</v>
      </c>
      <c r="F135" s="17" t="s">
        <v>19</v>
      </c>
      <c r="G135" s="7" t="n">
        <v>700</v>
      </c>
      <c r="H135" s="6" t="n">
        <v>108</v>
      </c>
      <c r="I135" s="6" t="n">
        <v>-75600</v>
      </c>
      <c r="J135" s="6" t="n">
        <v>0</v>
      </c>
      <c r="K135" s="6" t="n">
        <v>-38.78</v>
      </c>
      <c r="L135" s="6" t="n">
        <v>0</v>
      </c>
      <c r="M135" s="6"/>
      <c r="N135" s="6" t="s">
        <f>=I135+J135+K135+L135</f>
      </c>
      <c r="O135" s="6"/>
      <c r="P135" s="17"/>
    </row>
    <row collapsed="false" customFormat="false" customHeight="false" hidden="false" ht="12.1" outlineLevel="0" r="136">
      <c r="A136" s="22" t="n">
        <v>43860</v>
      </c>
      <c r="B136" s="23" t="s">
        <v>545</v>
      </c>
      <c r="C136" s="23" t="s">
        <v>546</v>
      </c>
      <c r="D136" s="23" t="s">
        <v>545</v>
      </c>
      <c r="E136" s="23" t="s">
        <v>545</v>
      </c>
      <c r="F136" s="23" t="s">
        <v>19</v>
      </c>
      <c r="G136" s="24" t="n">
        <v>1</v>
      </c>
      <c r="H136" s="25" t="n">
        <v>-150</v>
      </c>
      <c r="I136" s="25" t="n">
        <v>-150</v>
      </c>
      <c r="J136" s="25" t="n">
        <v>0</v>
      </c>
      <c r="K136" s="25" t="n">
        <v>0</v>
      </c>
      <c r="L136" s="25" t="n">
        <v>0</v>
      </c>
      <c r="M136" s="25"/>
      <c r="N136" s="6" t="s">
        <f>=I136+J136+K136+L136</f>
      </c>
      <c r="O136" s="25"/>
      <c r="P136" s="23"/>
    </row>
    <row collapsed="false" customFormat="false" customHeight="false" hidden="false" ht="12.1" outlineLevel="0" r="137">
      <c r="A137" s="26" t="n">
        <v>43860</v>
      </c>
      <c r="B137" s="27" t="s">
        <v>547</v>
      </c>
      <c r="C137" s="27" t="s">
        <v>178</v>
      </c>
      <c r="D137" s="27" t="s">
        <v>547</v>
      </c>
      <c r="E137" s="27" t="s">
        <v>547</v>
      </c>
      <c r="F137" s="27" t="s">
        <v>19</v>
      </c>
      <c r="G137" s="28" t="n">
        <v>1</v>
      </c>
      <c r="H137" s="29" t="n">
        <v>36000</v>
      </c>
      <c r="I137" s="29" t="n">
        <v>36000</v>
      </c>
      <c r="J137" s="29" t="n">
        <v>0</v>
      </c>
      <c r="K137" s="29" t="n">
        <v>0</v>
      </c>
      <c r="L137" s="29" t="n">
        <v>0</v>
      </c>
      <c r="M137" s="29"/>
      <c r="N137" s="6" t="s">
        <f>=I137+J137+K137+L137</f>
      </c>
      <c r="O137" s="29"/>
      <c r="P137" s="27"/>
    </row>
    <row collapsed="false" customFormat="false" customHeight="false" hidden="false" ht="12.1" outlineLevel="0" r="138">
      <c r="A138" s="21" t="n">
        <v>43860.444699074</v>
      </c>
      <c r="B138" s="17" t="s">
        <v>39</v>
      </c>
      <c r="C138" s="17" t="s">
        <v>553</v>
      </c>
      <c r="D138" s="17" t="s">
        <v>473</v>
      </c>
      <c r="E138" s="17" t="s">
        <v>17</v>
      </c>
      <c r="F138" s="17" t="s">
        <v>19</v>
      </c>
      <c r="G138" s="7" t="n">
        <v>20</v>
      </c>
      <c r="H138" s="6" t="n">
        <v>256.9</v>
      </c>
      <c r="I138" s="6" t="n">
        <v>-5138</v>
      </c>
      <c r="J138" s="6" t="n">
        <v>0</v>
      </c>
      <c r="K138" s="6" t="n">
        <v>-2.64</v>
      </c>
      <c r="L138" s="6" t="n">
        <v>0</v>
      </c>
      <c r="M138" s="6"/>
      <c r="N138" s="6" t="s">
        <f>=I138+J138+K138+L138</f>
      </c>
      <c r="O138" s="6"/>
      <c r="P138" s="17"/>
    </row>
    <row collapsed="false" customFormat="false" customHeight="false" hidden="false" ht="12.1" outlineLevel="0" r="139">
      <c r="A139" s="21" t="n">
        <v>43860.445092593</v>
      </c>
      <c r="B139" s="17" t="s">
        <v>36</v>
      </c>
      <c r="C139" s="17" t="s">
        <v>555</v>
      </c>
      <c r="D139" s="17" t="s">
        <v>473</v>
      </c>
      <c r="E139" s="17" t="s">
        <v>17</v>
      </c>
      <c r="F139" s="17" t="s">
        <v>19</v>
      </c>
      <c r="G139" s="7" t="n">
        <v>420</v>
      </c>
      <c r="H139" s="6" t="n">
        <v>230</v>
      </c>
      <c r="I139" s="6" t="n">
        <v>-96600</v>
      </c>
      <c r="J139" s="6" t="n">
        <v>0</v>
      </c>
      <c r="K139" s="6" t="n">
        <v>-49.56</v>
      </c>
      <c r="L139" s="6" t="n">
        <v>0</v>
      </c>
      <c r="M139" s="6"/>
      <c r="N139" s="6" t="s">
        <f>=I139+J139+K139+L139</f>
      </c>
      <c r="O139" s="6"/>
      <c r="P139" s="17"/>
    </row>
    <row collapsed="false" customFormat="false" customHeight="false" hidden="false" ht="12.1" outlineLevel="0" r="140">
      <c r="A140" s="21" t="n">
        <v>43860.453125</v>
      </c>
      <c r="B140" s="17" t="s">
        <v>39</v>
      </c>
      <c r="C140" s="17" t="s">
        <v>553</v>
      </c>
      <c r="D140" s="17" t="s">
        <v>473</v>
      </c>
      <c r="E140" s="17" t="s">
        <v>17</v>
      </c>
      <c r="F140" s="17" t="s">
        <v>19</v>
      </c>
      <c r="G140" s="7" t="n">
        <v>20</v>
      </c>
      <c r="H140" s="6" t="n">
        <v>256.9</v>
      </c>
      <c r="I140" s="6" t="n">
        <v>-5138</v>
      </c>
      <c r="J140" s="6" t="n">
        <v>0</v>
      </c>
      <c r="K140" s="6" t="n">
        <v>-2.64</v>
      </c>
      <c r="L140" s="6" t="n">
        <v>0</v>
      </c>
      <c r="M140" s="6"/>
      <c r="N140" s="6" t="s">
        <f>=I140+J140+K140+L140</f>
      </c>
      <c r="O140" s="6"/>
      <c r="P140" s="17"/>
    </row>
    <row collapsed="false" customFormat="false" customHeight="false" hidden="false" ht="12.1" outlineLevel="0" r="141">
      <c r="A141" s="21" t="n">
        <v>43860.611747685</v>
      </c>
      <c r="B141" s="17" t="s">
        <v>495</v>
      </c>
      <c r="C141" s="17" t="s">
        <v>609</v>
      </c>
      <c r="D141" s="17" t="s">
        <v>473</v>
      </c>
      <c r="E141" s="17" t="s">
        <v>17</v>
      </c>
      <c r="F141" s="17" t="s">
        <v>19</v>
      </c>
      <c r="G141" s="7" t="n">
        <v>300</v>
      </c>
      <c r="H141" s="6" t="n">
        <v>83.45</v>
      </c>
      <c r="I141" s="6" t="n">
        <v>-25035</v>
      </c>
      <c r="J141" s="6" t="n">
        <v>0</v>
      </c>
      <c r="K141" s="6" t="n">
        <v>-12.84</v>
      </c>
      <c r="L141" s="6" t="n">
        <v>0</v>
      </c>
      <c r="M141" s="6"/>
      <c r="N141" s="6" t="s">
        <f>=I141+J141+K141+L141</f>
      </c>
      <c r="O141" s="6"/>
      <c r="P141" s="17"/>
    </row>
    <row collapsed="false" customFormat="false" customHeight="false" hidden="false" ht="12.1" outlineLevel="0" r="142">
      <c r="A142" s="21" t="n">
        <v>43860.737199074</v>
      </c>
      <c r="B142" s="17" t="s">
        <v>496</v>
      </c>
      <c r="C142" s="17" t="s">
        <v>610</v>
      </c>
      <c r="D142" s="17" t="s">
        <v>473</v>
      </c>
      <c r="E142" s="17" t="s">
        <v>17</v>
      </c>
      <c r="F142" s="17" t="s">
        <v>19</v>
      </c>
      <c r="G142" s="7" t="n">
        <v>40</v>
      </c>
      <c r="H142" s="6" t="n">
        <v>117</v>
      </c>
      <c r="I142" s="6" t="n">
        <v>-4680</v>
      </c>
      <c r="J142" s="6" t="n">
        <v>0</v>
      </c>
      <c r="K142" s="6" t="n">
        <v>-2.4</v>
      </c>
      <c r="L142" s="6" t="n">
        <v>0</v>
      </c>
      <c r="M142" s="6"/>
      <c r="N142" s="6" t="s">
        <f>=I142+J142+K142+L142</f>
      </c>
      <c r="O142" s="6"/>
      <c r="P142" s="17"/>
    </row>
    <row collapsed="false" customFormat="false" customHeight="false" hidden="false" ht="12.1" outlineLevel="0" r="143">
      <c r="A143" s="21" t="n">
        <v>43861.60712963</v>
      </c>
      <c r="B143" s="17" t="s">
        <v>39</v>
      </c>
      <c r="C143" s="17" t="s">
        <v>553</v>
      </c>
      <c r="D143" s="17" t="s">
        <v>473</v>
      </c>
      <c r="E143" s="17" t="s">
        <v>17</v>
      </c>
      <c r="F143" s="17" t="s">
        <v>19</v>
      </c>
      <c r="G143" s="7" t="n">
        <v>140</v>
      </c>
      <c r="H143" s="6" t="n">
        <v>256</v>
      </c>
      <c r="I143" s="6" t="n">
        <v>-35840</v>
      </c>
      <c r="J143" s="6" t="n">
        <v>0</v>
      </c>
      <c r="K143" s="6" t="n">
        <v>-18.38</v>
      </c>
      <c r="L143" s="6" t="n">
        <v>0</v>
      </c>
      <c r="M143" s="6"/>
      <c r="N143" s="6" t="s">
        <f>=I143+J143+K143+L143</f>
      </c>
      <c r="O143" s="6"/>
      <c r="P143" s="17"/>
    </row>
    <row collapsed="false" customFormat="false" customHeight="false" hidden="false" ht="12.1" outlineLevel="0" r="144">
      <c r="A144" s="22" t="n">
        <v>43864</v>
      </c>
      <c r="B144" s="23" t="s">
        <v>545</v>
      </c>
      <c r="C144" s="23" t="s">
        <v>546</v>
      </c>
      <c r="D144" s="23" t="s">
        <v>545</v>
      </c>
      <c r="E144" s="23" t="s">
        <v>545</v>
      </c>
      <c r="F144" s="23" t="s">
        <v>19</v>
      </c>
      <c r="G144" s="24" t="n">
        <v>1</v>
      </c>
      <c r="H144" s="25" t="n">
        <v>-150</v>
      </c>
      <c r="I144" s="25" t="n">
        <v>-150</v>
      </c>
      <c r="J144" s="25" t="n">
        <v>0</v>
      </c>
      <c r="K144" s="25" t="n">
        <v>0</v>
      </c>
      <c r="L144" s="25" t="n">
        <v>0</v>
      </c>
      <c r="M144" s="25"/>
      <c r="N144" s="6" t="s">
        <f>=I144+J144+K144+L144</f>
      </c>
      <c r="O144" s="25"/>
      <c r="P144" s="23"/>
    </row>
    <row collapsed="false" customFormat="false" customHeight="false" hidden="false" ht="12.1" outlineLevel="0" r="145">
      <c r="A145" s="21" t="n">
        <v>43864.654953704</v>
      </c>
      <c r="B145" s="17" t="s">
        <v>497</v>
      </c>
      <c r="C145" s="17" t="s">
        <v>611</v>
      </c>
      <c r="D145" s="17" t="s">
        <v>473</v>
      </c>
      <c r="E145" s="17" t="s">
        <v>17</v>
      </c>
      <c r="F145" s="17" t="s">
        <v>19</v>
      </c>
      <c r="G145" s="7" t="n">
        <v>2</v>
      </c>
      <c r="H145" s="6" t="n">
        <v>906</v>
      </c>
      <c r="I145" s="6" t="n">
        <v>-1812</v>
      </c>
      <c r="J145" s="6" t="n">
        <v>0</v>
      </c>
      <c r="K145" s="6" t="n">
        <v>-0.93</v>
      </c>
      <c r="L145" s="6" t="n">
        <v>0</v>
      </c>
      <c r="M145" s="6"/>
      <c r="N145" s="6" t="s">
        <f>=I145+J145+K145+L145</f>
      </c>
      <c r="O145" s="6"/>
      <c r="P145" s="17"/>
    </row>
    <row collapsed="false" customFormat="false" customHeight="false" hidden="false" ht="12.1" outlineLevel="0" r="146">
      <c r="A146" s="26" t="n">
        <v>43865</v>
      </c>
      <c r="B146" s="27" t="s">
        <v>547</v>
      </c>
      <c r="C146" s="27" t="s">
        <v>178</v>
      </c>
      <c r="D146" s="27" t="s">
        <v>547</v>
      </c>
      <c r="E146" s="27" t="s">
        <v>547</v>
      </c>
      <c r="F146" s="27" t="s">
        <v>35</v>
      </c>
      <c r="G146" s="28" t="n">
        <v>1</v>
      </c>
      <c r="H146" s="29" t="n">
        <v>1500</v>
      </c>
      <c r="I146" s="29" t="n">
        <v>1500</v>
      </c>
      <c r="J146" s="29" t="n">
        <v>0</v>
      </c>
      <c r="K146" s="29" t="n">
        <v>0</v>
      </c>
      <c r="L146" s="29" t="n">
        <v>0</v>
      </c>
      <c r="M146" s="29"/>
      <c r="N146" s="29"/>
      <c r="O146" s="6" t="s">
        <f>=I146+J146+K146+L146</f>
      </c>
      <c r="P146" s="27"/>
    </row>
    <row collapsed="false" customFormat="false" customHeight="false" hidden="false" ht="12.1" outlineLevel="0" r="147">
      <c r="A147" s="38" t="n">
        <v>43865.583333333</v>
      </c>
      <c r="B147" s="39" t="s">
        <v>612</v>
      </c>
      <c r="C147" s="39" t="s">
        <v>613</v>
      </c>
      <c r="D147" s="39" t="s">
        <v>475</v>
      </c>
      <c r="E147" s="39" t="s">
        <v>614</v>
      </c>
      <c r="F147" s="39" t="s">
        <v>19</v>
      </c>
      <c r="G147" s="40" t="n">
        <v>-1500</v>
      </c>
      <c r="H147" s="41" t="n">
        <v>70.0424</v>
      </c>
      <c r="I147" s="41" t="n">
        <v>105063.6</v>
      </c>
      <c r="J147" s="41" t="n">
        <v>0</v>
      </c>
      <c r="K147" s="41" t="n">
        <v>-44.97</v>
      </c>
      <c r="L147" s="41" t="n">
        <v>0</v>
      </c>
      <c r="M147" s="6" t="n">
        <v>-1500</v>
      </c>
      <c r="N147" s="6" t="s">
        <f>=I147+J147+K147+L147</f>
      </c>
      <c r="O147" s="41"/>
      <c r="P147" s="39"/>
    </row>
    <row collapsed="false" customFormat="false" customHeight="false" hidden="false" ht="12.1" outlineLevel="0" r="148">
      <c r="A148" s="21" t="n">
        <v>43865.586875</v>
      </c>
      <c r="B148" s="17" t="s">
        <v>497</v>
      </c>
      <c r="C148" s="17" t="s">
        <v>611</v>
      </c>
      <c r="D148" s="17" t="s">
        <v>473</v>
      </c>
      <c r="E148" s="17" t="s">
        <v>17</v>
      </c>
      <c r="F148" s="17" t="s">
        <v>19</v>
      </c>
      <c r="G148" s="7" t="n">
        <v>40</v>
      </c>
      <c r="H148" s="6" t="n">
        <v>921.8</v>
      </c>
      <c r="I148" s="6" t="n">
        <v>-36872</v>
      </c>
      <c r="J148" s="6" t="n">
        <v>0</v>
      </c>
      <c r="K148" s="6" t="n">
        <v>-18.92</v>
      </c>
      <c r="L148" s="6" t="n">
        <v>0</v>
      </c>
      <c r="M148" s="6"/>
      <c r="N148" s="6" t="s">
        <f>=I148+J148+K148+L148</f>
      </c>
      <c r="O148" s="6"/>
      <c r="P148" s="17"/>
    </row>
    <row collapsed="false" customFormat="false" customHeight="false" hidden="false" ht="12.1" outlineLevel="0" r="149">
      <c r="A149" s="21" t="n">
        <v>43866.54912037</v>
      </c>
      <c r="B149" s="17" t="s">
        <v>484</v>
      </c>
      <c r="C149" s="17" t="s">
        <v>561</v>
      </c>
      <c r="D149" s="17" t="s">
        <v>473</v>
      </c>
      <c r="E149" s="17" t="s">
        <v>17</v>
      </c>
      <c r="F149" s="17" t="s">
        <v>19</v>
      </c>
      <c r="G149" s="7" t="n">
        <v>30</v>
      </c>
      <c r="H149" s="6" t="n">
        <v>989</v>
      </c>
      <c r="I149" s="6" t="n">
        <v>-29670</v>
      </c>
      <c r="J149" s="6" t="n">
        <v>0</v>
      </c>
      <c r="K149" s="6" t="n">
        <v>-15.22</v>
      </c>
      <c r="L149" s="6" t="n">
        <v>0</v>
      </c>
      <c r="M149" s="6"/>
      <c r="N149" s="6" t="s">
        <f>=I149+J149+K149+L149</f>
      </c>
      <c r="O149" s="6"/>
      <c r="P149" s="17"/>
    </row>
    <row collapsed="false" customFormat="false" customHeight="false" hidden="false" ht="12.1" outlineLevel="0" r="150">
      <c r="A150" s="21" t="n">
        <v>43866.77287037</v>
      </c>
      <c r="B150" s="17" t="s">
        <v>56</v>
      </c>
      <c r="C150" s="17" t="s">
        <v>615</v>
      </c>
      <c r="D150" s="17" t="s">
        <v>473</v>
      </c>
      <c r="E150" s="17" t="s">
        <v>17</v>
      </c>
      <c r="F150" s="17" t="s">
        <v>19</v>
      </c>
      <c r="G150" s="7" t="n">
        <v>15</v>
      </c>
      <c r="H150" s="6" t="n">
        <v>2430</v>
      </c>
      <c r="I150" s="6" t="n">
        <v>-36450</v>
      </c>
      <c r="J150" s="6" t="n">
        <v>0</v>
      </c>
      <c r="K150" s="6" t="n">
        <v>-18.7</v>
      </c>
      <c r="L150" s="6" t="n">
        <v>0</v>
      </c>
      <c r="M150" s="6"/>
      <c r="N150" s="6" t="s">
        <f>=I150+J150+K150+L150</f>
      </c>
      <c r="O150" s="6"/>
      <c r="P150" s="17"/>
    </row>
    <row collapsed="false" customFormat="false" customHeight="false" hidden="false" ht="12.1" outlineLevel="0" r="151">
      <c r="A151" s="26" t="n">
        <v>43872</v>
      </c>
      <c r="B151" s="27" t="s">
        <v>547</v>
      </c>
      <c r="C151" s="27" t="s">
        <v>178</v>
      </c>
      <c r="D151" s="27" t="s">
        <v>547</v>
      </c>
      <c r="E151" s="27" t="s">
        <v>547</v>
      </c>
      <c r="F151" s="27" t="s">
        <v>35</v>
      </c>
      <c r="G151" s="28" t="n">
        <v>1</v>
      </c>
      <c r="H151" s="29" t="n">
        <v>1200</v>
      </c>
      <c r="I151" s="29" t="n">
        <v>1200</v>
      </c>
      <c r="J151" s="29" t="n">
        <v>0</v>
      </c>
      <c r="K151" s="29" t="n">
        <v>0</v>
      </c>
      <c r="L151" s="29" t="n">
        <v>0</v>
      </c>
      <c r="M151" s="29"/>
      <c r="N151" s="29"/>
      <c r="O151" s="6" t="s">
        <f>=I151+J151+K151+L151</f>
      </c>
      <c r="P151" s="27"/>
    </row>
    <row collapsed="false" customFormat="false" customHeight="false" hidden="false" ht="12.1" outlineLevel="0" r="152">
      <c r="A152" s="21" t="n">
        <v>43880.457349537</v>
      </c>
      <c r="B152" s="17" t="s">
        <v>498</v>
      </c>
      <c r="C152" s="17" t="s">
        <v>616</v>
      </c>
      <c r="D152" s="17" t="s">
        <v>473</v>
      </c>
      <c r="E152" s="17" t="s">
        <v>17</v>
      </c>
      <c r="F152" s="17" t="s">
        <v>19</v>
      </c>
      <c r="G152" s="7" t="n">
        <v>1000</v>
      </c>
      <c r="H152" s="6" t="n">
        <v>1.0375</v>
      </c>
      <c r="I152" s="6" t="n">
        <v>-1037.5</v>
      </c>
      <c r="J152" s="6" t="n">
        <v>0</v>
      </c>
      <c r="K152" s="6" t="n">
        <v>-0.53</v>
      </c>
      <c r="L152" s="6" t="n">
        <v>0</v>
      </c>
      <c r="M152" s="6"/>
      <c r="N152" s="6" t="s">
        <f>=I152+J152+K152+L152</f>
      </c>
      <c r="O152" s="6"/>
      <c r="P152" s="17"/>
    </row>
    <row collapsed="false" customFormat="false" customHeight="false" hidden="false" ht="12.1" outlineLevel="0" r="153">
      <c r="A153" s="26" t="n">
        <v>43887</v>
      </c>
      <c r="B153" s="27" t="s">
        <v>547</v>
      </c>
      <c r="C153" s="27" t="s">
        <v>178</v>
      </c>
      <c r="D153" s="27" t="s">
        <v>547</v>
      </c>
      <c r="E153" s="27" t="s">
        <v>547</v>
      </c>
      <c r="F153" s="27" t="s">
        <v>35</v>
      </c>
      <c r="G153" s="28" t="n">
        <v>1</v>
      </c>
      <c r="H153" s="29" t="n">
        <v>4100</v>
      </c>
      <c r="I153" s="29" t="n">
        <v>4100</v>
      </c>
      <c r="J153" s="29" t="n">
        <v>0</v>
      </c>
      <c r="K153" s="29" t="n">
        <v>0</v>
      </c>
      <c r="L153" s="29" t="n">
        <v>0</v>
      </c>
      <c r="M153" s="29"/>
      <c r="N153" s="29"/>
      <c r="O153" s="6" t="s">
        <f>=I153+J153+K153+L153</f>
      </c>
      <c r="P153" s="27"/>
    </row>
    <row collapsed="false" customFormat="false" customHeight="false" hidden="false" ht="12.1" outlineLevel="0" r="154">
      <c r="A154" s="38" t="n">
        <v>43888.578553241</v>
      </c>
      <c r="B154" s="39" t="s">
        <v>612</v>
      </c>
      <c r="C154" s="39" t="s">
        <v>613</v>
      </c>
      <c r="D154" s="39" t="s">
        <v>475</v>
      </c>
      <c r="E154" s="39" t="s">
        <v>614</v>
      </c>
      <c r="F154" s="39" t="s">
        <v>19</v>
      </c>
      <c r="G154" s="40" t="n">
        <v>-5447</v>
      </c>
      <c r="H154" s="41" t="n">
        <v>71.8794</v>
      </c>
      <c r="I154" s="41" t="n">
        <v>391527.09</v>
      </c>
      <c r="J154" s="41" t="n">
        <v>0</v>
      </c>
      <c r="K154" s="41" t="n">
        <v>-167.57</v>
      </c>
      <c r="L154" s="41" t="n">
        <v>0</v>
      </c>
      <c r="M154" s="6" t="n">
        <v>-5447</v>
      </c>
      <c r="N154" s="6" t="s">
        <f>=I154+J154+K154+L154</f>
      </c>
      <c r="O154" s="41"/>
      <c r="P154" s="39"/>
    </row>
    <row collapsed="false" customFormat="false" customHeight="false" hidden="false" ht="12.1" outlineLevel="0" r="155">
      <c r="A155" s="34" t="n">
        <v>43889</v>
      </c>
      <c r="B155" s="35" t="s">
        <v>595</v>
      </c>
      <c r="C155" s="35" t="s">
        <v>180</v>
      </c>
      <c r="D155" s="35" t="s">
        <v>595</v>
      </c>
      <c r="E155" s="35" t="s">
        <v>595</v>
      </c>
      <c r="F155" s="35" t="s">
        <v>19</v>
      </c>
      <c r="G155" s="36" t="n">
        <v>1</v>
      </c>
      <c r="H155" s="37" t="n">
        <v>-300000</v>
      </c>
      <c r="I155" s="37" t="n">
        <v>-300000</v>
      </c>
      <c r="J155" s="37" t="n">
        <v>0</v>
      </c>
      <c r="K155" s="37" t="n">
        <v>0</v>
      </c>
      <c r="L155" s="37" t="n">
        <v>0</v>
      </c>
      <c r="M155" s="37"/>
      <c r="N155" s="6" t="s">
        <f>=I155+J155+K155+L155</f>
      </c>
      <c r="O155" s="37"/>
      <c r="P155" s="35"/>
    </row>
    <row collapsed="false" customFormat="false" customHeight="false" hidden="false" ht="12.1" outlineLevel="0" r="156">
      <c r="A156" s="26" t="n">
        <v>43889</v>
      </c>
      <c r="B156" s="27" t="s">
        <v>547</v>
      </c>
      <c r="C156" s="27" t="s">
        <v>172</v>
      </c>
      <c r="D156" s="27" t="s">
        <v>547</v>
      </c>
      <c r="E156" s="27" t="s">
        <v>547</v>
      </c>
      <c r="F156" s="27" t="s">
        <v>19</v>
      </c>
      <c r="G156" s="28" t="n">
        <v>1</v>
      </c>
      <c r="H156" s="29" t="n">
        <v>260000</v>
      </c>
      <c r="I156" s="29" t="n">
        <v>260000</v>
      </c>
      <c r="J156" s="29" t="n">
        <v>0</v>
      </c>
      <c r="K156" s="29" t="n">
        <v>0</v>
      </c>
      <c r="L156" s="29" t="n">
        <v>0</v>
      </c>
      <c r="M156" s="29"/>
      <c r="N156" s="6" t="s">
        <f>=I156+J156+K156+L156</f>
      </c>
      <c r="O156" s="29"/>
      <c r="P156" s="27"/>
    </row>
    <row collapsed="false" customFormat="false" customHeight="false" hidden="false" ht="12.1" outlineLevel="0" r="157">
      <c r="A157" s="22" t="n">
        <v>43889</v>
      </c>
      <c r="B157" s="23" t="s">
        <v>545</v>
      </c>
      <c r="C157" s="23" t="s">
        <v>546</v>
      </c>
      <c r="D157" s="23" t="s">
        <v>545</v>
      </c>
      <c r="E157" s="23" t="s">
        <v>545</v>
      </c>
      <c r="F157" s="23" t="s">
        <v>19</v>
      </c>
      <c r="G157" s="24" t="n">
        <v>1</v>
      </c>
      <c r="H157" s="25" t="n">
        <v>-150</v>
      </c>
      <c r="I157" s="25" t="n">
        <v>-150</v>
      </c>
      <c r="J157" s="25" t="n">
        <v>0</v>
      </c>
      <c r="K157" s="25" t="n">
        <v>0</v>
      </c>
      <c r="L157" s="25" t="n">
        <v>0</v>
      </c>
      <c r="M157" s="25"/>
      <c r="N157" s="6" t="s">
        <f>=I157+J157+K157+L157</f>
      </c>
      <c r="O157" s="25"/>
      <c r="P157" s="23"/>
    </row>
    <row collapsed="false" customFormat="false" customHeight="false" hidden="false" ht="12.1" outlineLevel="0" r="158">
      <c r="A158" s="21" t="n">
        <v>43889.594826389</v>
      </c>
      <c r="B158" s="17" t="s">
        <v>498</v>
      </c>
      <c r="C158" s="17" t="s">
        <v>616</v>
      </c>
      <c r="D158" s="17" t="s">
        <v>473</v>
      </c>
      <c r="E158" s="17" t="s">
        <v>17</v>
      </c>
      <c r="F158" s="17" t="s">
        <v>19</v>
      </c>
      <c r="G158" s="7" t="n">
        <v>17000</v>
      </c>
      <c r="H158" s="6" t="n">
        <v>0.938</v>
      </c>
      <c r="I158" s="6" t="n">
        <v>-15946</v>
      </c>
      <c r="J158" s="6" t="n">
        <v>0</v>
      </c>
      <c r="K158" s="6" t="n">
        <v>-8.19</v>
      </c>
      <c r="L158" s="6" t="n">
        <v>0</v>
      </c>
      <c r="M158" s="6"/>
      <c r="N158" s="6" t="s">
        <f>=I158+J158+K158+L158</f>
      </c>
      <c r="O158" s="6"/>
      <c r="P158" s="17"/>
    </row>
    <row collapsed="false" customFormat="false" customHeight="false" hidden="false" ht="12.1" outlineLevel="0" r="159">
      <c r="A159" s="21" t="n">
        <v>43889.594826389</v>
      </c>
      <c r="B159" s="17" t="s">
        <v>498</v>
      </c>
      <c r="C159" s="17" t="s">
        <v>616</v>
      </c>
      <c r="D159" s="17" t="s">
        <v>473</v>
      </c>
      <c r="E159" s="17" t="s">
        <v>17</v>
      </c>
      <c r="F159" s="17" t="s">
        <v>19</v>
      </c>
      <c r="G159" s="7" t="n">
        <v>1000</v>
      </c>
      <c r="H159" s="6" t="n">
        <v>0.9385</v>
      </c>
      <c r="I159" s="6" t="n">
        <v>-938.5</v>
      </c>
      <c r="J159" s="6" t="n">
        <v>0</v>
      </c>
      <c r="K159" s="6" t="n">
        <v>-0.48</v>
      </c>
      <c r="L159" s="6" t="n">
        <v>0</v>
      </c>
      <c r="M159" s="6"/>
      <c r="N159" s="6" t="s">
        <f>=I159+J159+K159+L159</f>
      </c>
      <c r="O159" s="6"/>
      <c r="P159" s="17"/>
    </row>
    <row collapsed="false" customFormat="false" customHeight="false" hidden="false" ht="12.1" outlineLevel="0" r="160">
      <c r="A160" s="21" t="n">
        <v>43889.594826389</v>
      </c>
      <c r="B160" s="17" t="s">
        <v>498</v>
      </c>
      <c r="C160" s="17" t="s">
        <v>616</v>
      </c>
      <c r="D160" s="17" t="s">
        <v>473</v>
      </c>
      <c r="E160" s="17" t="s">
        <v>17</v>
      </c>
      <c r="F160" s="17" t="s">
        <v>19</v>
      </c>
      <c r="G160" s="7" t="n">
        <v>2000</v>
      </c>
      <c r="H160" s="6" t="n">
        <v>0.9385</v>
      </c>
      <c r="I160" s="6" t="n">
        <v>-1877</v>
      </c>
      <c r="J160" s="6" t="n">
        <v>0</v>
      </c>
      <c r="K160" s="6" t="n">
        <v>-0.97</v>
      </c>
      <c r="L160" s="6" t="n">
        <v>0</v>
      </c>
      <c r="M160" s="6"/>
      <c r="N160" s="6" t="s">
        <f>=I160+J160+K160+L160</f>
      </c>
      <c r="O160" s="6"/>
      <c r="P160" s="17"/>
    </row>
    <row collapsed="false" customFormat="false" customHeight="false" hidden="false" ht="12.1" outlineLevel="0" r="161">
      <c r="A161" s="21" t="n">
        <v>43889.701076389</v>
      </c>
      <c r="B161" s="17" t="s">
        <v>488</v>
      </c>
      <c r="C161" s="17" t="s">
        <v>566</v>
      </c>
      <c r="D161" s="17" t="s">
        <v>473</v>
      </c>
      <c r="E161" s="17" t="s">
        <v>17</v>
      </c>
      <c r="F161" s="17" t="s">
        <v>19</v>
      </c>
      <c r="G161" s="7" t="n">
        <v>50000</v>
      </c>
      <c r="H161" s="6" t="n">
        <v>0.6396</v>
      </c>
      <c r="I161" s="6" t="n">
        <v>-31980</v>
      </c>
      <c r="J161" s="6" t="n">
        <v>0</v>
      </c>
      <c r="K161" s="6" t="n">
        <v>-16.41</v>
      </c>
      <c r="L161" s="6" t="n">
        <v>0</v>
      </c>
      <c r="M161" s="6"/>
      <c r="N161" s="6" t="s">
        <f>=I161+J161+K161+L161</f>
      </c>
      <c r="O161" s="6"/>
      <c r="P161" s="17"/>
    </row>
    <row collapsed="false" customFormat="false" customHeight="false" hidden="false" ht="12.1" outlineLevel="0" r="162">
      <c r="A162" s="21" t="n">
        <v>43889.707222222</v>
      </c>
      <c r="B162" s="17" t="s">
        <v>27</v>
      </c>
      <c r="C162" s="17" t="s">
        <v>560</v>
      </c>
      <c r="D162" s="17" t="s">
        <v>473</v>
      </c>
      <c r="E162" s="17" t="s">
        <v>17</v>
      </c>
      <c r="F162" s="17" t="s">
        <v>19</v>
      </c>
      <c r="G162" s="7" t="n">
        <v>1500</v>
      </c>
      <c r="H162" s="6" t="n">
        <v>32.97</v>
      </c>
      <c r="I162" s="6" t="n">
        <v>-49455</v>
      </c>
      <c r="J162" s="6" t="n">
        <v>0</v>
      </c>
      <c r="K162" s="6" t="n">
        <v>-25.36</v>
      </c>
      <c r="L162" s="6" t="n">
        <v>0</v>
      </c>
      <c r="M162" s="6"/>
      <c r="N162" s="6" t="s">
        <f>=I162+J162+K162+L162</f>
      </c>
      <c r="O162" s="6"/>
      <c r="P162" s="17"/>
    </row>
    <row collapsed="false" customFormat="false" customHeight="false" hidden="false" ht="12.1" outlineLevel="0" r="163">
      <c r="A163" s="21" t="n">
        <v>43889.723310185</v>
      </c>
      <c r="B163" s="17" t="s">
        <v>486</v>
      </c>
      <c r="C163" s="17" t="s">
        <v>564</v>
      </c>
      <c r="D163" s="17" t="s">
        <v>473</v>
      </c>
      <c r="E163" s="17" t="s">
        <v>17</v>
      </c>
      <c r="F163" s="17" t="s">
        <v>19</v>
      </c>
      <c r="G163" s="7" t="n">
        <v>60</v>
      </c>
      <c r="H163" s="6" t="n">
        <v>660</v>
      </c>
      <c r="I163" s="6" t="n">
        <v>-39600</v>
      </c>
      <c r="J163" s="6" t="n">
        <v>0</v>
      </c>
      <c r="K163" s="6" t="n">
        <v>-20.31</v>
      </c>
      <c r="L163" s="6" t="n">
        <v>0</v>
      </c>
      <c r="M163" s="6"/>
      <c r="N163" s="6" t="s">
        <f>=I163+J163+K163+L163</f>
      </c>
      <c r="O163" s="6"/>
      <c r="P163" s="17"/>
    </row>
    <row collapsed="false" customFormat="false" customHeight="false" hidden="false" ht="12.1" outlineLevel="0" r="164">
      <c r="A164" s="22" t="n">
        <v>43895</v>
      </c>
      <c r="B164" s="23" t="s">
        <v>545</v>
      </c>
      <c r="C164" s="23" t="s">
        <v>546</v>
      </c>
      <c r="D164" s="23" t="s">
        <v>545</v>
      </c>
      <c r="E164" s="23" t="s">
        <v>545</v>
      </c>
      <c r="F164" s="23" t="s">
        <v>19</v>
      </c>
      <c r="G164" s="24" t="n">
        <v>1</v>
      </c>
      <c r="H164" s="25" t="n">
        <v>-150</v>
      </c>
      <c r="I164" s="25" t="n">
        <v>-150</v>
      </c>
      <c r="J164" s="25" t="n">
        <v>0</v>
      </c>
      <c r="K164" s="25" t="n">
        <v>0</v>
      </c>
      <c r="L164" s="25" t="n">
        <v>0</v>
      </c>
      <c r="M164" s="25"/>
      <c r="N164" s="6" t="s">
        <f>=I164+J164+K164+L164</f>
      </c>
      <c r="O164" s="25"/>
      <c r="P164" s="23"/>
    </row>
    <row collapsed="false" customFormat="false" customHeight="false" hidden="false" ht="12.1" outlineLevel="0" r="165">
      <c r="A165" s="21" t="n">
        <v>43895.476400463</v>
      </c>
      <c r="B165" s="17" t="s">
        <v>53</v>
      </c>
      <c r="C165" s="17" t="s">
        <v>600</v>
      </c>
      <c r="D165" s="17" t="s">
        <v>473</v>
      </c>
      <c r="E165" s="17" t="s">
        <v>17</v>
      </c>
      <c r="F165" s="17" t="s">
        <v>19</v>
      </c>
      <c r="G165" s="7" t="n">
        <v>600</v>
      </c>
      <c r="H165" s="6" t="n">
        <v>95.5</v>
      </c>
      <c r="I165" s="6" t="n">
        <v>-57300</v>
      </c>
      <c r="J165" s="6" t="n">
        <v>0</v>
      </c>
      <c r="K165" s="6" t="n">
        <v>-29.39</v>
      </c>
      <c r="L165" s="6" t="n">
        <v>0</v>
      </c>
      <c r="M165" s="6"/>
      <c r="N165" s="6" t="s">
        <f>=I165+J165+K165+L165</f>
      </c>
      <c r="O165" s="6"/>
      <c r="P165" s="17"/>
    </row>
    <row collapsed="false" customFormat="false" customHeight="false" hidden="false" ht="12.1" outlineLevel="0" r="166">
      <c r="A166" s="21" t="n">
        <v>43895.773946759</v>
      </c>
      <c r="B166" s="17" t="s">
        <v>53</v>
      </c>
      <c r="C166" s="17" t="s">
        <v>600</v>
      </c>
      <c r="D166" s="17" t="s">
        <v>473</v>
      </c>
      <c r="E166" s="17" t="s">
        <v>17</v>
      </c>
      <c r="F166" s="17" t="s">
        <v>19</v>
      </c>
      <c r="G166" s="7" t="n">
        <v>200</v>
      </c>
      <c r="H166" s="6" t="n">
        <v>94.75</v>
      </c>
      <c r="I166" s="6" t="n">
        <v>-18950</v>
      </c>
      <c r="J166" s="6" t="n">
        <v>0</v>
      </c>
      <c r="K166" s="6" t="n">
        <v>-9.73</v>
      </c>
      <c r="L166" s="6" t="n">
        <v>0</v>
      </c>
      <c r="M166" s="6"/>
      <c r="N166" s="6" t="s">
        <f>=I166+J166+K166+L166</f>
      </c>
      <c r="O166" s="6"/>
      <c r="P166" s="17"/>
    </row>
    <row collapsed="false" customFormat="false" customHeight="false" hidden="false" ht="12.1" outlineLevel="0" r="167">
      <c r="A167" s="26" t="n">
        <v>43896</v>
      </c>
      <c r="B167" s="27" t="s">
        <v>547</v>
      </c>
      <c r="C167" s="27" t="s">
        <v>172</v>
      </c>
      <c r="D167" s="27" t="s">
        <v>547</v>
      </c>
      <c r="E167" s="27" t="s">
        <v>547</v>
      </c>
      <c r="F167" s="27" t="s">
        <v>19</v>
      </c>
      <c r="G167" s="28" t="n">
        <v>1</v>
      </c>
      <c r="H167" s="29" t="n">
        <v>130000</v>
      </c>
      <c r="I167" s="29" t="n">
        <v>130000</v>
      </c>
      <c r="J167" s="29" t="n">
        <v>0</v>
      </c>
      <c r="K167" s="29" t="n">
        <v>0</v>
      </c>
      <c r="L167" s="29" t="n">
        <v>0</v>
      </c>
      <c r="M167" s="29"/>
      <c r="N167" s="6" t="s">
        <f>=I167+J167+K167+L167</f>
      </c>
      <c r="O167" s="29"/>
      <c r="P167" s="27"/>
    </row>
    <row collapsed="false" customFormat="false" customHeight="false" hidden="false" ht="12.1" outlineLevel="0" r="168">
      <c r="A168" s="21" t="n">
        <v>43896.662013889</v>
      </c>
      <c r="B168" s="17" t="s">
        <v>21</v>
      </c>
      <c r="C168" s="17" t="s">
        <v>617</v>
      </c>
      <c r="D168" s="17" t="s">
        <v>473</v>
      </c>
      <c r="E168" s="17" t="s">
        <v>17</v>
      </c>
      <c r="F168" s="17" t="s">
        <v>19</v>
      </c>
      <c r="G168" s="7" t="n">
        <v>1</v>
      </c>
      <c r="H168" s="6" t="n">
        <v>146000</v>
      </c>
      <c r="I168" s="6" t="n">
        <v>-146000</v>
      </c>
      <c r="J168" s="6" t="n">
        <v>0</v>
      </c>
      <c r="K168" s="6" t="n">
        <v>-74.91</v>
      </c>
      <c r="L168" s="6" t="n">
        <v>0</v>
      </c>
      <c r="M168" s="6"/>
      <c r="N168" s="6" t="s">
        <f>=I168+J168+K168+L168</f>
      </c>
      <c r="O168" s="6"/>
      <c r="P168" s="17"/>
    </row>
    <row collapsed="false" customFormat="false" customHeight="false" hidden="false" ht="12.1" outlineLevel="0" r="169">
      <c r="A169" s="26" t="n">
        <v>43899</v>
      </c>
      <c r="B169" s="27" t="s">
        <v>547</v>
      </c>
      <c r="C169" s="27" t="s">
        <v>178</v>
      </c>
      <c r="D169" s="27" t="s">
        <v>547</v>
      </c>
      <c r="E169" s="27" t="s">
        <v>547</v>
      </c>
      <c r="F169" s="27" t="s">
        <v>35</v>
      </c>
      <c r="G169" s="28" t="n">
        <v>1</v>
      </c>
      <c r="H169" s="29" t="n">
        <v>1500</v>
      </c>
      <c r="I169" s="29" t="n">
        <v>1500</v>
      </c>
      <c r="J169" s="29" t="n">
        <v>0</v>
      </c>
      <c r="K169" s="29" t="n">
        <v>0</v>
      </c>
      <c r="L169" s="29" t="n">
        <v>0</v>
      </c>
      <c r="M169" s="29"/>
      <c r="N169" s="29"/>
      <c r="O169" s="6" t="s">
        <f>=I169+J169+K169+L169</f>
      </c>
      <c r="P169" s="27"/>
    </row>
    <row collapsed="false" customFormat="false" customHeight="false" hidden="false" ht="12.1" outlineLevel="0" r="170">
      <c r="A170" s="26" t="n">
        <v>43899</v>
      </c>
      <c r="B170" s="27" t="s">
        <v>547</v>
      </c>
      <c r="C170" s="27" t="s">
        <v>172</v>
      </c>
      <c r="D170" s="27" t="s">
        <v>547</v>
      </c>
      <c r="E170" s="27" t="s">
        <v>547</v>
      </c>
      <c r="F170" s="27" t="s">
        <v>19</v>
      </c>
      <c r="G170" s="28" t="n">
        <v>1</v>
      </c>
      <c r="H170" s="29" t="n">
        <v>120000</v>
      </c>
      <c r="I170" s="29" t="n">
        <v>120000</v>
      </c>
      <c r="J170" s="29" t="n">
        <v>0</v>
      </c>
      <c r="K170" s="29" t="n">
        <v>0</v>
      </c>
      <c r="L170" s="29" t="n">
        <v>0</v>
      </c>
      <c r="M170" s="29"/>
      <c r="N170" s="6" t="s">
        <f>=I170+J170+K170+L170</f>
      </c>
      <c r="O170" s="29"/>
      <c r="P170" s="27"/>
    </row>
    <row collapsed="false" customFormat="false" customHeight="false" hidden="false" ht="12.1" outlineLevel="0" r="171">
      <c r="A171" s="22" t="n">
        <v>43901</v>
      </c>
      <c r="B171" s="23" t="s">
        <v>545</v>
      </c>
      <c r="C171" s="23" t="s">
        <v>546</v>
      </c>
      <c r="D171" s="23" t="s">
        <v>545</v>
      </c>
      <c r="E171" s="23" t="s">
        <v>545</v>
      </c>
      <c r="F171" s="23" t="s">
        <v>19</v>
      </c>
      <c r="G171" s="24" t="n">
        <v>1</v>
      </c>
      <c r="H171" s="25" t="n">
        <v>-150</v>
      </c>
      <c r="I171" s="25" t="n">
        <v>-150</v>
      </c>
      <c r="J171" s="25" t="n">
        <v>0</v>
      </c>
      <c r="K171" s="25" t="n">
        <v>0</v>
      </c>
      <c r="L171" s="25" t="n">
        <v>0</v>
      </c>
      <c r="M171" s="25"/>
      <c r="N171" s="6" t="s">
        <f>=I171+J171+K171+L171</f>
      </c>
      <c r="O171" s="25"/>
      <c r="P171" s="23"/>
    </row>
    <row collapsed="false" customFormat="false" customHeight="false" hidden="false" ht="12.1" outlineLevel="0" r="172">
      <c r="A172" s="21" t="n">
        <v>43901.705439815</v>
      </c>
      <c r="B172" s="17" t="s">
        <v>59</v>
      </c>
      <c r="C172" s="17" t="s">
        <v>559</v>
      </c>
      <c r="D172" s="17" t="s">
        <v>473</v>
      </c>
      <c r="E172" s="17" t="s">
        <v>17</v>
      </c>
      <c r="F172" s="17" t="s">
        <v>19</v>
      </c>
      <c r="G172" s="7" t="n">
        <v>50</v>
      </c>
      <c r="H172" s="6" t="n">
        <v>318.1</v>
      </c>
      <c r="I172" s="6" t="n">
        <v>-15905</v>
      </c>
      <c r="J172" s="6" t="n">
        <v>0</v>
      </c>
      <c r="K172" s="6" t="n">
        <v>-8.16</v>
      </c>
      <c r="L172" s="6" t="n">
        <v>0</v>
      </c>
      <c r="M172" s="6"/>
      <c r="N172" s="6" t="s">
        <f>=I172+J172+K172+L172</f>
      </c>
      <c r="O172" s="6"/>
      <c r="P172" s="17"/>
    </row>
    <row collapsed="false" customFormat="false" customHeight="false" hidden="false" ht="12.1" outlineLevel="0" r="173">
      <c r="A173" s="21" t="n">
        <v>43901.752696759</v>
      </c>
      <c r="B173" s="17" t="s">
        <v>494</v>
      </c>
      <c r="C173" s="17" t="s">
        <v>608</v>
      </c>
      <c r="D173" s="17" t="s">
        <v>473</v>
      </c>
      <c r="E173" s="17" t="s">
        <v>17</v>
      </c>
      <c r="F173" s="17" t="s">
        <v>19</v>
      </c>
      <c r="G173" s="7" t="n">
        <v>200</v>
      </c>
      <c r="H173" s="6" t="n">
        <v>78</v>
      </c>
      <c r="I173" s="6" t="n">
        <v>-15600</v>
      </c>
      <c r="J173" s="6" t="n">
        <v>0</v>
      </c>
      <c r="K173" s="6" t="n">
        <v>-8</v>
      </c>
      <c r="L173" s="6" t="n">
        <v>0</v>
      </c>
      <c r="M173" s="6"/>
      <c r="N173" s="6" t="s">
        <f>=I173+J173+K173+L173</f>
      </c>
      <c r="O173" s="6"/>
      <c r="P173" s="17"/>
    </row>
    <row collapsed="false" customFormat="false" customHeight="false" hidden="false" ht="12.1" outlineLevel="0" r="174">
      <c r="A174" s="21" t="n">
        <v>43901.761863426</v>
      </c>
      <c r="B174" s="17" t="s">
        <v>498</v>
      </c>
      <c r="C174" s="17" t="s">
        <v>616</v>
      </c>
      <c r="D174" s="17" t="s">
        <v>473</v>
      </c>
      <c r="E174" s="17" t="s">
        <v>17</v>
      </c>
      <c r="F174" s="17" t="s">
        <v>19</v>
      </c>
      <c r="G174" s="7" t="n">
        <v>20000</v>
      </c>
      <c r="H174" s="6" t="n">
        <v>0.88</v>
      </c>
      <c r="I174" s="6" t="n">
        <v>-17600</v>
      </c>
      <c r="J174" s="6" t="n">
        <v>0</v>
      </c>
      <c r="K174" s="6" t="n">
        <v>-9.03</v>
      </c>
      <c r="L174" s="6" t="n">
        <v>0</v>
      </c>
      <c r="M174" s="6"/>
      <c r="N174" s="6" t="s">
        <f>=I174+J174+K174+L174</f>
      </c>
      <c r="O174" s="6"/>
      <c r="P174" s="17"/>
    </row>
    <row collapsed="false" customFormat="false" customHeight="false" hidden="false" ht="12.1" outlineLevel="0" r="175">
      <c r="A175" s="21" t="n">
        <v>43901.777731481</v>
      </c>
      <c r="B175" s="17" t="s">
        <v>485</v>
      </c>
      <c r="C175" s="17" t="s">
        <v>562</v>
      </c>
      <c r="D175" s="17" t="s">
        <v>473</v>
      </c>
      <c r="E175" s="17" t="s">
        <v>17</v>
      </c>
      <c r="F175" s="17" t="s">
        <v>19</v>
      </c>
      <c r="G175" s="7" t="n">
        <v>1</v>
      </c>
      <c r="H175" s="6" t="n">
        <v>20200</v>
      </c>
      <c r="I175" s="6" t="n">
        <v>-20200</v>
      </c>
      <c r="J175" s="6" t="n">
        <v>0</v>
      </c>
      <c r="K175" s="6" t="n">
        <v>-10.36</v>
      </c>
      <c r="L175" s="6" t="n">
        <v>0</v>
      </c>
      <c r="M175" s="6"/>
      <c r="N175" s="6" t="s">
        <f>=I175+J175+K175+L175</f>
      </c>
      <c r="O175" s="6"/>
      <c r="P175" s="17"/>
    </row>
    <row collapsed="false" customFormat="false" customHeight="false" hidden="false" ht="12.1" outlineLevel="0" r="176">
      <c r="A176" s="21" t="n">
        <v>43901.781550926</v>
      </c>
      <c r="B176" s="17" t="s">
        <v>67</v>
      </c>
      <c r="C176" s="17" t="s">
        <v>563</v>
      </c>
      <c r="D176" s="17" t="s">
        <v>473</v>
      </c>
      <c r="E176" s="17" t="s">
        <v>17</v>
      </c>
      <c r="F176" s="17" t="s">
        <v>19</v>
      </c>
      <c r="G176" s="7" t="n">
        <v>40</v>
      </c>
      <c r="H176" s="6" t="n">
        <v>317.75</v>
      </c>
      <c r="I176" s="6" t="n">
        <v>-12710</v>
      </c>
      <c r="J176" s="6" t="n">
        <v>0</v>
      </c>
      <c r="K176" s="6" t="n">
        <v>-6.52</v>
      </c>
      <c r="L176" s="6" t="n">
        <v>0</v>
      </c>
      <c r="M176" s="6"/>
      <c r="N176" s="6" t="s">
        <f>=I176+J176+K176+L176</f>
      </c>
      <c r="O176" s="6"/>
      <c r="P176" s="17"/>
    </row>
    <row collapsed="false" customFormat="false" customHeight="false" hidden="false" ht="12.1" outlineLevel="0" r="177">
      <c r="A177" s="26" t="n">
        <v>43902</v>
      </c>
      <c r="B177" s="27" t="s">
        <v>547</v>
      </c>
      <c r="C177" s="27" t="s">
        <v>178</v>
      </c>
      <c r="D177" s="27" t="s">
        <v>547</v>
      </c>
      <c r="E177" s="27" t="s">
        <v>547</v>
      </c>
      <c r="F177" s="27" t="s">
        <v>19</v>
      </c>
      <c r="G177" s="28" t="n">
        <v>1</v>
      </c>
      <c r="H177" s="29" t="n">
        <v>100000</v>
      </c>
      <c r="I177" s="29" t="n">
        <v>100000</v>
      </c>
      <c r="J177" s="29" t="n">
        <v>0</v>
      </c>
      <c r="K177" s="29" t="n">
        <v>0</v>
      </c>
      <c r="L177" s="29" t="n">
        <v>0</v>
      </c>
      <c r="M177" s="29"/>
      <c r="N177" s="6" t="s">
        <f>=I177+J177+K177+L177</f>
      </c>
      <c r="O177" s="29"/>
      <c r="P177" s="27"/>
    </row>
    <row collapsed="false" customFormat="false" customHeight="false" hidden="false" ht="12.1" outlineLevel="0" r="178">
      <c r="A178" s="21" t="n">
        <v>43902.484189815</v>
      </c>
      <c r="B178" s="17" t="s">
        <v>499</v>
      </c>
      <c r="C178" s="17" t="s">
        <v>618</v>
      </c>
      <c r="D178" s="17" t="s">
        <v>473</v>
      </c>
      <c r="E178" s="17" t="s">
        <v>17</v>
      </c>
      <c r="F178" s="17" t="s">
        <v>19</v>
      </c>
      <c r="G178" s="7" t="n">
        <v>1</v>
      </c>
      <c r="H178" s="6" t="n">
        <v>15000</v>
      </c>
      <c r="I178" s="6" t="n">
        <v>-15000</v>
      </c>
      <c r="J178" s="6" t="n">
        <v>0</v>
      </c>
      <c r="K178" s="6" t="n">
        <v>-7.7</v>
      </c>
      <c r="L178" s="6" t="n">
        <v>0</v>
      </c>
      <c r="M178" s="6"/>
      <c r="N178" s="6" t="s">
        <f>=I178+J178+K178+L178</f>
      </c>
      <c r="O178" s="6"/>
      <c r="P178" s="17"/>
    </row>
    <row collapsed="false" customFormat="false" customHeight="false" hidden="false" ht="12.1" outlineLevel="0" r="179">
      <c r="A179" s="21" t="n">
        <v>43902.491203704</v>
      </c>
      <c r="B179" s="17" t="s">
        <v>39</v>
      </c>
      <c r="C179" s="17" t="s">
        <v>553</v>
      </c>
      <c r="D179" s="17" t="s">
        <v>473</v>
      </c>
      <c r="E179" s="17" t="s">
        <v>17</v>
      </c>
      <c r="F179" s="17" t="s">
        <v>19</v>
      </c>
      <c r="G179" s="7" t="n">
        <v>160</v>
      </c>
      <c r="H179" s="6" t="n">
        <v>180.9</v>
      </c>
      <c r="I179" s="6" t="n">
        <v>-28944</v>
      </c>
      <c r="J179" s="6" t="n">
        <v>0</v>
      </c>
      <c r="K179" s="6" t="n">
        <v>-14.84</v>
      </c>
      <c r="L179" s="6" t="n">
        <v>0</v>
      </c>
      <c r="M179" s="6"/>
      <c r="N179" s="6" t="s">
        <f>=I179+J179+K179+L179</f>
      </c>
      <c r="O179" s="6"/>
      <c r="P179" s="17"/>
    </row>
    <row collapsed="false" customFormat="false" customHeight="false" hidden="false" ht="12.1" outlineLevel="0" r="180">
      <c r="A180" s="21" t="n">
        <v>43902.5059375</v>
      </c>
      <c r="B180" s="17" t="s">
        <v>497</v>
      </c>
      <c r="C180" s="17" t="s">
        <v>611</v>
      </c>
      <c r="D180" s="17" t="s">
        <v>473</v>
      </c>
      <c r="E180" s="17" t="s">
        <v>17</v>
      </c>
      <c r="F180" s="17" t="s">
        <v>19</v>
      </c>
      <c r="G180" s="7" t="n">
        <v>10</v>
      </c>
      <c r="H180" s="6" t="n">
        <v>790</v>
      </c>
      <c r="I180" s="6" t="n">
        <v>-7900</v>
      </c>
      <c r="J180" s="6" t="n">
        <v>0</v>
      </c>
      <c r="K180" s="6" t="n">
        <v>-4.05</v>
      </c>
      <c r="L180" s="6" t="n">
        <v>0</v>
      </c>
      <c r="M180" s="6"/>
      <c r="N180" s="6" t="s">
        <f>=I180+J180+K180+L180</f>
      </c>
      <c r="O180" s="6"/>
      <c r="P180" s="17"/>
    </row>
    <row collapsed="false" customFormat="false" customHeight="false" hidden="false" ht="12.1" outlineLevel="0" r="181">
      <c r="A181" s="21" t="n">
        <v>43902.526643519</v>
      </c>
      <c r="B181" s="17" t="s">
        <v>500</v>
      </c>
      <c r="C181" s="17" t="s">
        <v>619</v>
      </c>
      <c r="D181" s="17" t="s">
        <v>473</v>
      </c>
      <c r="E181" s="17" t="s">
        <v>17</v>
      </c>
      <c r="F181" s="17" t="s">
        <v>19</v>
      </c>
      <c r="G181" s="7" t="n">
        <v>1</v>
      </c>
      <c r="H181" s="6" t="n">
        <v>19600</v>
      </c>
      <c r="I181" s="6" t="n">
        <v>-19600</v>
      </c>
      <c r="J181" s="6" t="n">
        <v>0</v>
      </c>
      <c r="K181" s="6" t="n">
        <v>-10.05</v>
      </c>
      <c r="L181" s="6" t="n">
        <v>0</v>
      </c>
      <c r="M181" s="6"/>
      <c r="N181" s="6" t="s">
        <f>=I181+J181+K181+L181</f>
      </c>
      <c r="O181" s="6"/>
      <c r="P181" s="17"/>
    </row>
    <row collapsed="false" customFormat="false" customHeight="false" hidden="false" ht="12.1" outlineLevel="0" r="182">
      <c r="A182" s="21" t="n">
        <v>43902.529675926</v>
      </c>
      <c r="B182" s="17" t="s">
        <v>45</v>
      </c>
      <c r="C182" s="17" t="s">
        <v>620</v>
      </c>
      <c r="D182" s="17" t="s">
        <v>473</v>
      </c>
      <c r="E182" s="17" t="s">
        <v>17</v>
      </c>
      <c r="F182" s="17" t="s">
        <v>19</v>
      </c>
      <c r="G182" s="7" t="n">
        <v>200000</v>
      </c>
      <c r="H182" s="6" t="n">
        <v>0.0335</v>
      </c>
      <c r="I182" s="6" t="n">
        <v>-6700</v>
      </c>
      <c r="J182" s="6" t="n">
        <v>0</v>
      </c>
      <c r="K182" s="6" t="n">
        <v>-3.44</v>
      </c>
      <c r="L182" s="6" t="n">
        <v>0</v>
      </c>
      <c r="M182" s="6"/>
      <c r="N182" s="6" t="s">
        <f>=I182+J182+K182+L182</f>
      </c>
      <c r="O182" s="6"/>
      <c r="P182" s="17"/>
    </row>
    <row collapsed="false" customFormat="false" customHeight="false" hidden="false" ht="12.1" outlineLevel="0" r="183">
      <c r="A183" s="21" t="n">
        <v>43902.531041667</v>
      </c>
      <c r="B183" s="17" t="s">
        <v>53</v>
      </c>
      <c r="C183" s="17" t="s">
        <v>600</v>
      </c>
      <c r="D183" s="17" t="s">
        <v>473</v>
      </c>
      <c r="E183" s="17" t="s">
        <v>17</v>
      </c>
      <c r="F183" s="17" t="s">
        <v>19</v>
      </c>
      <c r="G183" s="7" t="n">
        <v>100</v>
      </c>
      <c r="H183" s="6" t="n">
        <v>89</v>
      </c>
      <c r="I183" s="6" t="n">
        <v>-8900</v>
      </c>
      <c r="J183" s="6" t="n">
        <v>0</v>
      </c>
      <c r="K183" s="6" t="n">
        <v>-4.57</v>
      </c>
      <c r="L183" s="6" t="n">
        <v>0</v>
      </c>
      <c r="M183" s="6"/>
      <c r="N183" s="6" t="s">
        <f>=I183+J183+K183+L183</f>
      </c>
      <c r="O183" s="6"/>
      <c r="P183" s="17"/>
    </row>
    <row collapsed="false" customFormat="false" customHeight="false" hidden="false" ht="12.1" outlineLevel="0" r="184">
      <c r="A184" s="21" t="n">
        <v>43902.691203704</v>
      </c>
      <c r="B184" s="17" t="s">
        <v>16</v>
      </c>
      <c r="C184" s="17" t="s">
        <v>556</v>
      </c>
      <c r="D184" s="17" t="s">
        <v>473</v>
      </c>
      <c r="E184" s="17" t="s">
        <v>17</v>
      </c>
      <c r="F184" s="17" t="s">
        <v>19</v>
      </c>
      <c r="G184" s="7" t="n">
        <v>1</v>
      </c>
      <c r="H184" s="6" t="n">
        <v>4550</v>
      </c>
      <c r="I184" s="6" t="n">
        <v>-4550</v>
      </c>
      <c r="J184" s="6" t="n">
        <v>0</v>
      </c>
      <c r="K184" s="6" t="n">
        <v>-2.33</v>
      </c>
      <c r="L184" s="6" t="n">
        <v>0</v>
      </c>
      <c r="M184" s="6"/>
      <c r="N184" s="6" t="s">
        <f>=I184+J184+K184+L184</f>
      </c>
      <c r="O184" s="6"/>
      <c r="P184" s="17"/>
    </row>
    <row collapsed="false" customFormat="false" customHeight="false" hidden="false" ht="12.1" outlineLevel="0" r="185">
      <c r="A185" s="21" t="n">
        <v>43902.692731481</v>
      </c>
      <c r="B185" s="17" t="s">
        <v>485</v>
      </c>
      <c r="C185" s="17" t="s">
        <v>562</v>
      </c>
      <c r="D185" s="17" t="s">
        <v>473</v>
      </c>
      <c r="E185" s="17" t="s">
        <v>17</v>
      </c>
      <c r="F185" s="17" t="s">
        <v>19</v>
      </c>
      <c r="G185" s="7" t="n">
        <v>1</v>
      </c>
      <c r="H185" s="6" t="n">
        <v>18500</v>
      </c>
      <c r="I185" s="6" t="n">
        <v>-18500</v>
      </c>
      <c r="J185" s="6" t="n">
        <v>0</v>
      </c>
      <c r="K185" s="6" t="n">
        <v>-9.49</v>
      </c>
      <c r="L185" s="6" t="n">
        <v>0</v>
      </c>
      <c r="M185" s="6"/>
      <c r="N185" s="6" t="s">
        <f>=I185+J185+K185+L185</f>
      </c>
      <c r="O185" s="6"/>
      <c r="P185" s="17"/>
    </row>
    <row collapsed="false" customFormat="false" customHeight="false" hidden="false" ht="12.1" outlineLevel="0" r="186">
      <c r="A186" s="26" t="n">
        <v>43903</v>
      </c>
      <c r="B186" s="27" t="s">
        <v>569</v>
      </c>
      <c r="C186" s="27" t="s">
        <v>621</v>
      </c>
      <c r="D186" s="27" t="s">
        <v>569</v>
      </c>
      <c r="E186" s="27" t="s">
        <v>569</v>
      </c>
      <c r="F186" s="27" t="s">
        <v>64</v>
      </c>
      <c r="G186" s="28" t="n">
        <v>1</v>
      </c>
      <c r="H186" s="29" t="n">
        <v>6</v>
      </c>
      <c r="I186" s="29" t="n">
        <v>6</v>
      </c>
      <c r="J186" s="29" t="n">
        <v>0</v>
      </c>
      <c r="K186" s="29" t="n">
        <v>0</v>
      </c>
      <c r="L186" s="29" t="n">
        <v>0</v>
      </c>
      <c r="M186" s="6" t="s">
        <f>=I186+J186+K186+L186</f>
      </c>
      <c r="N186" s="29"/>
      <c r="O186" s="29"/>
      <c r="P186" s="27"/>
    </row>
    <row collapsed="false" customFormat="false" customHeight="false" hidden="false" ht="12.1" outlineLevel="0" r="187">
      <c r="A187" s="21" t="n">
        <v>43906.470949074</v>
      </c>
      <c r="B187" s="17" t="s">
        <v>494</v>
      </c>
      <c r="C187" s="17" t="s">
        <v>608</v>
      </c>
      <c r="D187" s="17" t="s">
        <v>473</v>
      </c>
      <c r="E187" s="17" t="s">
        <v>17</v>
      </c>
      <c r="F187" s="17" t="s">
        <v>19</v>
      </c>
      <c r="G187" s="7" t="n">
        <v>300</v>
      </c>
      <c r="H187" s="6" t="n">
        <v>68.7</v>
      </c>
      <c r="I187" s="6" t="n">
        <v>-20610</v>
      </c>
      <c r="J187" s="6" t="n">
        <v>0</v>
      </c>
      <c r="K187" s="6" t="n">
        <v>-10.58</v>
      </c>
      <c r="L187" s="6" t="n">
        <v>0</v>
      </c>
      <c r="M187" s="6"/>
      <c r="N187" s="6" t="s">
        <f>=I187+J187+K187+L187</f>
      </c>
      <c r="O187" s="6"/>
      <c r="P187" s="17"/>
    </row>
    <row collapsed="false" customFormat="false" customHeight="false" hidden="false" ht="12.1" outlineLevel="0" r="188">
      <c r="A188" s="21" t="n">
        <v>43906.471145833</v>
      </c>
      <c r="B188" s="17" t="s">
        <v>67</v>
      </c>
      <c r="C188" s="17" t="s">
        <v>563</v>
      </c>
      <c r="D188" s="17" t="s">
        <v>473</v>
      </c>
      <c r="E188" s="17" t="s">
        <v>17</v>
      </c>
      <c r="F188" s="17" t="s">
        <v>19</v>
      </c>
      <c r="G188" s="7" t="n">
        <v>70</v>
      </c>
      <c r="H188" s="6" t="n">
        <v>272.1</v>
      </c>
      <c r="I188" s="6" t="n">
        <v>-19047</v>
      </c>
      <c r="J188" s="6" t="n">
        <v>0</v>
      </c>
      <c r="K188" s="6" t="n">
        <v>-9.78</v>
      </c>
      <c r="L188" s="6" t="n">
        <v>0</v>
      </c>
      <c r="M188" s="6"/>
      <c r="N188" s="6" t="s">
        <f>=I188+J188+K188+L188</f>
      </c>
      <c r="O188" s="6"/>
      <c r="P188" s="17"/>
    </row>
    <row collapsed="false" customFormat="false" customHeight="false" hidden="false" ht="12.1" outlineLevel="0" r="189">
      <c r="A189" s="38" t="n">
        <v>43906.527592593</v>
      </c>
      <c r="B189" s="39" t="s">
        <v>612</v>
      </c>
      <c r="C189" s="39" t="s">
        <v>613</v>
      </c>
      <c r="D189" s="39" t="s">
        <v>475</v>
      </c>
      <c r="E189" s="39" t="s">
        <v>614</v>
      </c>
      <c r="F189" s="39" t="s">
        <v>19</v>
      </c>
      <c r="G189" s="40" t="n">
        <v>-1500</v>
      </c>
      <c r="H189" s="41" t="n">
        <v>84.0357</v>
      </c>
      <c r="I189" s="41" t="n">
        <v>126053.55</v>
      </c>
      <c r="J189" s="41" t="n">
        <v>0</v>
      </c>
      <c r="K189" s="41" t="n">
        <v>-53.95</v>
      </c>
      <c r="L189" s="41" t="n">
        <v>0</v>
      </c>
      <c r="M189" s="6" t="n">
        <v>-1500</v>
      </c>
      <c r="N189" s="6" t="s">
        <f>=I189+J189+K189+L189</f>
      </c>
      <c r="O189" s="41"/>
      <c r="P189" s="39"/>
    </row>
    <row collapsed="false" customFormat="false" customHeight="false" hidden="false" ht="12.1" outlineLevel="0" r="190">
      <c r="A190" s="21" t="n">
        <v>43906.534016204</v>
      </c>
      <c r="B190" s="17" t="s">
        <v>33</v>
      </c>
      <c r="C190" s="17" t="s">
        <v>622</v>
      </c>
      <c r="D190" s="17" t="s">
        <v>473</v>
      </c>
      <c r="E190" s="17" t="s">
        <v>17</v>
      </c>
      <c r="F190" s="17" t="s">
        <v>19</v>
      </c>
      <c r="G190" s="7" t="n">
        <v>200</v>
      </c>
      <c r="H190" s="6" t="n">
        <v>178</v>
      </c>
      <c r="I190" s="6" t="n">
        <v>-35600</v>
      </c>
      <c r="J190" s="6" t="n">
        <v>0</v>
      </c>
      <c r="K190" s="6" t="n">
        <v>-18.26</v>
      </c>
      <c r="L190" s="6" t="n">
        <v>0</v>
      </c>
      <c r="M190" s="6"/>
      <c r="N190" s="6" t="s">
        <f>=I190+J190+K190+L190</f>
      </c>
      <c r="O190" s="6"/>
      <c r="P190" s="17"/>
    </row>
    <row collapsed="false" customFormat="false" customHeight="false" hidden="false" ht="12.1" outlineLevel="0" r="191">
      <c r="A191" s="21" t="n">
        <v>43906.559282407</v>
      </c>
      <c r="B191" s="17" t="s">
        <v>494</v>
      </c>
      <c r="C191" s="17" t="s">
        <v>608</v>
      </c>
      <c r="D191" s="17" t="s">
        <v>473</v>
      </c>
      <c r="E191" s="17" t="s">
        <v>17</v>
      </c>
      <c r="F191" s="17" t="s">
        <v>19</v>
      </c>
      <c r="G191" s="7" t="n">
        <v>10</v>
      </c>
      <c r="H191" s="6" t="n">
        <v>68.82</v>
      </c>
      <c r="I191" s="6" t="n">
        <v>-688.2</v>
      </c>
      <c r="J191" s="6" t="n">
        <v>0</v>
      </c>
      <c r="K191" s="6" t="n">
        <v>-0.35</v>
      </c>
      <c r="L191" s="6" t="n">
        <v>0</v>
      </c>
      <c r="M191" s="6"/>
      <c r="N191" s="6" t="s">
        <f>=I191+J191+K191+L191</f>
      </c>
      <c r="O191" s="6"/>
      <c r="P191" s="17"/>
    </row>
    <row collapsed="false" customFormat="false" customHeight="false" hidden="false" ht="12.1" outlineLevel="0" r="192">
      <c r="A192" s="21" t="n">
        <v>43906.559305556</v>
      </c>
      <c r="B192" s="17" t="s">
        <v>494</v>
      </c>
      <c r="C192" s="17" t="s">
        <v>608</v>
      </c>
      <c r="D192" s="17" t="s">
        <v>473</v>
      </c>
      <c r="E192" s="17" t="s">
        <v>17</v>
      </c>
      <c r="F192" s="17" t="s">
        <v>19</v>
      </c>
      <c r="G192" s="7" t="n">
        <v>190</v>
      </c>
      <c r="H192" s="6" t="n">
        <v>68.82</v>
      </c>
      <c r="I192" s="6" t="n">
        <v>-13075.8</v>
      </c>
      <c r="J192" s="6" t="n">
        <v>0</v>
      </c>
      <c r="K192" s="6" t="n">
        <v>-6.71</v>
      </c>
      <c r="L192" s="6" t="n">
        <v>0</v>
      </c>
      <c r="M192" s="6"/>
      <c r="N192" s="6" t="s">
        <f>=I192+J192+K192+L192</f>
      </c>
      <c r="O192" s="6"/>
      <c r="P192" s="17"/>
    </row>
    <row collapsed="false" customFormat="false" customHeight="false" hidden="false" ht="12.1" outlineLevel="0" r="193">
      <c r="A193" s="21" t="n">
        <v>43906.573923611</v>
      </c>
      <c r="B193" s="17" t="s">
        <v>485</v>
      </c>
      <c r="C193" s="17" t="s">
        <v>562</v>
      </c>
      <c r="D193" s="17" t="s">
        <v>473</v>
      </c>
      <c r="E193" s="17" t="s">
        <v>17</v>
      </c>
      <c r="F193" s="17" t="s">
        <v>19</v>
      </c>
      <c r="G193" s="7" t="n">
        <v>1</v>
      </c>
      <c r="H193" s="6" t="n">
        <v>16800</v>
      </c>
      <c r="I193" s="6" t="n">
        <v>-16800</v>
      </c>
      <c r="J193" s="6" t="n">
        <v>0</v>
      </c>
      <c r="K193" s="6" t="n">
        <v>-8.62</v>
      </c>
      <c r="L193" s="6" t="n">
        <v>0</v>
      </c>
      <c r="M193" s="6"/>
      <c r="N193" s="6" t="s">
        <f>=I193+J193+K193+L193</f>
      </c>
      <c r="O193" s="6"/>
      <c r="P193" s="17"/>
    </row>
    <row collapsed="false" customFormat="false" customHeight="false" hidden="false" ht="12.1" outlineLevel="0" r="194">
      <c r="A194" s="21" t="n">
        <v>43906.579675926</v>
      </c>
      <c r="B194" s="17" t="s">
        <v>499</v>
      </c>
      <c r="C194" s="17" t="s">
        <v>618</v>
      </c>
      <c r="D194" s="17" t="s">
        <v>473</v>
      </c>
      <c r="E194" s="17" t="s">
        <v>17</v>
      </c>
      <c r="F194" s="17" t="s">
        <v>19</v>
      </c>
      <c r="G194" s="7" t="n">
        <v>1</v>
      </c>
      <c r="H194" s="6" t="n">
        <v>13800</v>
      </c>
      <c r="I194" s="6" t="n">
        <v>-13800</v>
      </c>
      <c r="J194" s="6" t="n">
        <v>0</v>
      </c>
      <c r="K194" s="6" t="n">
        <v>-7.08</v>
      </c>
      <c r="L194" s="6" t="n">
        <v>0</v>
      </c>
      <c r="M194" s="6"/>
      <c r="N194" s="6" t="s">
        <f>=I194+J194+K194+L194</f>
      </c>
      <c r="O194" s="6"/>
      <c r="P194" s="17"/>
    </row>
    <row collapsed="false" customFormat="false" customHeight="false" hidden="false" ht="12.1" outlineLevel="0" r="195">
      <c r="A195" s="21" t="n">
        <v>43906.583506944</v>
      </c>
      <c r="B195" s="17" t="s">
        <v>48</v>
      </c>
      <c r="C195" s="17" t="s">
        <v>601</v>
      </c>
      <c r="D195" s="17" t="s">
        <v>473</v>
      </c>
      <c r="E195" s="17" t="s">
        <v>17</v>
      </c>
      <c r="F195" s="17" t="s">
        <v>19</v>
      </c>
      <c r="G195" s="7" t="n">
        <v>20000</v>
      </c>
      <c r="H195" s="6" t="n">
        <v>0.14582</v>
      </c>
      <c r="I195" s="6" t="n">
        <v>-2916.4</v>
      </c>
      <c r="J195" s="6" t="n">
        <v>0</v>
      </c>
      <c r="K195" s="6" t="n">
        <v>-1.49</v>
      </c>
      <c r="L195" s="6" t="n">
        <v>0</v>
      </c>
      <c r="M195" s="6"/>
      <c r="N195" s="6" t="s">
        <f>=I195+J195+K195+L195</f>
      </c>
      <c r="O195" s="6"/>
      <c r="P195" s="17"/>
    </row>
    <row collapsed="false" customFormat="false" customHeight="false" hidden="false" ht="12.1" outlineLevel="0" r="196">
      <c r="A196" s="21" t="n">
        <v>43906.601006944</v>
      </c>
      <c r="B196" s="17" t="s">
        <v>53</v>
      </c>
      <c r="C196" s="17" t="s">
        <v>600</v>
      </c>
      <c r="D196" s="17" t="s">
        <v>473</v>
      </c>
      <c r="E196" s="17" t="s">
        <v>17</v>
      </c>
      <c r="F196" s="17" t="s">
        <v>19</v>
      </c>
      <c r="G196" s="7" t="n">
        <v>100</v>
      </c>
      <c r="H196" s="6" t="n">
        <v>87.3</v>
      </c>
      <c r="I196" s="6" t="n">
        <v>-8730</v>
      </c>
      <c r="J196" s="6" t="n">
        <v>0</v>
      </c>
      <c r="K196" s="6" t="n">
        <v>-4.48</v>
      </c>
      <c r="L196" s="6" t="n">
        <v>0</v>
      </c>
      <c r="M196" s="6"/>
      <c r="N196" s="6" t="s">
        <f>=I196+J196+K196+L196</f>
      </c>
      <c r="O196" s="6"/>
      <c r="P196" s="17"/>
    </row>
    <row collapsed="false" customFormat="false" customHeight="false" hidden="false" ht="12.1" outlineLevel="0" r="197">
      <c r="A197" s="21" t="n">
        <v>43906.610405093</v>
      </c>
      <c r="B197" s="17" t="s">
        <v>496</v>
      </c>
      <c r="C197" s="17" t="s">
        <v>610</v>
      </c>
      <c r="D197" s="17" t="s">
        <v>473</v>
      </c>
      <c r="E197" s="17" t="s">
        <v>17</v>
      </c>
      <c r="F197" s="17" t="s">
        <v>19</v>
      </c>
      <c r="G197" s="7" t="n">
        <v>100</v>
      </c>
      <c r="H197" s="6" t="n">
        <v>84.9</v>
      </c>
      <c r="I197" s="6" t="n">
        <v>-8490</v>
      </c>
      <c r="J197" s="6" t="n">
        <v>0</v>
      </c>
      <c r="K197" s="6" t="n">
        <v>-4.36</v>
      </c>
      <c r="L197" s="6" t="n">
        <v>0</v>
      </c>
      <c r="M197" s="6"/>
      <c r="N197" s="6" t="s">
        <f>=I197+J197+K197+L197</f>
      </c>
      <c r="O197" s="6"/>
      <c r="P197" s="17"/>
    </row>
    <row collapsed="false" customFormat="false" customHeight="false" hidden="false" ht="12.1" outlineLevel="0" r="198">
      <c r="A198" s="21" t="n">
        <v>43906.639305556</v>
      </c>
      <c r="B198" s="17" t="s">
        <v>498</v>
      </c>
      <c r="C198" s="17" t="s">
        <v>616</v>
      </c>
      <c r="D198" s="17" t="s">
        <v>473</v>
      </c>
      <c r="E198" s="17" t="s">
        <v>17</v>
      </c>
      <c r="F198" s="17" t="s">
        <v>19</v>
      </c>
      <c r="G198" s="7" t="n">
        <v>20000</v>
      </c>
      <c r="H198" s="6" t="n">
        <v>0.785</v>
      </c>
      <c r="I198" s="6" t="n">
        <v>-15700</v>
      </c>
      <c r="J198" s="6" t="n">
        <v>0</v>
      </c>
      <c r="K198" s="6" t="n">
        <v>-8.05</v>
      </c>
      <c r="L198" s="6" t="n">
        <v>0</v>
      </c>
      <c r="M198" s="6"/>
      <c r="N198" s="6" t="s">
        <f>=I198+J198+K198+L198</f>
      </c>
      <c r="O198" s="6"/>
      <c r="P198" s="17"/>
    </row>
    <row collapsed="false" customFormat="false" customHeight="false" hidden="false" ht="12.1" outlineLevel="0" r="199">
      <c r="A199" s="21" t="n">
        <v>43906.692488426</v>
      </c>
      <c r="B199" s="17" t="s">
        <v>36</v>
      </c>
      <c r="C199" s="17" t="s">
        <v>555</v>
      </c>
      <c r="D199" s="17" t="s">
        <v>473</v>
      </c>
      <c r="E199" s="17" t="s">
        <v>17</v>
      </c>
      <c r="F199" s="17" t="s">
        <v>19</v>
      </c>
      <c r="G199" s="7" t="n">
        <v>300</v>
      </c>
      <c r="H199" s="6" t="n">
        <v>162</v>
      </c>
      <c r="I199" s="6" t="n">
        <v>-48600</v>
      </c>
      <c r="J199" s="6" t="n">
        <v>0</v>
      </c>
      <c r="K199" s="6" t="n">
        <v>-24.93</v>
      </c>
      <c r="L199" s="6" t="n">
        <v>0</v>
      </c>
      <c r="M199" s="6"/>
      <c r="N199" s="6" t="s">
        <f>=I199+J199+K199+L199</f>
      </c>
      <c r="O199" s="6"/>
      <c r="P199" s="17"/>
    </row>
    <row collapsed="false" customFormat="false" customHeight="false" hidden="false" ht="12.1" outlineLevel="0" r="200">
      <c r="A200" s="26" t="n">
        <v>43909</v>
      </c>
      <c r="B200" s="27" t="s">
        <v>547</v>
      </c>
      <c r="C200" s="27" t="s">
        <v>178</v>
      </c>
      <c r="D200" s="27" t="s">
        <v>547</v>
      </c>
      <c r="E200" s="27" t="s">
        <v>547</v>
      </c>
      <c r="F200" s="27" t="s">
        <v>35</v>
      </c>
      <c r="G200" s="28" t="n">
        <v>1</v>
      </c>
      <c r="H200" s="29" t="n">
        <v>3850</v>
      </c>
      <c r="I200" s="29" t="n">
        <v>3850</v>
      </c>
      <c r="J200" s="29" t="n">
        <v>0</v>
      </c>
      <c r="K200" s="29" t="n">
        <v>0</v>
      </c>
      <c r="L200" s="29" t="n">
        <v>0</v>
      </c>
      <c r="M200" s="29"/>
      <c r="N200" s="29"/>
      <c r="O200" s="6" t="s">
        <f>=I200+J200+K200+L200</f>
      </c>
      <c r="P200" s="27"/>
    </row>
    <row collapsed="false" customFormat="false" customHeight="false" hidden="false" ht="12.1" outlineLevel="0" r="201">
      <c r="A201" s="21" t="n">
        <v>43909.447465278</v>
      </c>
      <c r="B201" s="17" t="s">
        <v>16</v>
      </c>
      <c r="C201" s="17" t="s">
        <v>556</v>
      </c>
      <c r="D201" s="17" t="s">
        <v>473</v>
      </c>
      <c r="E201" s="17" t="s">
        <v>17</v>
      </c>
      <c r="F201" s="17" t="s">
        <v>19</v>
      </c>
      <c r="G201" s="7" t="n">
        <v>9</v>
      </c>
      <c r="H201" s="6" t="n">
        <v>3776</v>
      </c>
      <c r="I201" s="6" t="n">
        <v>-33984</v>
      </c>
      <c r="J201" s="6" t="n">
        <v>0</v>
      </c>
      <c r="K201" s="6" t="n">
        <v>-17.43</v>
      </c>
      <c r="L201" s="6" t="n">
        <v>0</v>
      </c>
      <c r="M201" s="6"/>
      <c r="N201" s="6" t="s">
        <f>=I201+J201+K201+L201</f>
      </c>
      <c r="O201" s="6"/>
      <c r="P201" s="17"/>
    </row>
    <row collapsed="false" customFormat="false" customHeight="false" hidden="false" ht="12.1" outlineLevel="0" r="202">
      <c r="A202" s="30" t="n">
        <v>43914.526944444</v>
      </c>
      <c r="B202" s="31" t="s">
        <v>485</v>
      </c>
      <c r="C202" s="31" t="s">
        <v>562</v>
      </c>
      <c r="D202" s="31" t="s">
        <v>475</v>
      </c>
      <c r="E202" s="31" t="s">
        <v>17</v>
      </c>
      <c r="F202" s="31" t="s">
        <v>19</v>
      </c>
      <c r="G202" s="32" t="n">
        <v>-1</v>
      </c>
      <c r="H202" s="33" t="n">
        <v>18600</v>
      </c>
      <c r="I202" s="33" t="n">
        <v>18600</v>
      </c>
      <c r="J202" s="33" t="n">
        <v>0</v>
      </c>
      <c r="K202" s="33" t="n">
        <v>-9.54</v>
      </c>
      <c r="L202" s="33" t="n">
        <v>0</v>
      </c>
      <c r="M202" s="33"/>
      <c r="N202" s="6" t="s">
        <f>=I202+J202+K202+L202</f>
      </c>
      <c r="O202" s="33"/>
      <c r="P202" s="31"/>
    </row>
    <row collapsed="false" customFormat="false" customHeight="false" hidden="false" ht="12.1" outlineLevel="0" r="203">
      <c r="A203" s="38" t="n">
        <v>43920.461261574</v>
      </c>
      <c r="B203" s="39" t="s">
        <v>612</v>
      </c>
      <c r="C203" s="39" t="s">
        <v>623</v>
      </c>
      <c r="D203" s="39" t="s">
        <v>475</v>
      </c>
      <c r="E203" s="39" t="s">
        <v>614</v>
      </c>
      <c r="F203" s="39" t="s">
        <v>19</v>
      </c>
      <c r="G203" s="40" t="n">
        <v>-1000</v>
      </c>
      <c r="H203" s="41" t="n">
        <v>88.1225</v>
      </c>
      <c r="I203" s="41" t="n">
        <v>88122.5</v>
      </c>
      <c r="J203" s="41" t="n">
        <v>0</v>
      </c>
      <c r="K203" s="41" t="n">
        <v>-86.39</v>
      </c>
      <c r="L203" s="41" t="n">
        <v>0</v>
      </c>
      <c r="M203" s="6" t="n">
        <v>-1000</v>
      </c>
      <c r="N203" s="6" t="s">
        <f>=I203+J203+K203+L203</f>
      </c>
      <c r="O203" s="41"/>
      <c r="P203" s="39"/>
    </row>
    <row collapsed="false" customFormat="false" customHeight="false" hidden="false" ht="12.1" outlineLevel="0" r="204">
      <c r="A204" s="34" t="n">
        <v>43921</v>
      </c>
      <c r="B204" s="35" t="s">
        <v>595</v>
      </c>
      <c r="C204" s="35" t="s">
        <v>182</v>
      </c>
      <c r="D204" s="35" t="s">
        <v>595</v>
      </c>
      <c r="E204" s="35" t="s">
        <v>595</v>
      </c>
      <c r="F204" s="35" t="s">
        <v>19</v>
      </c>
      <c r="G204" s="36" t="n">
        <v>1</v>
      </c>
      <c r="H204" s="37" t="n">
        <v>-70000</v>
      </c>
      <c r="I204" s="37" t="n">
        <v>-70000</v>
      </c>
      <c r="J204" s="37" t="n">
        <v>0</v>
      </c>
      <c r="K204" s="37" t="n">
        <v>0</v>
      </c>
      <c r="L204" s="37" t="n">
        <v>0</v>
      </c>
      <c r="M204" s="37"/>
      <c r="N204" s="6" t="s">
        <f>=I204+J204+K204+L204</f>
      </c>
      <c r="O204" s="37"/>
      <c r="P204" s="35"/>
    </row>
    <row collapsed="false" customFormat="false" customHeight="false" hidden="false" ht="12.1" outlineLevel="0" r="205">
      <c r="A205" s="22" t="n">
        <v>43921</v>
      </c>
      <c r="B205" s="23" t="s">
        <v>624</v>
      </c>
      <c r="C205" s="23" t="s">
        <v>625</v>
      </c>
      <c r="D205" s="23" t="s">
        <v>624</v>
      </c>
      <c r="E205" s="23" t="s">
        <v>624</v>
      </c>
      <c r="F205" s="23" t="s">
        <v>19</v>
      </c>
      <c r="G205" s="24" t="n">
        <v>1</v>
      </c>
      <c r="H205" s="25" t="n">
        <v>-173</v>
      </c>
      <c r="I205" s="25" t="n">
        <v>-173</v>
      </c>
      <c r="J205" s="25" t="n">
        <v>0</v>
      </c>
      <c r="K205" s="25" t="n">
        <v>0</v>
      </c>
      <c r="L205" s="25" t="n">
        <v>0</v>
      </c>
      <c r="M205" s="25"/>
      <c r="N205" s="6" t="s">
        <f>=I205+J205+K205+L205</f>
      </c>
      <c r="O205" s="25"/>
      <c r="P205" s="23"/>
    </row>
    <row collapsed="false" customFormat="false" customHeight="false" hidden="false" ht="12.1" outlineLevel="0" r="206">
      <c r="A206" s="22" t="n">
        <v>43927</v>
      </c>
      <c r="B206" s="23" t="s">
        <v>545</v>
      </c>
      <c r="C206" s="23" t="s">
        <v>546</v>
      </c>
      <c r="D206" s="23" t="s">
        <v>545</v>
      </c>
      <c r="E206" s="23" t="s">
        <v>545</v>
      </c>
      <c r="F206" s="23" t="s">
        <v>19</v>
      </c>
      <c r="G206" s="24" t="n">
        <v>1</v>
      </c>
      <c r="H206" s="25" t="n">
        <v>-150</v>
      </c>
      <c r="I206" s="25" t="n">
        <v>-150</v>
      </c>
      <c r="J206" s="25" t="n">
        <v>0</v>
      </c>
      <c r="K206" s="25" t="n">
        <v>0</v>
      </c>
      <c r="L206" s="25" t="n">
        <v>0</v>
      </c>
      <c r="M206" s="25"/>
      <c r="N206" s="6" t="s">
        <f>=I206+J206+K206+L206</f>
      </c>
      <c r="O206" s="25"/>
      <c r="P206" s="23"/>
    </row>
    <row collapsed="false" customFormat="false" customHeight="false" hidden="false" ht="12.1" outlineLevel="0" r="207">
      <c r="A207" s="26" t="n">
        <v>43927</v>
      </c>
      <c r="B207" s="27" t="s">
        <v>547</v>
      </c>
      <c r="C207" s="27" t="s">
        <v>183</v>
      </c>
      <c r="D207" s="27" t="s">
        <v>547</v>
      </c>
      <c r="E207" s="27" t="s">
        <v>547</v>
      </c>
      <c r="F207" s="27" t="s">
        <v>35</v>
      </c>
      <c r="G207" s="28" t="n">
        <v>1</v>
      </c>
      <c r="H207" s="29" t="n">
        <v>2400</v>
      </c>
      <c r="I207" s="29" t="n">
        <v>2400</v>
      </c>
      <c r="J207" s="29" t="n">
        <v>0</v>
      </c>
      <c r="K207" s="29" t="n">
        <v>0</v>
      </c>
      <c r="L207" s="29" t="n">
        <v>0</v>
      </c>
      <c r="M207" s="29"/>
      <c r="N207" s="29"/>
      <c r="O207" s="6" t="s">
        <f>=I207+J207+K207+L207</f>
      </c>
      <c r="P207" s="27"/>
    </row>
    <row collapsed="false" customFormat="false" customHeight="false" hidden="false" ht="12.1" outlineLevel="0" r="208">
      <c r="A208" s="38" t="n">
        <v>43927.451990741</v>
      </c>
      <c r="B208" s="39" t="s">
        <v>612</v>
      </c>
      <c r="C208" s="39" t="s">
        <v>613</v>
      </c>
      <c r="D208" s="39" t="s">
        <v>475</v>
      </c>
      <c r="E208" s="39" t="s">
        <v>614</v>
      </c>
      <c r="F208" s="39" t="s">
        <v>19</v>
      </c>
      <c r="G208" s="40" t="n">
        <v>-750</v>
      </c>
      <c r="H208" s="41" t="n">
        <v>82.4426</v>
      </c>
      <c r="I208" s="41" t="n">
        <v>61831.95</v>
      </c>
      <c r="J208" s="41" t="n">
        <v>0</v>
      </c>
      <c r="K208" s="41" t="n">
        <v>-26.54</v>
      </c>
      <c r="L208" s="41" t="n">
        <v>0</v>
      </c>
      <c r="M208" s="6" t="n">
        <v>-750</v>
      </c>
      <c r="N208" s="6" t="s">
        <f>=I208+J208+K208+L208</f>
      </c>
      <c r="O208" s="41"/>
      <c r="P208" s="39"/>
    </row>
    <row collapsed="false" customFormat="false" customHeight="false" hidden="false" ht="12.1" outlineLevel="0" r="209">
      <c r="A209" s="21" t="n">
        <v>43927.700324074</v>
      </c>
      <c r="B209" s="17" t="s">
        <v>501</v>
      </c>
      <c r="C209" s="17" t="s">
        <v>626</v>
      </c>
      <c r="D209" s="17" t="s">
        <v>473</v>
      </c>
      <c r="E209" s="17" t="s">
        <v>17</v>
      </c>
      <c r="F209" s="17" t="s">
        <v>19</v>
      </c>
      <c r="G209" s="7" t="n">
        <v>200</v>
      </c>
      <c r="H209" s="6" t="n">
        <v>82.9</v>
      </c>
      <c r="I209" s="6" t="n">
        <v>-16580</v>
      </c>
      <c r="J209" s="6" t="n">
        <v>0</v>
      </c>
      <c r="K209" s="6" t="n">
        <v>-8.5</v>
      </c>
      <c r="L209" s="6" t="n">
        <v>0</v>
      </c>
      <c r="M209" s="6"/>
      <c r="N209" s="6" t="s">
        <f>=I209+J209+K209+L209</f>
      </c>
      <c r="O209" s="6"/>
      <c r="P209" s="17"/>
    </row>
    <row collapsed="false" customFormat="false" customHeight="false" hidden="false" ht="12.1" outlineLevel="0" r="210">
      <c r="A210" s="34" t="n">
        <v>43928</v>
      </c>
      <c r="B210" s="35" t="s">
        <v>595</v>
      </c>
      <c r="C210" s="35" t="s">
        <v>184</v>
      </c>
      <c r="D210" s="35" t="s">
        <v>595</v>
      </c>
      <c r="E210" s="35" t="s">
        <v>595</v>
      </c>
      <c r="F210" s="35" t="s">
        <v>19</v>
      </c>
      <c r="G210" s="36" t="n">
        <v>1</v>
      </c>
      <c r="H210" s="37" t="n">
        <v>-110000</v>
      </c>
      <c r="I210" s="37" t="n">
        <v>-110000</v>
      </c>
      <c r="J210" s="37" t="n">
        <v>0</v>
      </c>
      <c r="K210" s="37" t="n">
        <v>0</v>
      </c>
      <c r="L210" s="37" t="n">
        <v>0</v>
      </c>
      <c r="M210" s="37"/>
      <c r="N210" s="6" t="s">
        <f>=I210+J210+K210+L210</f>
      </c>
      <c r="O210" s="37"/>
      <c r="P210" s="35"/>
    </row>
    <row collapsed="false" customFormat="false" customHeight="false" hidden="false" ht="12.1" outlineLevel="0" r="211">
      <c r="A211" s="34" t="n">
        <v>43936</v>
      </c>
      <c r="B211" s="35" t="s">
        <v>595</v>
      </c>
      <c r="C211" s="35" t="s">
        <v>185</v>
      </c>
      <c r="D211" s="35" t="s">
        <v>595</v>
      </c>
      <c r="E211" s="35" t="s">
        <v>595</v>
      </c>
      <c r="F211" s="35" t="s">
        <v>19</v>
      </c>
      <c r="G211" s="36" t="n">
        <v>1</v>
      </c>
      <c r="H211" s="37" t="n">
        <v>-5000</v>
      </c>
      <c r="I211" s="37" t="n">
        <v>-5000</v>
      </c>
      <c r="J211" s="37" t="n">
        <v>0</v>
      </c>
      <c r="K211" s="37" t="n">
        <v>0</v>
      </c>
      <c r="L211" s="37" t="n">
        <v>0</v>
      </c>
      <c r="M211" s="37"/>
      <c r="N211" s="6" t="s">
        <f>=I211+J211+K211+L211</f>
      </c>
      <c r="O211" s="37"/>
      <c r="P211" s="35"/>
    </row>
    <row collapsed="false" customFormat="false" customHeight="false" hidden="false" ht="12.1" outlineLevel="0" r="212">
      <c r="A212" s="26" t="n">
        <v>43948</v>
      </c>
      <c r="B212" s="27" t="s">
        <v>547</v>
      </c>
      <c r="C212" s="27" t="s">
        <v>183</v>
      </c>
      <c r="D212" s="27" t="s">
        <v>547</v>
      </c>
      <c r="E212" s="27" t="s">
        <v>547</v>
      </c>
      <c r="F212" s="27" t="s">
        <v>35</v>
      </c>
      <c r="G212" s="28" t="n">
        <v>1</v>
      </c>
      <c r="H212" s="29" t="n">
        <v>4550</v>
      </c>
      <c r="I212" s="29" t="n">
        <v>4550</v>
      </c>
      <c r="J212" s="29" t="n">
        <v>0</v>
      </c>
      <c r="K212" s="29" t="n">
        <v>0</v>
      </c>
      <c r="L212" s="29" t="n">
        <v>0</v>
      </c>
      <c r="M212" s="29"/>
      <c r="N212" s="29"/>
      <c r="O212" s="6" t="s">
        <f>=I212+J212+K212+L212</f>
      </c>
      <c r="P212" s="27"/>
    </row>
    <row collapsed="false" customFormat="false" customHeight="false" hidden="false" ht="12.1" outlineLevel="0" r="213">
      <c r="A213" s="26" t="n">
        <v>43951</v>
      </c>
      <c r="B213" s="27" t="s">
        <v>547</v>
      </c>
      <c r="C213" s="27" t="s">
        <v>183</v>
      </c>
      <c r="D213" s="27" t="s">
        <v>547</v>
      </c>
      <c r="E213" s="27" t="s">
        <v>547</v>
      </c>
      <c r="F213" s="27" t="s">
        <v>19</v>
      </c>
      <c r="G213" s="28" t="n">
        <v>1</v>
      </c>
      <c r="H213" s="29" t="n">
        <v>18500</v>
      </c>
      <c r="I213" s="29" t="n">
        <v>18500</v>
      </c>
      <c r="J213" s="29" t="n">
        <v>0</v>
      </c>
      <c r="K213" s="29" t="n">
        <v>0</v>
      </c>
      <c r="L213" s="29" t="n">
        <v>0</v>
      </c>
      <c r="M213" s="29"/>
      <c r="N213" s="6" t="s">
        <f>=I213+J213+K213+L213</f>
      </c>
      <c r="O213" s="29"/>
      <c r="P213" s="27"/>
    </row>
    <row collapsed="false" customFormat="false" customHeight="false" hidden="false" ht="12.1" outlineLevel="0" r="214">
      <c r="A214" s="26" t="n">
        <v>43951</v>
      </c>
      <c r="B214" s="27" t="s">
        <v>547</v>
      </c>
      <c r="C214" s="27" t="s">
        <v>183</v>
      </c>
      <c r="D214" s="27" t="s">
        <v>547</v>
      </c>
      <c r="E214" s="27" t="s">
        <v>547</v>
      </c>
      <c r="F214" s="27" t="s">
        <v>64</v>
      </c>
      <c r="G214" s="28" t="n">
        <v>1</v>
      </c>
      <c r="H214" s="29" t="n">
        <v>1860</v>
      </c>
      <c r="I214" s="29" t="n">
        <v>1860</v>
      </c>
      <c r="J214" s="29" t="n">
        <v>0</v>
      </c>
      <c r="K214" s="29" t="n">
        <v>0</v>
      </c>
      <c r="L214" s="29" t="n">
        <v>0</v>
      </c>
      <c r="M214" s="6" t="s">
        <f>=I214+J214+K214+L214</f>
      </c>
      <c r="N214" s="29"/>
      <c r="O214" s="29"/>
      <c r="P214" s="27"/>
    </row>
    <row collapsed="false" customFormat="false" customHeight="false" hidden="false" ht="12.1" outlineLevel="0" r="215">
      <c r="A215" s="26" t="n">
        <v>43951</v>
      </c>
      <c r="B215" s="27" t="s">
        <v>547</v>
      </c>
      <c r="C215" s="27" t="s">
        <v>183</v>
      </c>
      <c r="D215" s="27" t="s">
        <v>547</v>
      </c>
      <c r="E215" s="27" t="s">
        <v>547</v>
      </c>
      <c r="F215" s="27" t="s">
        <v>19</v>
      </c>
      <c r="G215" s="28" t="n">
        <v>1</v>
      </c>
      <c r="H215" s="29" t="n">
        <v>15000</v>
      </c>
      <c r="I215" s="29" t="n">
        <v>15000</v>
      </c>
      <c r="J215" s="29" t="n">
        <v>0</v>
      </c>
      <c r="K215" s="29" t="n">
        <v>0</v>
      </c>
      <c r="L215" s="29" t="n">
        <v>0</v>
      </c>
      <c r="M215" s="29"/>
      <c r="N215" s="6" t="s">
        <f>=I215+J215+K215+L215</f>
      </c>
      <c r="O215" s="29"/>
      <c r="P215" s="27"/>
    </row>
    <row collapsed="false" customFormat="false" customHeight="false" hidden="false" ht="12.1" outlineLevel="0" r="216">
      <c r="A216" s="21" t="n">
        <v>43951.521585648</v>
      </c>
      <c r="B216" s="17" t="s">
        <v>501</v>
      </c>
      <c r="C216" s="17" t="s">
        <v>626</v>
      </c>
      <c r="D216" s="17" t="s">
        <v>473</v>
      </c>
      <c r="E216" s="17" t="s">
        <v>17</v>
      </c>
      <c r="F216" s="17" t="s">
        <v>19</v>
      </c>
      <c r="G216" s="7" t="n">
        <v>200</v>
      </c>
      <c r="H216" s="6" t="n">
        <v>76.16</v>
      </c>
      <c r="I216" s="6" t="n">
        <v>-15232</v>
      </c>
      <c r="J216" s="6" t="n">
        <v>0</v>
      </c>
      <c r="K216" s="6" t="n">
        <v>-7.82</v>
      </c>
      <c r="L216" s="6" t="n">
        <v>0</v>
      </c>
      <c r="M216" s="6"/>
      <c r="N216" s="6" t="s">
        <f>=I216+J216+K216+L216</f>
      </c>
      <c r="O216" s="6"/>
      <c r="P216" s="17"/>
    </row>
    <row collapsed="false" customFormat="false" customHeight="false" hidden="false" ht="12.1" outlineLevel="0" r="217">
      <c r="A217" s="22" t="n">
        <v>43964</v>
      </c>
      <c r="B217" s="23" t="s">
        <v>545</v>
      </c>
      <c r="C217" s="23" t="s">
        <v>546</v>
      </c>
      <c r="D217" s="23" t="s">
        <v>545</v>
      </c>
      <c r="E217" s="23" t="s">
        <v>545</v>
      </c>
      <c r="F217" s="23" t="s">
        <v>19</v>
      </c>
      <c r="G217" s="24" t="n">
        <v>1</v>
      </c>
      <c r="H217" s="25" t="n">
        <v>-150</v>
      </c>
      <c r="I217" s="25" t="n">
        <v>-150</v>
      </c>
      <c r="J217" s="25" t="n">
        <v>0</v>
      </c>
      <c r="K217" s="25" t="n">
        <v>0</v>
      </c>
      <c r="L217" s="25" t="n">
        <v>0</v>
      </c>
      <c r="M217" s="25"/>
      <c r="N217" s="6" t="s">
        <f>=I217+J217+K217+L217</f>
      </c>
      <c r="O217" s="25"/>
      <c r="P217" s="23"/>
    </row>
    <row collapsed="false" customFormat="false" customHeight="false" hidden="false" ht="12.1" outlineLevel="0" r="218">
      <c r="A218" s="38" t="n">
        <v>43964.559699074</v>
      </c>
      <c r="B218" s="39" t="s">
        <v>627</v>
      </c>
      <c r="C218" s="39" t="s">
        <v>628</v>
      </c>
      <c r="D218" s="39" t="s">
        <v>475</v>
      </c>
      <c r="E218" s="39" t="s">
        <v>614</v>
      </c>
      <c r="F218" s="39" t="s">
        <v>19</v>
      </c>
      <c r="G218" s="40" t="n">
        <v>-1866</v>
      </c>
      <c r="H218" s="41" t="n">
        <v>73.2846</v>
      </c>
      <c r="I218" s="41" t="n">
        <v>136749.06</v>
      </c>
      <c r="J218" s="41" t="n">
        <v>0</v>
      </c>
      <c r="K218" s="41" t="n">
        <v>-58.53</v>
      </c>
      <c r="L218" s="41" t="n">
        <v>0</v>
      </c>
      <c r="M218" s="6" t="n">
        <v>-1866</v>
      </c>
      <c r="N218" s="6" t="s">
        <f>=I218+J218+K218+L218</f>
      </c>
      <c r="O218" s="41"/>
      <c r="P218" s="39"/>
    </row>
    <row collapsed="false" customFormat="false" customHeight="false" hidden="false" ht="12.1" outlineLevel="0" r="219">
      <c r="A219" s="21" t="n">
        <v>43964.766944444</v>
      </c>
      <c r="B219" s="17" t="s">
        <v>21</v>
      </c>
      <c r="C219" s="17" t="s">
        <v>617</v>
      </c>
      <c r="D219" s="17" t="s">
        <v>473</v>
      </c>
      <c r="E219" s="17" t="s">
        <v>17</v>
      </c>
      <c r="F219" s="17" t="s">
        <v>19</v>
      </c>
      <c r="G219" s="7" t="n">
        <v>1</v>
      </c>
      <c r="H219" s="6" t="n">
        <v>128900</v>
      </c>
      <c r="I219" s="6" t="n">
        <v>-128900</v>
      </c>
      <c r="J219" s="6" t="n">
        <v>0</v>
      </c>
      <c r="K219" s="6" t="n">
        <v>-66.13</v>
      </c>
      <c r="L219" s="6" t="n">
        <v>0</v>
      </c>
      <c r="M219" s="6"/>
      <c r="N219" s="6" t="s">
        <f>=I219+J219+K219+L219</f>
      </c>
      <c r="O219" s="6"/>
      <c r="P219" s="17"/>
    </row>
    <row collapsed="false" customFormat="false" customHeight="false" hidden="false" ht="12.1" outlineLevel="0" r="220">
      <c r="A220" s="38" t="n">
        <v>43972.546851852</v>
      </c>
      <c r="B220" s="39" t="s">
        <v>612</v>
      </c>
      <c r="C220" s="39" t="s">
        <v>613</v>
      </c>
      <c r="D220" s="39" t="s">
        <v>475</v>
      </c>
      <c r="E220" s="39" t="s">
        <v>614</v>
      </c>
      <c r="F220" s="39" t="s">
        <v>19</v>
      </c>
      <c r="G220" s="40" t="n">
        <v>-9050</v>
      </c>
      <c r="H220" s="41" t="n">
        <v>77.6986</v>
      </c>
      <c r="I220" s="41" t="n">
        <v>703172.33</v>
      </c>
      <c r="J220" s="41" t="n">
        <v>0</v>
      </c>
      <c r="K220" s="41" t="n">
        <v>-300.96</v>
      </c>
      <c r="L220" s="41" t="n">
        <v>0</v>
      </c>
      <c r="M220" s="6" t="n">
        <v>-9050</v>
      </c>
      <c r="N220" s="6" t="s">
        <f>=I220+J220+K220+L220</f>
      </c>
      <c r="O220" s="41"/>
      <c r="P220" s="39"/>
    </row>
    <row collapsed="false" customFormat="false" customHeight="false" hidden="false" ht="12.1" outlineLevel="0" r="221">
      <c r="A221" s="34" t="n">
        <v>43976</v>
      </c>
      <c r="B221" s="35" t="s">
        <v>595</v>
      </c>
      <c r="C221" s="35" t="s">
        <v>190</v>
      </c>
      <c r="D221" s="35" t="s">
        <v>595</v>
      </c>
      <c r="E221" s="35" t="s">
        <v>595</v>
      </c>
      <c r="F221" s="35" t="s">
        <v>19</v>
      </c>
      <c r="G221" s="36" t="n">
        <v>1</v>
      </c>
      <c r="H221" s="37" t="n">
        <v>-200000</v>
      </c>
      <c r="I221" s="37" t="n">
        <v>-200000</v>
      </c>
      <c r="J221" s="37" t="n">
        <v>0</v>
      </c>
      <c r="K221" s="37" t="n">
        <v>0</v>
      </c>
      <c r="L221" s="37" t="n">
        <v>0</v>
      </c>
      <c r="M221" s="37"/>
      <c r="N221" s="6" t="s">
        <f>=I221+J221+K221+L221</f>
      </c>
      <c r="O221" s="37"/>
      <c r="P221" s="35"/>
    </row>
    <row collapsed="false" customFormat="false" customHeight="false" hidden="false" ht="12.1" outlineLevel="0" r="222">
      <c r="A222" s="26" t="n">
        <v>43984</v>
      </c>
      <c r="B222" s="27" t="s">
        <v>569</v>
      </c>
      <c r="C222" s="27" t="s">
        <v>629</v>
      </c>
      <c r="D222" s="27" t="s">
        <v>569</v>
      </c>
      <c r="E222" s="27" t="s">
        <v>569</v>
      </c>
      <c r="F222" s="27" t="s">
        <v>19</v>
      </c>
      <c r="G222" s="28" t="n">
        <v>1</v>
      </c>
      <c r="H222" s="29" t="n">
        <v>690</v>
      </c>
      <c r="I222" s="29" t="n">
        <v>690</v>
      </c>
      <c r="J222" s="29" t="n">
        <v>0</v>
      </c>
      <c r="K222" s="29" t="n">
        <v>0</v>
      </c>
      <c r="L222" s="29" t="n">
        <v>0</v>
      </c>
      <c r="M222" s="29"/>
      <c r="N222" s="6" t="s">
        <f>=I222+J222+K222+L222</f>
      </c>
      <c r="O222" s="29"/>
      <c r="P222" s="27"/>
    </row>
    <row collapsed="false" customFormat="false" customHeight="false" hidden="false" ht="12.1" outlineLevel="0" r="223">
      <c r="A223" s="34" t="n">
        <v>43986</v>
      </c>
      <c r="B223" s="35" t="s">
        <v>595</v>
      </c>
      <c r="C223" s="35" t="s">
        <v>196</v>
      </c>
      <c r="D223" s="35" t="s">
        <v>595</v>
      </c>
      <c r="E223" s="35" t="s">
        <v>595</v>
      </c>
      <c r="F223" s="35" t="s">
        <v>19</v>
      </c>
      <c r="G223" s="36" t="n">
        <v>1</v>
      </c>
      <c r="H223" s="37" t="n">
        <v>-170000</v>
      </c>
      <c r="I223" s="37" t="n">
        <v>-170000</v>
      </c>
      <c r="J223" s="37" t="n">
        <v>0</v>
      </c>
      <c r="K223" s="37" t="n">
        <v>0</v>
      </c>
      <c r="L223" s="37" t="n">
        <v>0</v>
      </c>
      <c r="M223" s="37"/>
      <c r="N223" s="6" t="s">
        <f>=I223+J223+K223+L223</f>
      </c>
      <c r="O223" s="37"/>
      <c r="P223" s="35"/>
    </row>
    <row collapsed="false" customFormat="false" customHeight="false" hidden="false" ht="12.1" outlineLevel="0" r="224">
      <c r="A224" s="26" t="n">
        <v>43987</v>
      </c>
      <c r="B224" s="27" t="s">
        <v>547</v>
      </c>
      <c r="C224" s="27" t="s">
        <v>183</v>
      </c>
      <c r="D224" s="27" t="s">
        <v>547</v>
      </c>
      <c r="E224" s="27" t="s">
        <v>547</v>
      </c>
      <c r="F224" s="27" t="s">
        <v>64</v>
      </c>
      <c r="G224" s="28" t="n">
        <v>1</v>
      </c>
      <c r="H224" s="29" t="n">
        <v>12.6</v>
      </c>
      <c r="I224" s="29" t="n">
        <v>12.6</v>
      </c>
      <c r="J224" s="29" t="n">
        <v>0</v>
      </c>
      <c r="K224" s="29" t="n">
        <v>0</v>
      </c>
      <c r="L224" s="29" t="n">
        <v>0</v>
      </c>
      <c r="M224" s="6" t="s">
        <f>=I224+J224+K224+L224</f>
      </c>
      <c r="N224" s="29"/>
      <c r="O224" s="29"/>
      <c r="P224" s="27"/>
    </row>
    <row collapsed="false" customFormat="false" customHeight="false" hidden="false" ht="12.1" outlineLevel="0" r="225">
      <c r="A225" s="26" t="n">
        <v>44001</v>
      </c>
      <c r="B225" s="27" t="s">
        <v>547</v>
      </c>
      <c r="C225" s="27" t="s">
        <v>183</v>
      </c>
      <c r="D225" s="27" t="s">
        <v>547</v>
      </c>
      <c r="E225" s="27" t="s">
        <v>547</v>
      </c>
      <c r="F225" s="27" t="s">
        <v>64</v>
      </c>
      <c r="G225" s="28" t="n">
        <v>1</v>
      </c>
      <c r="H225" s="29" t="n">
        <v>10.66</v>
      </c>
      <c r="I225" s="29" t="n">
        <v>10.66</v>
      </c>
      <c r="J225" s="29" t="n">
        <v>0</v>
      </c>
      <c r="K225" s="29" t="n">
        <v>0</v>
      </c>
      <c r="L225" s="29" t="n">
        <v>0</v>
      </c>
      <c r="M225" s="6" t="s">
        <f>=I225+J225+K225+L225</f>
      </c>
      <c r="N225" s="29"/>
      <c r="O225" s="29"/>
      <c r="P225" s="27"/>
    </row>
    <row collapsed="false" customFormat="false" customHeight="false" hidden="false" ht="12.1" outlineLevel="0" r="226">
      <c r="A226" s="34" t="n">
        <v>44011</v>
      </c>
      <c r="B226" s="35" t="s">
        <v>595</v>
      </c>
      <c r="C226" s="35" t="s">
        <v>207</v>
      </c>
      <c r="D226" s="35" t="s">
        <v>595</v>
      </c>
      <c r="E226" s="35" t="s">
        <v>595</v>
      </c>
      <c r="F226" s="35" t="s">
        <v>19</v>
      </c>
      <c r="G226" s="36" t="n">
        <v>1</v>
      </c>
      <c r="H226" s="37" t="n">
        <v>-180000</v>
      </c>
      <c r="I226" s="37" t="n">
        <v>-180000</v>
      </c>
      <c r="J226" s="37" t="n">
        <v>0</v>
      </c>
      <c r="K226" s="37" t="n">
        <v>0</v>
      </c>
      <c r="L226" s="37" t="n">
        <v>0</v>
      </c>
      <c r="M226" s="37"/>
      <c r="N226" s="6" t="s">
        <f>=I226+J226+K226+L226</f>
      </c>
      <c r="O226" s="37"/>
      <c r="P226" s="35"/>
    </row>
    <row collapsed="false" customFormat="false" customHeight="false" hidden="false" ht="12.1" outlineLevel="0" r="227">
      <c r="A227" s="22" t="n">
        <v>44026</v>
      </c>
      <c r="B227" s="23" t="s">
        <v>545</v>
      </c>
      <c r="C227" s="23" t="s">
        <v>546</v>
      </c>
      <c r="D227" s="23" t="s">
        <v>545</v>
      </c>
      <c r="E227" s="23" t="s">
        <v>545</v>
      </c>
      <c r="F227" s="23" t="s">
        <v>19</v>
      </c>
      <c r="G227" s="24" t="n">
        <v>1</v>
      </c>
      <c r="H227" s="25" t="n">
        <v>-150</v>
      </c>
      <c r="I227" s="25" t="n">
        <v>-150</v>
      </c>
      <c r="J227" s="25" t="n">
        <v>0</v>
      </c>
      <c r="K227" s="25" t="n">
        <v>0</v>
      </c>
      <c r="L227" s="25" t="n">
        <v>0</v>
      </c>
      <c r="M227" s="25"/>
      <c r="N227" s="6" t="s">
        <f>=I227+J227+K227+L227</f>
      </c>
      <c r="O227" s="25"/>
      <c r="P227" s="23"/>
    </row>
    <row collapsed="false" customFormat="false" customHeight="false" hidden="false" ht="12.1" outlineLevel="0" r="228">
      <c r="A228" s="21" t="n">
        <v>44026.59224537</v>
      </c>
      <c r="B228" s="17" t="s">
        <v>497</v>
      </c>
      <c r="C228" s="17" t="s">
        <v>611</v>
      </c>
      <c r="D228" s="17" t="s">
        <v>473</v>
      </c>
      <c r="E228" s="17" t="s">
        <v>17</v>
      </c>
      <c r="F228" s="17" t="s">
        <v>19</v>
      </c>
      <c r="G228" s="7" t="n">
        <v>20</v>
      </c>
      <c r="H228" s="6" t="n">
        <v>865</v>
      </c>
      <c r="I228" s="6" t="n">
        <v>-17300</v>
      </c>
      <c r="J228" s="6" t="n">
        <v>0</v>
      </c>
      <c r="K228" s="6" t="n">
        <v>-8.87</v>
      </c>
      <c r="L228" s="6" t="n">
        <v>0</v>
      </c>
      <c r="M228" s="6"/>
      <c r="N228" s="6" t="s">
        <f>=I228+J228+K228+L228</f>
      </c>
      <c r="O228" s="6"/>
      <c r="P228" s="17"/>
    </row>
    <row collapsed="false" customFormat="false" customHeight="false" hidden="false" ht="12.1" outlineLevel="0" r="229">
      <c r="A229" s="30" t="n">
        <v>44036.469803241</v>
      </c>
      <c r="B229" s="31" t="s">
        <v>482</v>
      </c>
      <c r="C229" s="31" t="s">
        <v>554</v>
      </c>
      <c r="D229" s="31" t="s">
        <v>475</v>
      </c>
      <c r="E229" s="31" t="s">
        <v>75</v>
      </c>
      <c r="F229" s="31" t="s">
        <v>19</v>
      </c>
      <c r="G229" s="32" t="n">
        <v>-500</v>
      </c>
      <c r="H229" s="33" t="n">
        <v>71.1</v>
      </c>
      <c r="I229" s="33" t="n">
        <v>35550</v>
      </c>
      <c r="J229" s="33" t="n">
        <v>0</v>
      </c>
      <c r="K229" s="33" t="n">
        <v>-3.55</v>
      </c>
      <c r="L229" s="33" t="n">
        <v>0</v>
      </c>
      <c r="M229" s="33"/>
      <c r="N229" s="6" t="s">
        <f>=I229+J229+K229+L229</f>
      </c>
      <c r="O229" s="33"/>
      <c r="P229" s="31"/>
    </row>
    <row collapsed="false" customFormat="false" customHeight="false" hidden="false" ht="12.1" outlineLevel="0" r="230">
      <c r="A230" s="30" t="n">
        <v>44036.471550926</v>
      </c>
      <c r="B230" s="31" t="s">
        <v>483</v>
      </c>
      <c r="C230" s="31" t="s">
        <v>558</v>
      </c>
      <c r="D230" s="31" t="s">
        <v>475</v>
      </c>
      <c r="E230" s="31" t="s">
        <v>75</v>
      </c>
      <c r="F230" s="31" t="s">
        <v>19</v>
      </c>
      <c r="G230" s="32" t="n">
        <v>-200</v>
      </c>
      <c r="H230" s="33" t="n">
        <v>35.5</v>
      </c>
      <c r="I230" s="33" t="n">
        <v>7100</v>
      </c>
      <c r="J230" s="33" t="n">
        <v>0</v>
      </c>
      <c r="K230" s="33" t="n">
        <v>-0.71</v>
      </c>
      <c r="L230" s="33" t="n">
        <v>0</v>
      </c>
      <c r="M230" s="33"/>
      <c r="N230" s="6" t="s">
        <f>=I230+J230+K230+L230</f>
      </c>
      <c r="O230" s="33"/>
      <c r="P230" s="31"/>
    </row>
    <row collapsed="false" customFormat="false" customHeight="false" hidden="false" ht="12.1" outlineLevel="0" r="231">
      <c r="A231" s="30" t="n">
        <v>44036.471550926</v>
      </c>
      <c r="B231" s="31" t="s">
        <v>483</v>
      </c>
      <c r="C231" s="31" t="s">
        <v>558</v>
      </c>
      <c r="D231" s="31" t="s">
        <v>475</v>
      </c>
      <c r="E231" s="31" t="s">
        <v>75</v>
      </c>
      <c r="F231" s="31" t="s">
        <v>19</v>
      </c>
      <c r="G231" s="32" t="n">
        <v>-500</v>
      </c>
      <c r="H231" s="33" t="n">
        <v>35.5</v>
      </c>
      <c r="I231" s="33" t="n">
        <v>17750</v>
      </c>
      <c r="J231" s="33" t="n">
        <v>0</v>
      </c>
      <c r="K231" s="33" t="n">
        <v>-1.77</v>
      </c>
      <c r="L231" s="33" t="n">
        <v>0</v>
      </c>
      <c r="M231" s="33"/>
      <c r="N231" s="6" t="s">
        <f>=I231+J231+K231+L231</f>
      </c>
      <c r="O231" s="33"/>
      <c r="P231" s="31"/>
    </row>
    <row collapsed="false" customFormat="false" customHeight="false" hidden="false" ht="12.1" outlineLevel="0" r="232">
      <c r="A232" s="21" t="n">
        <v>44036.666469907</v>
      </c>
      <c r="B232" s="17" t="s">
        <v>30</v>
      </c>
      <c r="C232" s="17" t="s">
        <v>605</v>
      </c>
      <c r="D232" s="17" t="s">
        <v>473</v>
      </c>
      <c r="E232" s="17" t="s">
        <v>17</v>
      </c>
      <c r="F232" s="17" t="s">
        <v>19</v>
      </c>
      <c r="G232" s="7" t="n">
        <v>100</v>
      </c>
      <c r="H232" s="6" t="n">
        <v>322</v>
      </c>
      <c r="I232" s="6" t="n">
        <v>-32200</v>
      </c>
      <c r="J232" s="6" t="n">
        <v>0</v>
      </c>
      <c r="K232" s="6" t="n">
        <v>-19.32</v>
      </c>
      <c r="L232" s="6" t="n">
        <v>0</v>
      </c>
      <c r="M232" s="6"/>
      <c r="N232" s="6" t="s">
        <f>=I232+J232+K232+L232</f>
      </c>
      <c r="O232" s="6"/>
      <c r="P232" s="17"/>
    </row>
    <row collapsed="false" customFormat="false" customHeight="false" hidden="false" ht="12.1" outlineLevel="0" r="233">
      <c r="A233" s="26" t="n">
        <v>44042</v>
      </c>
      <c r="B233" s="27" t="s">
        <v>547</v>
      </c>
      <c r="C233" s="27" t="s">
        <v>183</v>
      </c>
      <c r="D233" s="27" t="s">
        <v>547</v>
      </c>
      <c r="E233" s="27" t="s">
        <v>547</v>
      </c>
      <c r="F233" s="27" t="s">
        <v>19</v>
      </c>
      <c r="G233" s="28" t="n">
        <v>1</v>
      </c>
      <c r="H233" s="29" t="n">
        <v>30000</v>
      </c>
      <c r="I233" s="29" t="n">
        <v>30000</v>
      </c>
      <c r="J233" s="29" t="n">
        <v>0</v>
      </c>
      <c r="K233" s="29" t="n">
        <v>0</v>
      </c>
      <c r="L233" s="29" t="n">
        <v>0</v>
      </c>
      <c r="M233" s="29"/>
      <c r="N233" s="6" t="s">
        <f>=I233+J233+K233+L233</f>
      </c>
      <c r="O233" s="29"/>
      <c r="P233" s="27"/>
    </row>
    <row collapsed="false" customFormat="false" customHeight="false" hidden="false" ht="12.1" outlineLevel="0" r="234">
      <c r="A234" s="21" t="n">
        <v>44042.486145833</v>
      </c>
      <c r="B234" s="17" t="s">
        <v>36</v>
      </c>
      <c r="C234" s="17" t="s">
        <v>555</v>
      </c>
      <c r="D234" s="17" t="s">
        <v>473</v>
      </c>
      <c r="E234" s="17" t="s">
        <v>17</v>
      </c>
      <c r="F234" s="17" t="s">
        <v>19</v>
      </c>
      <c r="G234" s="7" t="n">
        <v>100</v>
      </c>
      <c r="H234" s="6" t="n">
        <v>183.75</v>
      </c>
      <c r="I234" s="6" t="n">
        <v>-18375</v>
      </c>
      <c r="J234" s="6" t="n">
        <v>0</v>
      </c>
      <c r="K234" s="6" t="n">
        <v>-11.03</v>
      </c>
      <c r="L234" s="6" t="n">
        <v>0</v>
      </c>
      <c r="M234" s="6"/>
      <c r="N234" s="6" t="s">
        <f>=I234+J234+K234+L234</f>
      </c>
      <c r="O234" s="6"/>
      <c r="P234" s="17"/>
    </row>
    <row collapsed="false" customFormat="false" customHeight="false" hidden="false" ht="12.1" outlineLevel="0" r="235">
      <c r="A235" s="21" t="n">
        <v>44042.631493056</v>
      </c>
      <c r="B235" s="17" t="s">
        <v>36</v>
      </c>
      <c r="C235" s="17" t="s">
        <v>555</v>
      </c>
      <c r="D235" s="17" t="s">
        <v>473</v>
      </c>
      <c r="E235" s="17" t="s">
        <v>17</v>
      </c>
      <c r="F235" s="17" t="s">
        <v>19</v>
      </c>
      <c r="G235" s="7" t="n">
        <v>50</v>
      </c>
      <c r="H235" s="6" t="n">
        <v>183.21</v>
      </c>
      <c r="I235" s="6" t="n">
        <v>-9160.5</v>
      </c>
      <c r="J235" s="6" t="n">
        <v>0</v>
      </c>
      <c r="K235" s="6" t="n">
        <v>-5.5</v>
      </c>
      <c r="L235" s="6" t="n">
        <v>0</v>
      </c>
      <c r="M235" s="6"/>
      <c r="N235" s="6" t="s">
        <f>=I235+J235+K235+L235</f>
      </c>
      <c r="O235" s="6"/>
      <c r="P235" s="17"/>
    </row>
    <row collapsed="false" customFormat="false" customHeight="false" hidden="false" ht="12.1" outlineLevel="0" r="236">
      <c r="A236" s="21" t="n">
        <v>44050.605555556</v>
      </c>
      <c r="B236" s="17" t="s">
        <v>495</v>
      </c>
      <c r="C236" s="17" t="s">
        <v>609</v>
      </c>
      <c r="D236" s="17" t="s">
        <v>473</v>
      </c>
      <c r="E236" s="17" t="s">
        <v>17</v>
      </c>
      <c r="F236" s="17" t="s">
        <v>19</v>
      </c>
      <c r="G236" s="7" t="n">
        <v>300</v>
      </c>
      <c r="H236" s="6" t="n">
        <v>68.71</v>
      </c>
      <c r="I236" s="6" t="n">
        <v>-20613</v>
      </c>
      <c r="J236" s="6" t="n">
        <v>0</v>
      </c>
      <c r="K236" s="6" t="n">
        <v>-12.38</v>
      </c>
      <c r="L236" s="6" t="n">
        <v>0</v>
      </c>
      <c r="M236" s="6"/>
      <c r="N236" s="6" t="s">
        <f>=I236+J236+K236+L236</f>
      </c>
      <c r="O236" s="6"/>
      <c r="P236" s="17"/>
    </row>
    <row collapsed="false" customFormat="false" customHeight="false" hidden="false" ht="12.1" outlineLevel="0" r="237">
      <c r="A237" s="21" t="n">
        <v>44050.610925926</v>
      </c>
      <c r="B237" s="17" t="s">
        <v>51</v>
      </c>
      <c r="C237" s="17" t="s">
        <v>606</v>
      </c>
      <c r="D237" s="17" t="s">
        <v>473</v>
      </c>
      <c r="E237" s="17" t="s">
        <v>17</v>
      </c>
      <c r="F237" s="17" t="s">
        <v>19</v>
      </c>
      <c r="G237" s="7" t="n">
        <v>200</v>
      </c>
      <c r="H237" s="6" t="n">
        <v>39.455</v>
      </c>
      <c r="I237" s="6" t="n">
        <v>-7891</v>
      </c>
      <c r="J237" s="6" t="n">
        <v>0</v>
      </c>
      <c r="K237" s="6" t="n">
        <v>-4.74</v>
      </c>
      <c r="L237" s="6" t="n">
        <v>0</v>
      </c>
      <c r="M237" s="6"/>
      <c r="N237" s="6" t="s">
        <f>=I237+J237+K237+L237</f>
      </c>
      <c r="O237" s="6"/>
      <c r="P237" s="17"/>
    </row>
    <row collapsed="false" customFormat="false" customHeight="false" hidden="false" ht="12.1" outlineLevel="0" r="238">
      <c r="A238" s="21" t="n">
        <v>44060.46130787</v>
      </c>
      <c r="B238" s="17" t="s">
        <v>24</v>
      </c>
      <c r="C238" s="17" t="s">
        <v>630</v>
      </c>
      <c r="D238" s="17" t="s">
        <v>473</v>
      </c>
      <c r="E238" s="17" t="s">
        <v>17</v>
      </c>
      <c r="F238" s="17" t="s">
        <v>19</v>
      </c>
      <c r="G238" s="7" t="n">
        <v>100</v>
      </c>
      <c r="H238" s="6" t="n">
        <v>579.7</v>
      </c>
      <c r="I238" s="6" t="n">
        <v>-57970</v>
      </c>
      <c r="J238" s="6" t="n">
        <v>0</v>
      </c>
      <c r="K238" s="6" t="n">
        <v>-34.78</v>
      </c>
      <c r="L238" s="6" t="n">
        <v>0</v>
      </c>
      <c r="M238" s="6"/>
      <c r="N238" s="6" t="s">
        <f>=I238+J238+K238+L238</f>
      </c>
      <c r="O238" s="6"/>
      <c r="P238" s="17"/>
    </row>
    <row collapsed="false" customFormat="false" customHeight="false" hidden="false" ht="12.1" outlineLevel="0" r="239">
      <c r="A239" s="21" t="n">
        <v>44062.472685185</v>
      </c>
      <c r="B239" s="17" t="s">
        <v>24</v>
      </c>
      <c r="C239" s="17" t="s">
        <v>630</v>
      </c>
      <c r="D239" s="17" t="s">
        <v>473</v>
      </c>
      <c r="E239" s="17" t="s">
        <v>17</v>
      </c>
      <c r="F239" s="17" t="s">
        <v>19</v>
      </c>
      <c r="G239" s="7" t="n">
        <v>100</v>
      </c>
      <c r="H239" s="6" t="n">
        <v>571.1</v>
      </c>
      <c r="I239" s="6" t="n">
        <v>-57110</v>
      </c>
      <c r="J239" s="6" t="n">
        <v>0</v>
      </c>
      <c r="K239" s="6" t="n">
        <v>-34.27</v>
      </c>
      <c r="L239" s="6" t="n">
        <v>0</v>
      </c>
      <c r="M239" s="6"/>
      <c r="N239" s="6" t="s">
        <f>=I239+J239+K239+L239</f>
      </c>
      <c r="O239" s="6"/>
      <c r="P239" s="17"/>
    </row>
    <row collapsed="false" customFormat="false" customHeight="false" hidden="false" ht="12.1" outlineLevel="0" r="240">
      <c r="A240" s="21" t="n">
        <v>44063.499965278</v>
      </c>
      <c r="B240" s="17" t="s">
        <v>24</v>
      </c>
      <c r="C240" s="17" t="s">
        <v>630</v>
      </c>
      <c r="D240" s="17" t="s">
        <v>473</v>
      </c>
      <c r="E240" s="17" t="s">
        <v>17</v>
      </c>
      <c r="F240" s="17" t="s">
        <v>19</v>
      </c>
      <c r="G240" s="7" t="n">
        <v>70</v>
      </c>
      <c r="H240" s="6" t="n">
        <v>562.3</v>
      </c>
      <c r="I240" s="6" t="n">
        <v>-39361</v>
      </c>
      <c r="J240" s="6" t="n">
        <v>0</v>
      </c>
      <c r="K240" s="6" t="n">
        <v>-23.61</v>
      </c>
      <c r="L240" s="6" t="n">
        <v>0</v>
      </c>
      <c r="M240" s="6"/>
      <c r="N240" s="6" t="s">
        <f>=I240+J240+K240+L240</f>
      </c>
      <c r="O240" s="6"/>
      <c r="P240" s="17"/>
    </row>
    <row collapsed="false" customFormat="false" customHeight="false" hidden="false" ht="12.1" outlineLevel="0" r="241">
      <c r="A241" s="21" t="n">
        <v>44074.510509259</v>
      </c>
      <c r="B241" s="17" t="s">
        <v>24</v>
      </c>
      <c r="C241" s="17" t="s">
        <v>630</v>
      </c>
      <c r="D241" s="17" t="s">
        <v>473</v>
      </c>
      <c r="E241" s="17" t="s">
        <v>17</v>
      </c>
      <c r="F241" s="17" t="s">
        <v>19</v>
      </c>
      <c r="G241" s="7" t="n">
        <v>14</v>
      </c>
      <c r="H241" s="6" t="n">
        <v>540</v>
      </c>
      <c r="I241" s="6" t="n">
        <v>-7560</v>
      </c>
      <c r="J241" s="6" t="n">
        <v>0</v>
      </c>
      <c r="K241" s="6" t="n">
        <v>-4.53</v>
      </c>
      <c r="L241" s="6" t="n">
        <v>0</v>
      </c>
      <c r="M241" s="6"/>
      <c r="N241" s="6" t="s">
        <f>=I241+J241+K241+L241</f>
      </c>
      <c r="O241" s="6"/>
      <c r="P241" s="17"/>
    </row>
    <row collapsed="false" customFormat="false" customHeight="false" hidden="false" ht="12.1" outlineLevel="0" r="242">
      <c r="A242" s="21" t="n">
        <v>44074.526481481</v>
      </c>
      <c r="B242" s="17" t="s">
        <v>24</v>
      </c>
      <c r="C242" s="17" t="s">
        <v>630</v>
      </c>
      <c r="D242" s="17" t="s">
        <v>473</v>
      </c>
      <c r="E242" s="17" t="s">
        <v>17</v>
      </c>
      <c r="F242" s="17" t="s">
        <v>19</v>
      </c>
      <c r="G242" s="7" t="n">
        <v>5</v>
      </c>
      <c r="H242" s="6" t="n">
        <v>539</v>
      </c>
      <c r="I242" s="6" t="n">
        <v>-2695</v>
      </c>
      <c r="J242" s="6" t="n">
        <v>0</v>
      </c>
      <c r="K242" s="6" t="n">
        <v>-1.61</v>
      </c>
      <c r="L242" s="6" t="n">
        <v>0</v>
      </c>
      <c r="M242" s="6"/>
      <c r="N242" s="6" t="s">
        <f>=I242+J242+K242+L242</f>
      </c>
      <c r="O242" s="6"/>
      <c r="P242" s="17"/>
    </row>
    <row collapsed="false" customFormat="false" customHeight="false" hidden="false" ht="12.1" outlineLevel="0" r="243">
      <c r="A243" s="26" t="n">
        <v>44084</v>
      </c>
      <c r="B243" s="27" t="s">
        <v>547</v>
      </c>
      <c r="C243" s="27" t="s">
        <v>183</v>
      </c>
      <c r="D243" s="27" t="s">
        <v>547</v>
      </c>
      <c r="E243" s="27" t="s">
        <v>547</v>
      </c>
      <c r="F243" s="27" t="s">
        <v>35</v>
      </c>
      <c r="G243" s="28" t="n">
        <v>1</v>
      </c>
      <c r="H243" s="29" t="n">
        <v>900</v>
      </c>
      <c r="I243" s="29" t="n">
        <v>900</v>
      </c>
      <c r="J243" s="29" t="n">
        <v>0</v>
      </c>
      <c r="K243" s="29" t="n">
        <v>0</v>
      </c>
      <c r="L243" s="29" t="n">
        <v>0</v>
      </c>
      <c r="M243" s="29"/>
      <c r="N243" s="29"/>
      <c r="O243" s="6" t="s">
        <f>=I243+J243+K243+L243</f>
      </c>
      <c r="P243" s="27"/>
    </row>
    <row collapsed="false" customFormat="false" customHeight="false" hidden="false" ht="12.1" outlineLevel="0" r="244">
      <c r="A244" s="38" t="n">
        <v>44095.646886574</v>
      </c>
      <c r="B244" s="39" t="s">
        <v>612</v>
      </c>
      <c r="C244" s="39" t="s">
        <v>613</v>
      </c>
      <c r="D244" s="39" t="s">
        <v>475</v>
      </c>
      <c r="E244" s="39" t="s">
        <v>614</v>
      </c>
      <c r="F244" s="39" t="s">
        <v>19</v>
      </c>
      <c r="G244" s="40" t="n">
        <v>-900</v>
      </c>
      <c r="H244" s="41" t="n">
        <v>89.936</v>
      </c>
      <c r="I244" s="41" t="n">
        <v>80942.4</v>
      </c>
      <c r="J244" s="41" t="n">
        <v>0</v>
      </c>
      <c r="K244" s="41" t="n">
        <v>-41.68</v>
      </c>
      <c r="L244" s="41" t="n">
        <v>0</v>
      </c>
      <c r="M244" s="6" t="n">
        <v>-900</v>
      </c>
      <c r="N244" s="6" t="s">
        <f>=I244+J244+K244+L244</f>
      </c>
      <c r="O244" s="41"/>
      <c r="P244" s="39"/>
    </row>
    <row collapsed="false" customFormat="false" customHeight="false" hidden="false" ht="12.1" outlineLevel="0" r="245">
      <c r="A245" s="34" t="n">
        <v>44096</v>
      </c>
      <c r="B245" s="35" t="s">
        <v>595</v>
      </c>
      <c r="C245" s="35" t="s">
        <v>221</v>
      </c>
      <c r="D245" s="35" t="s">
        <v>595</v>
      </c>
      <c r="E245" s="35" t="s">
        <v>595</v>
      </c>
      <c r="F245" s="35" t="s">
        <v>19</v>
      </c>
      <c r="G245" s="36" t="n">
        <v>1</v>
      </c>
      <c r="H245" s="37" t="n">
        <v>-81000</v>
      </c>
      <c r="I245" s="37" t="n">
        <v>-81000</v>
      </c>
      <c r="J245" s="37" t="n">
        <v>0</v>
      </c>
      <c r="K245" s="37" t="n">
        <v>0</v>
      </c>
      <c r="L245" s="37" t="n">
        <v>0</v>
      </c>
      <c r="M245" s="37"/>
      <c r="N245" s="6" t="s">
        <f>=I245+J245+K245+L245</f>
      </c>
      <c r="O245" s="37"/>
      <c r="P245" s="35"/>
    </row>
    <row collapsed="false" customFormat="false" customHeight="false" hidden="false" ht="12.1" outlineLevel="0" r="246">
      <c r="A246" s="26" t="n">
        <v>44097</v>
      </c>
      <c r="B246" s="27" t="s">
        <v>547</v>
      </c>
      <c r="C246" s="27" t="s">
        <v>183</v>
      </c>
      <c r="D246" s="27" t="s">
        <v>547</v>
      </c>
      <c r="E246" s="27" t="s">
        <v>547</v>
      </c>
      <c r="F246" s="27" t="s">
        <v>35</v>
      </c>
      <c r="G246" s="28" t="n">
        <v>1</v>
      </c>
      <c r="H246" s="29" t="n">
        <v>850</v>
      </c>
      <c r="I246" s="29" t="n">
        <v>850</v>
      </c>
      <c r="J246" s="29" t="n">
        <v>0</v>
      </c>
      <c r="K246" s="29" t="n">
        <v>0</v>
      </c>
      <c r="L246" s="29" t="n">
        <v>0</v>
      </c>
      <c r="M246" s="29"/>
      <c r="N246" s="29"/>
      <c r="O246" s="6" t="s">
        <f>=I246+J246+K246+L246</f>
      </c>
      <c r="P246" s="27"/>
    </row>
    <row collapsed="false" customFormat="false" customHeight="false" hidden="false" ht="12.1" outlineLevel="0" r="247">
      <c r="A247" s="38" t="n">
        <v>44098.472025463</v>
      </c>
      <c r="B247" s="39" t="s">
        <v>612</v>
      </c>
      <c r="C247" s="39" t="s">
        <v>613</v>
      </c>
      <c r="D247" s="39" t="s">
        <v>475</v>
      </c>
      <c r="E247" s="39" t="s">
        <v>614</v>
      </c>
      <c r="F247" s="39" t="s">
        <v>19</v>
      </c>
      <c r="G247" s="40" t="n">
        <v>-850</v>
      </c>
      <c r="H247" s="41" t="n">
        <v>90.1826</v>
      </c>
      <c r="I247" s="41" t="n">
        <v>76655.21</v>
      </c>
      <c r="J247" s="41" t="n">
        <v>0</v>
      </c>
      <c r="K247" s="41" t="n">
        <v>-39.48</v>
      </c>
      <c r="L247" s="41" t="n">
        <v>0</v>
      </c>
      <c r="M247" s="6" t="n">
        <v>-850</v>
      </c>
      <c r="N247" s="6" t="s">
        <f>=I247+J247+K247+L247</f>
      </c>
      <c r="O247" s="41"/>
      <c r="P247" s="39"/>
    </row>
    <row collapsed="false" customFormat="false" customHeight="false" hidden="false" ht="12.1" outlineLevel="0" r="248">
      <c r="A248" s="34" t="n">
        <v>44099</v>
      </c>
      <c r="B248" s="35" t="s">
        <v>595</v>
      </c>
      <c r="C248" s="35" t="s">
        <v>223</v>
      </c>
      <c r="D248" s="35" t="s">
        <v>595</v>
      </c>
      <c r="E248" s="35" t="s">
        <v>595</v>
      </c>
      <c r="F248" s="35" t="s">
        <v>19</v>
      </c>
      <c r="G248" s="36" t="n">
        <v>1</v>
      </c>
      <c r="H248" s="37" t="n">
        <v>-70000</v>
      </c>
      <c r="I248" s="37" t="n">
        <v>-70000</v>
      </c>
      <c r="J248" s="37" t="n">
        <v>0</v>
      </c>
      <c r="K248" s="37" t="n">
        <v>0</v>
      </c>
      <c r="L248" s="37" t="n">
        <v>0</v>
      </c>
      <c r="M248" s="37"/>
      <c r="N248" s="6" t="s">
        <f>=I248+J248+K248+L248</f>
      </c>
      <c r="O248" s="37"/>
      <c r="P248" s="35"/>
    </row>
    <row collapsed="false" customFormat="false" customHeight="false" hidden="false" ht="12.1" outlineLevel="0" r="249">
      <c r="A249" s="21" t="n">
        <v>44099.503460648</v>
      </c>
      <c r="B249" s="17" t="s">
        <v>24</v>
      </c>
      <c r="C249" s="17" t="s">
        <v>630</v>
      </c>
      <c r="D249" s="17" t="s">
        <v>473</v>
      </c>
      <c r="E249" s="17" t="s">
        <v>17</v>
      </c>
      <c r="F249" s="17" t="s">
        <v>19</v>
      </c>
      <c r="G249" s="7" t="n">
        <v>15</v>
      </c>
      <c r="H249" s="6" t="n">
        <v>445</v>
      </c>
      <c r="I249" s="6" t="n">
        <v>-6675</v>
      </c>
      <c r="J249" s="6" t="n">
        <v>0</v>
      </c>
      <c r="K249" s="6" t="n">
        <v>-4</v>
      </c>
      <c r="L249" s="6" t="n">
        <v>0</v>
      </c>
      <c r="M249" s="6"/>
      <c r="N249" s="6" t="s">
        <f>=I249+J249+K249+L249</f>
      </c>
      <c r="O249" s="6"/>
      <c r="P249" s="17"/>
    </row>
    <row collapsed="false" customFormat="false" customHeight="false" hidden="false" ht="12.1" outlineLevel="0" r="250">
      <c r="A250" s="26" t="n">
        <v>44106</v>
      </c>
      <c r="B250" s="27" t="s">
        <v>547</v>
      </c>
      <c r="C250" s="27" t="s">
        <v>183</v>
      </c>
      <c r="D250" s="27" t="s">
        <v>547</v>
      </c>
      <c r="E250" s="27" t="s">
        <v>547</v>
      </c>
      <c r="F250" s="27" t="s">
        <v>64</v>
      </c>
      <c r="G250" s="28" t="n">
        <v>1</v>
      </c>
      <c r="H250" s="29" t="n">
        <v>12</v>
      </c>
      <c r="I250" s="29" t="n">
        <v>12</v>
      </c>
      <c r="J250" s="29" t="n">
        <v>0</v>
      </c>
      <c r="K250" s="29" t="n">
        <v>0</v>
      </c>
      <c r="L250" s="29" t="n">
        <v>0</v>
      </c>
      <c r="M250" s="6" t="s">
        <f>=I250+J250+K250+L250</f>
      </c>
      <c r="N250" s="29"/>
      <c r="O250" s="29"/>
      <c r="P250" s="27"/>
    </row>
    <row collapsed="false" customFormat="false" customHeight="false" hidden="false" ht="12.1" outlineLevel="0" r="251">
      <c r="A251" s="26" t="n">
        <v>44106</v>
      </c>
      <c r="B251" s="27" t="s">
        <v>547</v>
      </c>
      <c r="C251" s="27" t="s">
        <v>183</v>
      </c>
      <c r="D251" s="27" t="s">
        <v>547</v>
      </c>
      <c r="E251" s="27" t="s">
        <v>547</v>
      </c>
      <c r="F251" s="27" t="s">
        <v>19</v>
      </c>
      <c r="G251" s="28" t="n">
        <v>1</v>
      </c>
      <c r="H251" s="29" t="n">
        <v>20000</v>
      </c>
      <c r="I251" s="29" t="n">
        <v>20000</v>
      </c>
      <c r="J251" s="29" t="n">
        <v>0</v>
      </c>
      <c r="K251" s="29" t="n">
        <v>0</v>
      </c>
      <c r="L251" s="29" t="n">
        <v>0</v>
      </c>
      <c r="M251" s="29"/>
      <c r="N251" s="6" t="s">
        <f>=I251+J251+K251+L251</f>
      </c>
      <c r="O251" s="29"/>
      <c r="P251" s="27"/>
    </row>
    <row collapsed="false" customFormat="false" customHeight="false" hidden="false" ht="12.1" outlineLevel="0" r="252">
      <c r="A252" s="21" t="n">
        <v>44106.868958333</v>
      </c>
      <c r="B252" s="17" t="s">
        <v>24</v>
      </c>
      <c r="C252" s="17" t="s">
        <v>630</v>
      </c>
      <c r="D252" s="17" t="s">
        <v>473</v>
      </c>
      <c r="E252" s="17" t="s">
        <v>17</v>
      </c>
      <c r="F252" s="17" t="s">
        <v>19</v>
      </c>
      <c r="G252" s="7" t="n">
        <v>1</v>
      </c>
      <c r="H252" s="6" t="n">
        <v>434.6</v>
      </c>
      <c r="I252" s="6" t="n">
        <v>-434.6</v>
      </c>
      <c r="J252" s="6" t="n">
        <v>0</v>
      </c>
      <c r="K252" s="6" t="n">
        <v>-0.26</v>
      </c>
      <c r="L252" s="6" t="n">
        <v>0</v>
      </c>
      <c r="M252" s="6"/>
      <c r="N252" s="6" t="s">
        <f>=I252+J252+K252+L252</f>
      </c>
      <c r="O252" s="6"/>
      <c r="P252" s="17"/>
    </row>
    <row collapsed="false" customFormat="false" customHeight="false" hidden="false" ht="12.1" outlineLevel="0" r="253">
      <c r="A253" s="21" t="n">
        <v>44106.869270833</v>
      </c>
      <c r="B253" s="17" t="s">
        <v>24</v>
      </c>
      <c r="C253" s="17" t="s">
        <v>630</v>
      </c>
      <c r="D253" s="17" t="s">
        <v>473</v>
      </c>
      <c r="E253" s="17" t="s">
        <v>17</v>
      </c>
      <c r="F253" s="17" t="s">
        <v>19</v>
      </c>
      <c r="G253" s="7" t="n">
        <v>1</v>
      </c>
      <c r="H253" s="6" t="n">
        <v>434.6</v>
      </c>
      <c r="I253" s="6" t="n">
        <v>-434.6</v>
      </c>
      <c r="J253" s="6" t="n">
        <v>0</v>
      </c>
      <c r="K253" s="6" t="n">
        <v>-0.26</v>
      </c>
      <c r="L253" s="6" t="n">
        <v>0</v>
      </c>
      <c r="M253" s="6"/>
      <c r="N253" s="6" t="s">
        <f>=I253+J253+K253+L253</f>
      </c>
      <c r="O253" s="6"/>
      <c r="P253" s="17"/>
    </row>
    <row collapsed="false" customFormat="false" customHeight="false" hidden="false" ht="12.1" outlineLevel="0" r="254">
      <c r="A254" s="21" t="n">
        <v>44106.87</v>
      </c>
      <c r="B254" s="17" t="s">
        <v>24</v>
      </c>
      <c r="C254" s="17" t="s">
        <v>630</v>
      </c>
      <c r="D254" s="17" t="s">
        <v>473</v>
      </c>
      <c r="E254" s="17" t="s">
        <v>17</v>
      </c>
      <c r="F254" s="17" t="s">
        <v>19</v>
      </c>
      <c r="G254" s="7" t="n">
        <v>1</v>
      </c>
      <c r="H254" s="6" t="n">
        <v>434.6</v>
      </c>
      <c r="I254" s="6" t="n">
        <v>-434.6</v>
      </c>
      <c r="J254" s="6" t="n">
        <v>0</v>
      </c>
      <c r="K254" s="6" t="n">
        <v>-0.26</v>
      </c>
      <c r="L254" s="6" t="n">
        <v>0</v>
      </c>
      <c r="M254" s="6"/>
      <c r="N254" s="6" t="s">
        <f>=I254+J254+K254+L254</f>
      </c>
      <c r="O254" s="6"/>
      <c r="P254" s="17"/>
    </row>
    <row collapsed="false" customFormat="false" customHeight="false" hidden="false" ht="12.1" outlineLevel="0" r="255">
      <c r="A255" s="21" t="n">
        <v>44106.870347222</v>
      </c>
      <c r="B255" s="17" t="s">
        <v>24</v>
      </c>
      <c r="C255" s="17" t="s">
        <v>630</v>
      </c>
      <c r="D255" s="17" t="s">
        <v>473</v>
      </c>
      <c r="E255" s="17" t="s">
        <v>17</v>
      </c>
      <c r="F255" s="17" t="s">
        <v>19</v>
      </c>
      <c r="G255" s="7" t="n">
        <v>1</v>
      </c>
      <c r="H255" s="6" t="n">
        <v>434.6</v>
      </c>
      <c r="I255" s="6" t="n">
        <v>-434.6</v>
      </c>
      <c r="J255" s="6" t="n">
        <v>0</v>
      </c>
      <c r="K255" s="6" t="n">
        <v>-0.26</v>
      </c>
      <c r="L255" s="6" t="n">
        <v>0</v>
      </c>
      <c r="M255" s="6"/>
      <c r="N255" s="6" t="s">
        <f>=I255+J255+K255+L255</f>
      </c>
      <c r="O255" s="6"/>
      <c r="P255" s="17"/>
    </row>
    <row collapsed="false" customFormat="false" customHeight="false" hidden="false" ht="12.1" outlineLevel="0" r="256">
      <c r="A256" s="21" t="n">
        <v>44106.870393519</v>
      </c>
      <c r="B256" s="17" t="s">
        <v>24</v>
      </c>
      <c r="C256" s="17" t="s">
        <v>630</v>
      </c>
      <c r="D256" s="17" t="s">
        <v>473</v>
      </c>
      <c r="E256" s="17" t="s">
        <v>17</v>
      </c>
      <c r="F256" s="17" t="s">
        <v>19</v>
      </c>
      <c r="G256" s="7" t="n">
        <v>1</v>
      </c>
      <c r="H256" s="6" t="n">
        <v>434.6</v>
      </c>
      <c r="I256" s="6" t="n">
        <v>-434.6</v>
      </c>
      <c r="J256" s="6" t="n">
        <v>0</v>
      </c>
      <c r="K256" s="6" t="n">
        <v>-0.26</v>
      </c>
      <c r="L256" s="6" t="n">
        <v>0</v>
      </c>
      <c r="M256" s="6"/>
      <c r="N256" s="6" t="s">
        <f>=I256+J256+K256+L256</f>
      </c>
      <c r="O256" s="6"/>
      <c r="P256" s="17"/>
    </row>
    <row collapsed="false" customFormat="false" customHeight="false" hidden="false" ht="12.1" outlineLevel="0" r="257">
      <c r="A257" s="21" t="n">
        <v>44106.870543981</v>
      </c>
      <c r="B257" s="17" t="s">
        <v>24</v>
      </c>
      <c r="C257" s="17" t="s">
        <v>630</v>
      </c>
      <c r="D257" s="17" t="s">
        <v>473</v>
      </c>
      <c r="E257" s="17" t="s">
        <v>17</v>
      </c>
      <c r="F257" s="17" t="s">
        <v>19</v>
      </c>
      <c r="G257" s="7" t="n">
        <v>1</v>
      </c>
      <c r="H257" s="6" t="n">
        <v>434.6</v>
      </c>
      <c r="I257" s="6" t="n">
        <v>-434.6</v>
      </c>
      <c r="J257" s="6" t="n">
        <v>0</v>
      </c>
      <c r="K257" s="6" t="n">
        <v>-0.26</v>
      </c>
      <c r="L257" s="6" t="n">
        <v>0</v>
      </c>
      <c r="M257" s="6"/>
      <c r="N257" s="6" t="s">
        <f>=I257+J257+K257+L257</f>
      </c>
      <c r="O257" s="6"/>
      <c r="P257" s="17"/>
    </row>
    <row collapsed="false" customFormat="false" customHeight="false" hidden="false" ht="12.1" outlineLevel="0" r="258">
      <c r="A258" s="21" t="n">
        <v>44106.875659722</v>
      </c>
      <c r="B258" s="17" t="s">
        <v>24</v>
      </c>
      <c r="C258" s="17" t="s">
        <v>630</v>
      </c>
      <c r="D258" s="17" t="s">
        <v>473</v>
      </c>
      <c r="E258" s="17" t="s">
        <v>17</v>
      </c>
      <c r="F258" s="17" t="s">
        <v>19</v>
      </c>
      <c r="G258" s="7" t="n">
        <v>1</v>
      </c>
      <c r="H258" s="6" t="n">
        <v>434.6</v>
      </c>
      <c r="I258" s="6" t="n">
        <v>-434.6</v>
      </c>
      <c r="J258" s="6" t="n">
        <v>0</v>
      </c>
      <c r="K258" s="6" t="n">
        <v>-0.26</v>
      </c>
      <c r="L258" s="6" t="n">
        <v>0</v>
      </c>
      <c r="M258" s="6"/>
      <c r="N258" s="6" t="s">
        <f>=I258+J258+K258+L258</f>
      </c>
      <c r="O258" s="6"/>
      <c r="P258" s="17"/>
    </row>
    <row collapsed="false" customFormat="false" customHeight="false" hidden="false" ht="12.1" outlineLevel="0" r="259">
      <c r="A259" s="21" t="n">
        <v>44106.87681713</v>
      </c>
      <c r="B259" s="17" t="s">
        <v>24</v>
      </c>
      <c r="C259" s="17" t="s">
        <v>630</v>
      </c>
      <c r="D259" s="17" t="s">
        <v>473</v>
      </c>
      <c r="E259" s="17" t="s">
        <v>17</v>
      </c>
      <c r="F259" s="17" t="s">
        <v>19</v>
      </c>
      <c r="G259" s="7" t="n">
        <v>1</v>
      </c>
      <c r="H259" s="6" t="n">
        <v>434.6</v>
      </c>
      <c r="I259" s="6" t="n">
        <v>-434.6</v>
      </c>
      <c r="J259" s="6" t="n">
        <v>0</v>
      </c>
      <c r="K259" s="6" t="n">
        <v>-0.26</v>
      </c>
      <c r="L259" s="6" t="n">
        <v>0</v>
      </c>
      <c r="M259" s="6"/>
      <c r="N259" s="6" t="s">
        <f>=I259+J259+K259+L259</f>
      </c>
      <c r="O259" s="6"/>
      <c r="P259" s="17"/>
    </row>
    <row collapsed="false" customFormat="false" customHeight="false" hidden="false" ht="12.1" outlineLevel="0" r="260">
      <c r="A260" s="21" t="n">
        <v>44106.877199074</v>
      </c>
      <c r="B260" s="17" t="s">
        <v>24</v>
      </c>
      <c r="C260" s="17" t="s">
        <v>630</v>
      </c>
      <c r="D260" s="17" t="s">
        <v>473</v>
      </c>
      <c r="E260" s="17" t="s">
        <v>17</v>
      </c>
      <c r="F260" s="17" t="s">
        <v>19</v>
      </c>
      <c r="G260" s="7" t="n">
        <v>12</v>
      </c>
      <c r="H260" s="6" t="n">
        <v>434.6</v>
      </c>
      <c r="I260" s="6" t="n">
        <v>-5215.2</v>
      </c>
      <c r="J260" s="6" t="n">
        <v>0</v>
      </c>
      <c r="K260" s="6" t="n">
        <v>-3.13</v>
      </c>
      <c r="L260" s="6" t="n">
        <v>0</v>
      </c>
      <c r="M260" s="6"/>
      <c r="N260" s="6" t="s">
        <f>=I260+J260+K260+L260</f>
      </c>
      <c r="O260" s="6"/>
      <c r="P260" s="17"/>
    </row>
    <row collapsed="false" customFormat="false" customHeight="false" hidden="false" ht="12.1" outlineLevel="0" r="261">
      <c r="A261" s="21" t="n">
        <v>44109.71318287</v>
      </c>
      <c r="B261" s="17" t="s">
        <v>51</v>
      </c>
      <c r="C261" s="17" t="s">
        <v>606</v>
      </c>
      <c r="D261" s="17" t="s">
        <v>473</v>
      </c>
      <c r="E261" s="17" t="s">
        <v>17</v>
      </c>
      <c r="F261" s="17" t="s">
        <v>19</v>
      </c>
      <c r="G261" s="7" t="n">
        <v>300</v>
      </c>
      <c r="H261" s="6" t="n">
        <v>37.48</v>
      </c>
      <c r="I261" s="6" t="n">
        <v>-11244</v>
      </c>
      <c r="J261" s="6" t="n">
        <v>0</v>
      </c>
      <c r="K261" s="6" t="n">
        <v>-6.75</v>
      </c>
      <c r="L261" s="6" t="n">
        <v>0</v>
      </c>
      <c r="M261" s="6"/>
      <c r="N261" s="6" t="s">
        <f>=I261+J261+K261+L261</f>
      </c>
      <c r="O261" s="6"/>
      <c r="P261" s="17"/>
    </row>
    <row collapsed="false" customFormat="false" customHeight="false" hidden="false" ht="12.1" outlineLevel="0" r="262">
      <c r="A262" s="26" t="n">
        <v>44132</v>
      </c>
      <c r="B262" s="27" t="s">
        <v>547</v>
      </c>
      <c r="C262" s="27" t="s">
        <v>183</v>
      </c>
      <c r="D262" s="27" t="s">
        <v>547</v>
      </c>
      <c r="E262" s="27" t="s">
        <v>547</v>
      </c>
      <c r="F262" s="27" t="s">
        <v>19</v>
      </c>
      <c r="G262" s="28" t="n">
        <v>1</v>
      </c>
      <c r="H262" s="29" t="n">
        <v>40000</v>
      </c>
      <c r="I262" s="29" t="n">
        <v>40000</v>
      </c>
      <c r="J262" s="29" t="n">
        <v>0</v>
      </c>
      <c r="K262" s="29" t="n">
        <v>0</v>
      </c>
      <c r="L262" s="29" t="n">
        <v>0</v>
      </c>
      <c r="M262" s="29"/>
      <c r="N262" s="6" t="s">
        <f>=I262+J262+K262+L262</f>
      </c>
      <c r="O262" s="29"/>
      <c r="P262" s="27"/>
    </row>
    <row collapsed="false" customFormat="false" customHeight="false" hidden="false" ht="12.1" outlineLevel="0" r="263">
      <c r="A263" s="21" t="n">
        <v>44132.49681713</v>
      </c>
      <c r="B263" s="17" t="s">
        <v>24</v>
      </c>
      <c r="C263" s="17" t="s">
        <v>630</v>
      </c>
      <c r="D263" s="17" t="s">
        <v>473</v>
      </c>
      <c r="E263" s="17" t="s">
        <v>17</v>
      </c>
      <c r="F263" s="17" t="s">
        <v>19</v>
      </c>
      <c r="G263" s="7" t="n">
        <v>2</v>
      </c>
      <c r="H263" s="6" t="n">
        <v>390</v>
      </c>
      <c r="I263" s="6" t="n">
        <v>-780</v>
      </c>
      <c r="J263" s="6" t="n">
        <v>0</v>
      </c>
      <c r="K263" s="6" t="n">
        <v>-0.46</v>
      </c>
      <c r="L263" s="6" t="n">
        <v>0</v>
      </c>
      <c r="M263" s="6"/>
      <c r="N263" s="6" t="s">
        <f>=I263+J263+K263+L263</f>
      </c>
      <c r="O263" s="6"/>
      <c r="P263" s="17"/>
    </row>
    <row collapsed="false" customFormat="false" customHeight="false" hidden="false" ht="12.1" outlineLevel="0" r="264">
      <c r="A264" s="21" t="n">
        <v>44132.50119213</v>
      </c>
      <c r="B264" s="17" t="s">
        <v>51</v>
      </c>
      <c r="C264" s="17" t="s">
        <v>606</v>
      </c>
      <c r="D264" s="17" t="s">
        <v>473</v>
      </c>
      <c r="E264" s="17" t="s">
        <v>17</v>
      </c>
      <c r="F264" s="17" t="s">
        <v>19</v>
      </c>
      <c r="G264" s="7" t="n">
        <v>300</v>
      </c>
      <c r="H264" s="6" t="n">
        <v>35.5</v>
      </c>
      <c r="I264" s="6" t="n">
        <v>-10650</v>
      </c>
      <c r="J264" s="6" t="n">
        <v>0</v>
      </c>
      <c r="K264" s="6" t="n">
        <v>-6.39</v>
      </c>
      <c r="L264" s="6" t="n">
        <v>0</v>
      </c>
      <c r="M264" s="6"/>
      <c r="N264" s="6" t="s">
        <f>=I264+J264+K264+L264</f>
      </c>
      <c r="O264" s="6"/>
      <c r="P264" s="17"/>
    </row>
    <row collapsed="false" customFormat="false" customHeight="false" hidden="false" ht="12.1" outlineLevel="0" r="265">
      <c r="A265" s="21" t="n">
        <v>44132.715833333</v>
      </c>
      <c r="B265" s="17" t="s">
        <v>24</v>
      </c>
      <c r="C265" s="17" t="s">
        <v>630</v>
      </c>
      <c r="D265" s="17" t="s">
        <v>473</v>
      </c>
      <c r="E265" s="17" t="s">
        <v>17</v>
      </c>
      <c r="F265" s="17" t="s">
        <v>19</v>
      </c>
      <c r="G265" s="7" t="n">
        <v>30</v>
      </c>
      <c r="H265" s="6" t="n">
        <v>388</v>
      </c>
      <c r="I265" s="6" t="n">
        <v>-11640</v>
      </c>
      <c r="J265" s="6" t="n">
        <v>0</v>
      </c>
      <c r="K265" s="6" t="n">
        <v>-6.98</v>
      </c>
      <c r="L265" s="6" t="n">
        <v>0</v>
      </c>
      <c r="M265" s="6"/>
      <c r="N265" s="6" t="s">
        <f>=I265+J265+K265+L265</f>
      </c>
      <c r="O265" s="6"/>
      <c r="P265" s="17"/>
    </row>
    <row collapsed="false" customFormat="false" customHeight="false" hidden="false" ht="12.1" outlineLevel="0" r="266">
      <c r="A266" s="34" t="n">
        <v>44139</v>
      </c>
      <c r="B266" s="35" t="s">
        <v>595</v>
      </c>
      <c r="C266" s="35" t="s">
        <v>237</v>
      </c>
      <c r="D266" s="35" t="s">
        <v>595</v>
      </c>
      <c r="E266" s="35" t="s">
        <v>595</v>
      </c>
      <c r="F266" s="35" t="s">
        <v>19</v>
      </c>
      <c r="G266" s="36" t="n">
        <v>1</v>
      </c>
      <c r="H266" s="37" t="n">
        <v>-18500</v>
      </c>
      <c r="I266" s="37" t="n">
        <v>-18500</v>
      </c>
      <c r="J266" s="37" t="n">
        <v>0</v>
      </c>
      <c r="K266" s="37" t="n">
        <v>0</v>
      </c>
      <c r="L266" s="37" t="n">
        <v>0</v>
      </c>
      <c r="M266" s="37"/>
      <c r="N266" s="6" t="s">
        <f>=I266+J266+K266+L266</f>
      </c>
      <c r="O266" s="37"/>
      <c r="P266" s="35"/>
    </row>
    <row collapsed="false" customFormat="false" customHeight="false" hidden="false" ht="12.1" outlineLevel="0" r="267">
      <c r="A267" s="26" t="n">
        <v>44166</v>
      </c>
      <c r="B267" s="27" t="s">
        <v>547</v>
      </c>
      <c r="C267" s="27" t="s">
        <v>183</v>
      </c>
      <c r="D267" s="27" t="s">
        <v>547</v>
      </c>
      <c r="E267" s="27" t="s">
        <v>547</v>
      </c>
      <c r="F267" s="27" t="s">
        <v>35</v>
      </c>
      <c r="G267" s="28" t="n">
        <v>1</v>
      </c>
      <c r="H267" s="29" t="n">
        <v>1100</v>
      </c>
      <c r="I267" s="29" t="n">
        <v>1100</v>
      </c>
      <c r="J267" s="29" t="n">
        <v>0</v>
      </c>
      <c r="K267" s="29" t="n">
        <v>0</v>
      </c>
      <c r="L267" s="29" t="n">
        <v>0</v>
      </c>
      <c r="M267" s="29"/>
      <c r="N267" s="29"/>
      <c r="O267" s="6" t="s">
        <f>=I267+J267+K267+L267</f>
      </c>
      <c r="P267" s="27"/>
    </row>
    <row collapsed="false" customFormat="false" customHeight="false" hidden="false" ht="12.1" outlineLevel="0" r="268">
      <c r="A268" s="38" t="n">
        <v>44166.908506944</v>
      </c>
      <c r="B268" s="39" t="s">
        <v>612</v>
      </c>
      <c r="C268" s="39" t="s">
        <v>613</v>
      </c>
      <c r="D268" s="39" t="s">
        <v>475</v>
      </c>
      <c r="E268" s="39" t="s">
        <v>614</v>
      </c>
      <c r="F268" s="39" t="s">
        <v>19</v>
      </c>
      <c r="G268" s="40" t="n">
        <v>-1100</v>
      </c>
      <c r="H268" s="41" t="n">
        <v>91.1823</v>
      </c>
      <c r="I268" s="41" t="n">
        <v>100300.53</v>
      </c>
      <c r="J268" s="41" t="n">
        <v>0</v>
      </c>
      <c r="K268" s="41" t="n">
        <v>-51.65</v>
      </c>
      <c r="L268" s="41" t="n">
        <v>0</v>
      </c>
      <c r="M268" s="6" t="n">
        <v>-1100</v>
      </c>
      <c r="N268" s="6" t="s">
        <f>=I268+J268+K268+L268</f>
      </c>
      <c r="O268" s="41"/>
      <c r="P268" s="39"/>
    </row>
    <row collapsed="false" customFormat="false" customHeight="false" hidden="false" ht="12.1" outlineLevel="0" r="269">
      <c r="A269" s="34" t="n">
        <v>44167</v>
      </c>
      <c r="B269" s="35" t="s">
        <v>595</v>
      </c>
      <c r="C269" s="35" t="s">
        <v>238</v>
      </c>
      <c r="D269" s="35" t="s">
        <v>595</v>
      </c>
      <c r="E269" s="35" t="s">
        <v>595</v>
      </c>
      <c r="F269" s="35" t="s">
        <v>19</v>
      </c>
      <c r="G269" s="36" t="n">
        <v>1</v>
      </c>
      <c r="H269" s="37" t="n">
        <v>-100200</v>
      </c>
      <c r="I269" s="37" t="n">
        <v>-100200</v>
      </c>
      <c r="J269" s="37" t="n">
        <v>0</v>
      </c>
      <c r="K269" s="37" t="n">
        <v>0</v>
      </c>
      <c r="L269" s="37" t="n">
        <v>0</v>
      </c>
      <c r="M269" s="37"/>
      <c r="N269" s="6" t="s">
        <f>=I269+J269+K269+L269</f>
      </c>
      <c r="O269" s="37"/>
      <c r="P269" s="35"/>
    </row>
    <row collapsed="false" customFormat="false" customHeight="false" hidden="false" ht="12.1" outlineLevel="0" r="270">
      <c r="A270" s="26" t="n">
        <v>44207</v>
      </c>
      <c r="B270" s="27" t="s">
        <v>547</v>
      </c>
      <c r="C270" s="27" t="s">
        <v>183</v>
      </c>
      <c r="D270" s="27" t="s">
        <v>547</v>
      </c>
      <c r="E270" s="27" t="s">
        <v>547</v>
      </c>
      <c r="F270" s="27" t="s">
        <v>35</v>
      </c>
      <c r="G270" s="28" t="n">
        <v>1</v>
      </c>
      <c r="H270" s="29" t="n">
        <v>100</v>
      </c>
      <c r="I270" s="29" t="n">
        <v>100</v>
      </c>
      <c r="J270" s="29" t="n">
        <v>0</v>
      </c>
      <c r="K270" s="29" t="n">
        <v>0</v>
      </c>
      <c r="L270" s="29" t="n">
        <v>0</v>
      </c>
      <c r="M270" s="29"/>
      <c r="N270" s="29"/>
      <c r="O270" s="6" t="s">
        <f>=I270+J270+K270+L270</f>
      </c>
      <c r="P270" s="27"/>
    </row>
    <row collapsed="false" customFormat="false" customHeight="false" hidden="false" ht="12.1" outlineLevel="0" r="271">
      <c r="A271" s="26" t="n">
        <v>44208</v>
      </c>
      <c r="B271" s="27" t="s">
        <v>547</v>
      </c>
      <c r="C271" s="27" t="s">
        <v>183</v>
      </c>
      <c r="D271" s="27" t="s">
        <v>547</v>
      </c>
      <c r="E271" s="27" t="s">
        <v>547</v>
      </c>
      <c r="F271" s="27" t="s">
        <v>64</v>
      </c>
      <c r="G271" s="28" t="n">
        <v>1</v>
      </c>
      <c r="H271" s="29" t="n">
        <v>6.47</v>
      </c>
      <c r="I271" s="29" t="n">
        <v>6.47</v>
      </c>
      <c r="J271" s="29" t="n">
        <v>0</v>
      </c>
      <c r="K271" s="29" t="n">
        <v>0</v>
      </c>
      <c r="L271" s="29" t="n">
        <v>0</v>
      </c>
      <c r="M271" s="6" t="s">
        <f>=I271+J271+K271+L271</f>
      </c>
      <c r="N271" s="29"/>
      <c r="O271" s="29"/>
      <c r="P271" s="27"/>
    </row>
    <row collapsed="false" customFormat="false" customHeight="false" hidden="false" ht="12.1" outlineLevel="0" r="272">
      <c r="A272" s="22" t="n">
        <v>44208</v>
      </c>
      <c r="B272" s="23" t="s">
        <v>624</v>
      </c>
      <c r="C272" s="23" t="s">
        <v>631</v>
      </c>
      <c r="D272" s="23" t="s">
        <v>624</v>
      </c>
      <c r="E272" s="23" t="s">
        <v>624</v>
      </c>
      <c r="F272" s="23" t="s">
        <v>19</v>
      </c>
      <c r="G272" s="24" t="n">
        <v>1</v>
      </c>
      <c r="H272" s="25" t="n">
        <v>-53</v>
      </c>
      <c r="I272" s="25" t="n">
        <v>-53</v>
      </c>
      <c r="J272" s="25" t="n">
        <v>0</v>
      </c>
      <c r="K272" s="25" t="n">
        <v>0</v>
      </c>
      <c r="L272" s="25" t="n">
        <v>0</v>
      </c>
      <c r="M272" s="25"/>
      <c r="N272" s="6" t="s">
        <f>=I272+J272+K272+L272</f>
      </c>
      <c r="O272" s="25"/>
      <c r="P272" s="23"/>
    </row>
    <row collapsed="false" customFormat="false" customHeight="false" hidden="false" ht="12.1" outlineLevel="0" r="273">
      <c r="A273" s="38" t="n">
        <v>44218.634988426</v>
      </c>
      <c r="B273" s="39" t="s">
        <v>612</v>
      </c>
      <c r="C273" s="39" t="s">
        <v>613</v>
      </c>
      <c r="D273" s="39" t="s">
        <v>475</v>
      </c>
      <c r="E273" s="39" t="s">
        <v>614</v>
      </c>
      <c r="F273" s="39" t="s">
        <v>19</v>
      </c>
      <c r="G273" s="40" t="n">
        <v>-100</v>
      </c>
      <c r="H273" s="41" t="n">
        <v>91.1456</v>
      </c>
      <c r="I273" s="41" t="n">
        <v>9114.56</v>
      </c>
      <c r="J273" s="41" t="n">
        <v>0</v>
      </c>
      <c r="K273" s="41" t="n">
        <v>-5.56</v>
      </c>
      <c r="L273" s="41" t="n">
        <v>0</v>
      </c>
      <c r="M273" s="6" t="n">
        <v>-100</v>
      </c>
      <c r="N273" s="6" t="s">
        <f>=I273+J273+K273+L273</f>
      </c>
      <c r="O273" s="41"/>
      <c r="P273" s="39"/>
    </row>
    <row collapsed="false" customFormat="false" customHeight="false" hidden="false" ht="12.1" outlineLevel="0" r="274">
      <c r="A274" s="38" t="n">
        <v>44218.635798611</v>
      </c>
      <c r="B274" s="39" t="s">
        <v>627</v>
      </c>
      <c r="C274" s="39" t="s">
        <v>628</v>
      </c>
      <c r="D274" s="39" t="s">
        <v>475</v>
      </c>
      <c r="E274" s="39" t="s">
        <v>614</v>
      </c>
      <c r="F274" s="39" t="s">
        <v>19</v>
      </c>
      <c r="G274" s="40" t="n">
        <v>-41</v>
      </c>
      <c r="H274" s="41" t="n">
        <v>74.8786</v>
      </c>
      <c r="I274" s="41" t="n">
        <v>3070.02</v>
      </c>
      <c r="J274" s="41" t="n">
        <v>0</v>
      </c>
      <c r="K274" s="41" t="n">
        <v>-2.54</v>
      </c>
      <c r="L274" s="41" t="n">
        <v>0</v>
      </c>
      <c r="M274" s="6" t="n">
        <v>-41</v>
      </c>
      <c r="N274" s="6" t="s">
        <f>=I274+J274+K274+L274</f>
      </c>
      <c r="O274" s="41"/>
      <c r="P274" s="39"/>
    </row>
    <row collapsed="false" customFormat="false" customHeight="false" hidden="false" ht="12.1" outlineLevel="0" r="275">
      <c r="A275" s="21" t="n">
        <v>44218.661898148</v>
      </c>
      <c r="B275" s="17" t="s">
        <v>24</v>
      </c>
      <c r="C275" s="17" t="s">
        <v>630</v>
      </c>
      <c r="D275" s="17" t="s">
        <v>473</v>
      </c>
      <c r="E275" s="17" t="s">
        <v>17</v>
      </c>
      <c r="F275" s="17" t="s">
        <v>19</v>
      </c>
      <c r="G275" s="7" t="n">
        <v>23</v>
      </c>
      <c r="H275" s="6" t="n">
        <v>469.5</v>
      </c>
      <c r="I275" s="6" t="n">
        <v>-10798.5</v>
      </c>
      <c r="J275" s="6" t="n">
        <v>0</v>
      </c>
      <c r="K275" s="6" t="n">
        <v>-6.48</v>
      </c>
      <c r="L275" s="6" t="n">
        <v>0</v>
      </c>
      <c r="M275" s="6"/>
      <c r="N275" s="6" t="s">
        <f>=I275+J275+K275+L275</f>
      </c>
      <c r="O275" s="6"/>
      <c r="P275" s="17"/>
    </row>
    <row collapsed="false" customFormat="false" customHeight="false" hidden="false" ht="12.1" outlineLevel="0" r="276">
      <c r="A276" s="26" t="n">
        <v>44224</v>
      </c>
      <c r="B276" s="27" t="s">
        <v>547</v>
      </c>
      <c r="C276" s="27" t="s">
        <v>183</v>
      </c>
      <c r="D276" s="27" t="s">
        <v>547</v>
      </c>
      <c r="E276" s="27" t="s">
        <v>547</v>
      </c>
      <c r="F276" s="27" t="s">
        <v>19</v>
      </c>
      <c r="G276" s="28" t="n">
        <v>1</v>
      </c>
      <c r="H276" s="29" t="n">
        <v>10000</v>
      </c>
      <c r="I276" s="29" t="n">
        <v>10000</v>
      </c>
      <c r="J276" s="29" t="n">
        <v>0</v>
      </c>
      <c r="K276" s="29" t="n">
        <v>0</v>
      </c>
      <c r="L276" s="29" t="n">
        <v>0</v>
      </c>
      <c r="M276" s="29"/>
      <c r="N276" s="6" t="s">
        <f>=I276+J276+K276+L276</f>
      </c>
      <c r="O276" s="29"/>
      <c r="P276" s="27"/>
    </row>
    <row collapsed="false" customFormat="false" customHeight="false" hidden="false" ht="12.1" outlineLevel="0" r="277">
      <c r="A277" s="21" t="n">
        <v>44224.578263889</v>
      </c>
      <c r="B277" s="17" t="s">
        <v>24</v>
      </c>
      <c r="C277" s="17" t="s">
        <v>630</v>
      </c>
      <c r="D277" s="17" t="s">
        <v>473</v>
      </c>
      <c r="E277" s="17" t="s">
        <v>17</v>
      </c>
      <c r="F277" s="17" t="s">
        <v>19</v>
      </c>
      <c r="G277" s="7" t="n">
        <v>20</v>
      </c>
      <c r="H277" s="6" t="n">
        <v>462.5</v>
      </c>
      <c r="I277" s="6" t="n">
        <v>-9250</v>
      </c>
      <c r="J277" s="6" t="n">
        <v>0</v>
      </c>
      <c r="K277" s="6" t="n">
        <v>-5.55</v>
      </c>
      <c r="L277" s="6" t="n">
        <v>0</v>
      </c>
      <c r="M277" s="6"/>
      <c r="N277" s="6" t="s">
        <f>=I277+J277+K277+L277</f>
      </c>
      <c r="O277" s="6"/>
      <c r="P277" s="17"/>
    </row>
    <row collapsed="false" customFormat="false" customHeight="false" hidden="false" ht="12.1" outlineLevel="0" r="278">
      <c r="A278" s="21" t="n">
        <v>44225.47349537</v>
      </c>
      <c r="B278" s="17" t="s">
        <v>24</v>
      </c>
      <c r="C278" s="17" t="s">
        <v>630</v>
      </c>
      <c r="D278" s="17" t="s">
        <v>473</v>
      </c>
      <c r="E278" s="17" t="s">
        <v>17</v>
      </c>
      <c r="F278" s="17" t="s">
        <v>19</v>
      </c>
      <c r="G278" s="7" t="n">
        <v>3</v>
      </c>
      <c r="H278" s="6" t="n">
        <v>459.9</v>
      </c>
      <c r="I278" s="6" t="n">
        <v>-1379.7</v>
      </c>
      <c r="J278" s="6" t="n">
        <v>0</v>
      </c>
      <c r="K278" s="6" t="n">
        <v>-0.83</v>
      </c>
      <c r="L278" s="6" t="n">
        <v>0</v>
      </c>
      <c r="M278" s="6"/>
      <c r="N278" s="6" t="s">
        <f>=I278+J278+K278+L278</f>
      </c>
      <c r="O278" s="6"/>
      <c r="P278" s="17"/>
    </row>
    <row collapsed="false" customFormat="false" customHeight="false" hidden="false" ht="12.1" outlineLevel="0" r="279">
      <c r="A279" s="21" t="n">
        <v>44225.662164352</v>
      </c>
      <c r="B279" s="17" t="s">
        <v>24</v>
      </c>
      <c r="C279" s="17" t="s">
        <v>630</v>
      </c>
      <c r="D279" s="17" t="s">
        <v>473</v>
      </c>
      <c r="E279" s="17" t="s">
        <v>17</v>
      </c>
      <c r="F279" s="17" t="s">
        <v>19</v>
      </c>
      <c r="G279" s="7" t="n">
        <v>1</v>
      </c>
      <c r="H279" s="6" t="n">
        <v>458.5</v>
      </c>
      <c r="I279" s="6" t="n">
        <v>-458.5</v>
      </c>
      <c r="J279" s="6" t="n">
        <v>0</v>
      </c>
      <c r="K279" s="6" t="n">
        <v>-0.28</v>
      </c>
      <c r="L279" s="6" t="n">
        <v>0</v>
      </c>
      <c r="M279" s="6"/>
      <c r="N279" s="6" t="s">
        <f>=I279+J279+K279+L279</f>
      </c>
      <c r="O279" s="6"/>
      <c r="P279" s="17"/>
    </row>
    <row collapsed="false" customFormat="false" customHeight="false" hidden="false" ht="12.1" outlineLevel="0" r="280">
      <c r="A280" s="30" t="n">
        <v>44225.979594907</v>
      </c>
      <c r="B280" s="31" t="s">
        <v>486</v>
      </c>
      <c r="C280" s="31" t="s">
        <v>564</v>
      </c>
      <c r="D280" s="31" t="s">
        <v>475</v>
      </c>
      <c r="E280" s="31" t="s">
        <v>17</v>
      </c>
      <c r="F280" s="31" t="s">
        <v>19</v>
      </c>
      <c r="G280" s="32" t="n">
        <v>-5</v>
      </c>
      <c r="H280" s="33" t="n">
        <v>489.6</v>
      </c>
      <c r="I280" s="33" t="n">
        <v>2448</v>
      </c>
      <c r="J280" s="33" t="n">
        <v>0</v>
      </c>
      <c r="K280" s="33" t="n">
        <v>-1.46</v>
      </c>
      <c r="L280" s="33" t="n">
        <v>0</v>
      </c>
      <c r="M280" s="33"/>
      <c r="N280" s="6" t="s">
        <f>=I280+J280+K280+L280</f>
      </c>
      <c r="O280" s="33"/>
      <c r="P280" s="31"/>
    </row>
    <row collapsed="false" customFormat="false" customHeight="false" hidden="false" ht="12.1" outlineLevel="0" r="281">
      <c r="A281" s="30" t="n">
        <v>44225.979733796</v>
      </c>
      <c r="B281" s="31" t="s">
        <v>486</v>
      </c>
      <c r="C281" s="31" t="s">
        <v>564</v>
      </c>
      <c r="D281" s="31" t="s">
        <v>475</v>
      </c>
      <c r="E281" s="31" t="s">
        <v>17</v>
      </c>
      <c r="F281" s="31" t="s">
        <v>19</v>
      </c>
      <c r="G281" s="32" t="n">
        <v>-1</v>
      </c>
      <c r="H281" s="33" t="n">
        <v>489.6</v>
      </c>
      <c r="I281" s="33" t="n">
        <v>489.6</v>
      </c>
      <c r="J281" s="33" t="n">
        <v>0</v>
      </c>
      <c r="K281" s="33" t="n">
        <v>-0.29</v>
      </c>
      <c r="L281" s="33" t="n">
        <v>0</v>
      </c>
      <c r="M281" s="33"/>
      <c r="N281" s="6" t="s">
        <f>=I281+J281+K281+L281</f>
      </c>
      <c r="O281" s="33"/>
      <c r="P281" s="31"/>
    </row>
    <row collapsed="false" customFormat="false" customHeight="false" hidden="false" ht="12.1" outlineLevel="0" r="282">
      <c r="A282" s="30" t="n">
        <v>44225.979768519</v>
      </c>
      <c r="B282" s="31" t="s">
        <v>486</v>
      </c>
      <c r="C282" s="31" t="s">
        <v>564</v>
      </c>
      <c r="D282" s="31" t="s">
        <v>475</v>
      </c>
      <c r="E282" s="31" t="s">
        <v>17</v>
      </c>
      <c r="F282" s="31" t="s">
        <v>19</v>
      </c>
      <c r="G282" s="32" t="n">
        <v>-1</v>
      </c>
      <c r="H282" s="33" t="n">
        <v>489.6</v>
      </c>
      <c r="I282" s="33" t="n">
        <v>489.6</v>
      </c>
      <c r="J282" s="33" t="n">
        <v>0</v>
      </c>
      <c r="K282" s="33" t="n">
        <v>-0.29</v>
      </c>
      <c r="L282" s="33" t="n">
        <v>0</v>
      </c>
      <c r="M282" s="33"/>
      <c r="N282" s="6" t="s">
        <f>=I282+J282+K282+L282</f>
      </c>
      <c r="O282" s="33"/>
      <c r="P282" s="31"/>
    </row>
    <row collapsed="false" customFormat="false" customHeight="false" hidden="false" ht="12.1" outlineLevel="0" r="283">
      <c r="A283" s="30" t="n">
        <v>44225.979976852</v>
      </c>
      <c r="B283" s="31" t="s">
        <v>486</v>
      </c>
      <c r="C283" s="31" t="s">
        <v>564</v>
      </c>
      <c r="D283" s="31" t="s">
        <v>475</v>
      </c>
      <c r="E283" s="31" t="s">
        <v>17</v>
      </c>
      <c r="F283" s="31" t="s">
        <v>19</v>
      </c>
      <c r="G283" s="32" t="n">
        <v>-50</v>
      </c>
      <c r="H283" s="33" t="n">
        <v>489.6</v>
      </c>
      <c r="I283" s="33" t="n">
        <v>24480</v>
      </c>
      <c r="J283" s="33" t="n">
        <v>0</v>
      </c>
      <c r="K283" s="33" t="n">
        <v>-14.69</v>
      </c>
      <c r="L283" s="33" t="n">
        <v>0</v>
      </c>
      <c r="M283" s="33"/>
      <c r="N283" s="6" t="s">
        <f>=I283+J283+K283+L283</f>
      </c>
      <c r="O283" s="33"/>
      <c r="P283" s="31"/>
    </row>
    <row collapsed="false" customFormat="false" customHeight="false" hidden="false" ht="12.1" outlineLevel="0" r="284">
      <c r="A284" s="30" t="n">
        <v>44225.979976852</v>
      </c>
      <c r="B284" s="31" t="s">
        <v>486</v>
      </c>
      <c r="C284" s="31" t="s">
        <v>564</v>
      </c>
      <c r="D284" s="31" t="s">
        <v>475</v>
      </c>
      <c r="E284" s="31" t="s">
        <v>17</v>
      </c>
      <c r="F284" s="31" t="s">
        <v>19</v>
      </c>
      <c r="G284" s="32" t="n">
        <v>-13</v>
      </c>
      <c r="H284" s="33" t="n">
        <v>489.6</v>
      </c>
      <c r="I284" s="33" t="n">
        <v>6364.8</v>
      </c>
      <c r="J284" s="33" t="n">
        <v>0</v>
      </c>
      <c r="K284" s="33" t="n">
        <v>-3.82</v>
      </c>
      <c r="L284" s="33" t="n">
        <v>0</v>
      </c>
      <c r="M284" s="33"/>
      <c r="N284" s="6" t="s">
        <f>=I284+J284+K284+L284</f>
      </c>
      <c r="O284" s="33"/>
      <c r="P284" s="31"/>
    </row>
    <row collapsed="false" customFormat="false" customHeight="false" hidden="false" ht="12.1" outlineLevel="0" r="285">
      <c r="A285" s="21" t="n">
        <v>44225.983912037</v>
      </c>
      <c r="B285" s="17" t="s">
        <v>24</v>
      </c>
      <c r="C285" s="17" t="s">
        <v>630</v>
      </c>
      <c r="D285" s="17" t="s">
        <v>473</v>
      </c>
      <c r="E285" s="17" t="s">
        <v>17</v>
      </c>
      <c r="F285" s="17" t="s">
        <v>19</v>
      </c>
      <c r="G285" s="7" t="n">
        <v>75</v>
      </c>
      <c r="H285" s="6" t="n">
        <v>457</v>
      </c>
      <c r="I285" s="6" t="n">
        <v>-34275</v>
      </c>
      <c r="J285" s="6" t="n">
        <v>0</v>
      </c>
      <c r="K285" s="6" t="n">
        <v>-20.57</v>
      </c>
      <c r="L285" s="6" t="n">
        <v>0</v>
      </c>
      <c r="M285" s="6"/>
      <c r="N285" s="6" t="s">
        <f>=I285+J285+K285+L285</f>
      </c>
      <c r="O285" s="6"/>
      <c r="P285" s="17"/>
    </row>
    <row collapsed="false" customFormat="false" customHeight="false" hidden="false" ht="12.1" outlineLevel="0" r="286">
      <c r="A286" s="30" t="n">
        <v>44246.754212963</v>
      </c>
      <c r="B286" s="31" t="s">
        <v>485</v>
      </c>
      <c r="C286" s="31" t="s">
        <v>562</v>
      </c>
      <c r="D286" s="31" t="s">
        <v>475</v>
      </c>
      <c r="E286" s="31" t="s">
        <v>17</v>
      </c>
      <c r="F286" s="31" t="s">
        <v>19</v>
      </c>
      <c r="G286" s="32" t="n">
        <v>-2</v>
      </c>
      <c r="H286" s="33" t="n">
        <v>28000</v>
      </c>
      <c r="I286" s="33" t="n">
        <v>56000</v>
      </c>
      <c r="J286" s="33" t="n">
        <v>0</v>
      </c>
      <c r="K286" s="33" t="n">
        <v>-33.6</v>
      </c>
      <c r="L286" s="33" t="n">
        <v>0</v>
      </c>
      <c r="M286" s="33"/>
      <c r="N286" s="6" t="s">
        <f>=I286+J286+K286+L286</f>
      </c>
      <c r="O286" s="33"/>
      <c r="P286" s="31"/>
    </row>
    <row collapsed="false" customFormat="false" customHeight="false" hidden="false" ht="12.1" outlineLevel="0" r="287">
      <c r="A287" s="30" t="n">
        <v>44246.759918981</v>
      </c>
      <c r="B287" s="31" t="s">
        <v>45</v>
      </c>
      <c r="C287" s="31" t="s">
        <v>620</v>
      </c>
      <c r="D287" s="31" t="s">
        <v>475</v>
      </c>
      <c r="E287" s="31" t="s">
        <v>17</v>
      </c>
      <c r="F287" s="31" t="s">
        <v>19</v>
      </c>
      <c r="G287" s="32" t="n">
        <v>-200000</v>
      </c>
      <c r="H287" s="33" t="n">
        <v>0.037325</v>
      </c>
      <c r="I287" s="33" t="n">
        <v>7465</v>
      </c>
      <c r="J287" s="33" t="n">
        <v>0</v>
      </c>
      <c r="K287" s="33" t="n">
        <v>-4.48</v>
      </c>
      <c r="L287" s="33" t="n">
        <v>0</v>
      </c>
      <c r="M287" s="33"/>
      <c r="N287" s="6" t="s">
        <f>=I287+J287+K287+L287</f>
      </c>
      <c r="O287" s="33"/>
      <c r="P287" s="31"/>
    </row>
    <row collapsed="false" customFormat="false" customHeight="false" hidden="false" ht="12.1" outlineLevel="0" r="288">
      <c r="A288" s="30" t="n">
        <v>44246.764270833</v>
      </c>
      <c r="B288" s="31" t="s">
        <v>485</v>
      </c>
      <c r="C288" s="31" t="s">
        <v>562</v>
      </c>
      <c r="D288" s="31" t="s">
        <v>475</v>
      </c>
      <c r="E288" s="31" t="s">
        <v>17</v>
      </c>
      <c r="F288" s="31" t="s">
        <v>19</v>
      </c>
      <c r="G288" s="32" t="n">
        <v>-2</v>
      </c>
      <c r="H288" s="33" t="n">
        <v>28054</v>
      </c>
      <c r="I288" s="33" t="n">
        <v>56108</v>
      </c>
      <c r="J288" s="33" t="n">
        <v>0</v>
      </c>
      <c r="K288" s="33" t="n">
        <v>-33.66</v>
      </c>
      <c r="L288" s="33" t="n">
        <v>0</v>
      </c>
      <c r="M288" s="33"/>
      <c r="N288" s="6" t="s">
        <f>=I288+J288+K288+L288</f>
      </c>
      <c r="O288" s="33"/>
      <c r="P288" s="31"/>
    </row>
    <row collapsed="false" customFormat="false" customHeight="false" hidden="false" ht="12.1" outlineLevel="0" r="289">
      <c r="A289" s="30" t="n">
        <v>44247.468449074</v>
      </c>
      <c r="B289" s="31" t="s">
        <v>494</v>
      </c>
      <c r="C289" s="31" t="s">
        <v>608</v>
      </c>
      <c r="D289" s="31" t="s">
        <v>475</v>
      </c>
      <c r="E289" s="31" t="s">
        <v>17</v>
      </c>
      <c r="F289" s="31" t="s">
        <v>19</v>
      </c>
      <c r="G289" s="32" t="n">
        <v>-1300</v>
      </c>
      <c r="H289" s="33" t="n">
        <v>69.02</v>
      </c>
      <c r="I289" s="33" t="n">
        <v>89726</v>
      </c>
      <c r="J289" s="33" t="n">
        <v>0</v>
      </c>
      <c r="K289" s="33" t="n">
        <v>-53.83</v>
      </c>
      <c r="L289" s="33" t="n">
        <v>0</v>
      </c>
      <c r="M289" s="33"/>
      <c r="N289" s="6" t="s">
        <f>=I289+J289+K289+L289</f>
      </c>
      <c r="O289" s="33"/>
      <c r="P289" s="31"/>
    </row>
    <row collapsed="false" customFormat="false" customHeight="false" hidden="false" ht="12.1" outlineLevel="0" r="290">
      <c r="A290" s="22" t="n">
        <v>44249</v>
      </c>
      <c r="B290" s="23" t="s">
        <v>545</v>
      </c>
      <c r="C290" s="23" t="s">
        <v>568</v>
      </c>
      <c r="D290" s="23" t="s">
        <v>545</v>
      </c>
      <c r="E290" s="23" t="s">
        <v>545</v>
      </c>
      <c r="F290" s="23" t="s">
        <v>19</v>
      </c>
      <c r="G290" s="24" t="n">
        <v>1</v>
      </c>
      <c r="H290" s="25" t="n">
        <v>-6.73</v>
      </c>
      <c r="I290" s="25" t="n">
        <v>-6.73</v>
      </c>
      <c r="J290" s="25" t="n">
        <v>0</v>
      </c>
      <c r="K290" s="25" t="n">
        <v>0</v>
      </c>
      <c r="L290" s="25" t="n">
        <v>0</v>
      </c>
      <c r="M290" s="25"/>
      <c r="N290" s="6" t="s">
        <f>=I290+J290+K290+L290</f>
      </c>
      <c r="O290" s="25"/>
      <c r="P290" s="23"/>
    </row>
    <row collapsed="false" customFormat="false" customHeight="false" hidden="false" ht="12.1" outlineLevel="0" r="291">
      <c r="A291" s="22" t="n">
        <v>44249</v>
      </c>
      <c r="B291" s="23" t="s">
        <v>545</v>
      </c>
      <c r="C291" s="23" t="s">
        <v>567</v>
      </c>
      <c r="D291" s="23" t="s">
        <v>545</v>
      </c>
      <c r="E291" s="23" t="s">
        <v>545</v>
      </c>
      <c r="F291" s="23" t="s">
        <v>19</v>
      </c>
      <c r="G291" s="24" t="n">
        <v>1</v>
      </c>
      <c r="H291" s="25" t="n">
        <v>-11.98</v>
      </c>
      <c r="I291" s="25" t="n">
        <v>-11.98</v>
      </c>
      <c r="J291" s="25" t="n">
        <v>0</v>
      </c>
      <c r="K291" s="25" t="n">
        <v>0</v>
      </c>
      <c r="L291" s="25" t="n">
        <v>0</v>
      </c>
      <c r="M291" s="25"/>
      <c r="N291" s="6" t="s">
        <f>=I291+J291+K291+L291</f>
      </c>
      <c r="O291" s="25"/>
      <c r="P291" s="23"/>
    </row>
    <row collapsed="false" customFormat="false" customHeight="false" hidden="false" ht="12.1" outlineLevel="0" r="292">
      <c r="A292" s="21" t="n">
        <v>44249.807372685</v>
      </c>
      <c r="B292" s="17" t="s">
        <v>485</v>
      </c>
      <c r="C292" s="17" t="s">
        <v>562</v>
      </c>
      <c r="D292" s="17" t="s">
        <v>473</v>
      </c>
      <c r="E292" s="17" t="s">
        <v>17</v>
      </c>
      <c r="F292" s="17" t="s">
        <v>19</v>
      </c>
      <c r="G292" s="7" t="n">
        <v>2</v>
      </c>
      <c r="H292" s="6" t="n">
        <v>26040</v>
      </c>
      <c r="I292" s="6" t="n">
        <v>-52080</v>
      </c>
      <c r="J292" s="6" t="n">
        <v>0</v>
      </c>
      <c r="K292" s="6" t="n">
        <v>-31.24</v>
      </c>
      <c r="L292" s="6" t="n">
        <v>0</v>
      </c>
      <c r="M292" s="6"/>
      <c r="N292" s="6" t="s">
        <f>=I292+J292+K292+L292</f>
      </c>
      <c r="O292" s="6"/>
      <c r="P292" s="17"/>
    </row>
    <row collapsed="false" customFormat="false" customHeight="false" hidden="false" ht="12.1" outlineLevel="0" r="293">
      <c r="A293" s="22" t="n">
        <v>44250</v>
      </c>
      <c r="B293" s="23" t="s">
        <v>545</v>
      </c>
      <c r="C293" s="23" t="s">
        <v>567</v>
      </c>
      <c r="D293" s="23" t="s">
        <v>545</v>
      </c>
      <c r="E293" s="23" t="s">
        <v>545</v>
      </c>
      <c r="F293" s="23" t="s">
        <v>19</v>
      </c>
      <c r="G293" s="24" t="n">
        <v>1</v>
      </c>
      <c r="H293" s="25" t="n">
        <v>-11.98</v>
      </c>
      <c r="I293" s="25" t="n">
        <v>-11.98</v>
      </c>
      <c r="J293" s="25" t="n">
        <v>0</v>
      </c>
      <c r="K293" s="25" t="n">
        <v>0</v>
      </c>
      <c r="L293" s="25" t="n">
        <v>0</v>
      </c>
      <c r="M293" s="25"/>
      <c r="N293" s="6" t="s">
        <f>=I293+J293+K293+L293</f>
      </c>
      <c r="O293" s="25"/>
      <c r="P293" s="23"/>
    </row>
    <row collapsed="false" customFormat="false" customHeight="false" hidden="false" ht="12.1" outlineLevel="0" r="294">
      <c r="A294" s="22" t="n">
        <v>44250</v>
      </c>
      <c r="B294" s="23" t="s">
        <v>545</v>
      </c>
      <c r="C294" s="23" t="s">
        <v>568</v>
      </c>
      <c r="D294" s="23" t="s">
        <v>545</v>
      </c>
      <c r="E294" s="23" t="s">
        <v>545</v>
      </c>
      <c r="F294" s="23" t="s">
        <v>19</v>
      </c>
      <c r="G294" s="24" t="n">
        <v>1</v>
      </c>
      <c r="H294" s="25" t="n">
        <v>-6.73</v>
      </c>
      <c r="I294" s="25" t="n">
        <v>-6.73</v>
      </c>
      <c r="J294" s="25" t="n">
        <v>0</v>
      </c>
      <c r="K294" s="25" t="n">
        <v>0</v>
      </c>
      <c r="L294" s="25" t="n">
        <v>0</v>
      </c>
      <c r="M294" s="25"/>
      <c r="N294" s="6" t="s">
        <f>=I294+J294+K294+L294</f>
      </c>
      <c r="O294" s="25"/>
      <c r="P294" s="23"/>
    </row>
    <row collapsed="false" customFormat="false" customHeight="false" hidden="false" ht="12.1" outlineLevel="0" r="295">
      <c r="A295" s="22" t="n">
        <v>44251</v>
      </c>
      <c r="B295" s="23" t="s">
        <v>545</v>
      </c>
      <c r="C295" s="23" t="s">
        <v>568</v>
      </c>
      <c r="D295" s="23" t="s">
        <v>545</v>
      </c>
      <c r="E295" s="23" t="s">
        <v>545</v>
      </c>
      <c r="F295" s="23" t="s">
        <v>19</v>
      </c>
      <c r="G295" s="24" t="n">
        <v>1</v>
      </c>
      <c r="H295" s="25" t="n">
        <v>-6.53</v>
      </c>
      <c r="I295" s="25" t="n">
        <v>-6.53</v>
      </c>
      <c r="J295" s="25" t="n">
        <v>0</v>
      </c>
      <c r="K295" s="25" t="n">
        <v>0</v>
      </c>
      <c r="L295" s="25" t="n">
        <v>0</v>
      </c>
      <c r="M295" s="25"/>
      <c r="N295" s="6" t="s">
        <f>=I295+J295+K295+L295</f>
      </c>
      <c r="O295" s="25"/>
      <c r="P295" s="23"/>
    </row>
    <row collapsed="false" customFormat="false" customHeight="false" hidden="false" ht="12.1" outlineLevel="0" r="296">
      <c r="A296" s="22" t="n">
        <v>44251</v>
      </c>
      <c r="B296" s="23" t="s">
        <v>545</v>
      </c>
      <c r="C296" s="23" t="s">
        <v>567</v>
      </c>
      <c r="D296" s="23" t="s">
        <v>545</v>
      </c>
      <c r="E296" s="23" t="s">
        <v>545</v>
      </c>
      <c r="F296" s="23" t="s">
        <v>19</v>
      </c>
      <c r="G296" s="24" t="n">
        <v>1</v>
      </c>
      <c r="H296" s="25" t="n">
        <v>-11.62</v>
      </c>
      <c r="I296" s="25" t="n">
        <v>-11.62</v>
      </c>
      <c r="J296" s="25" t="n">
        <v>0</v>
      </c>
      <c r="K296" s="25" t="n">
        <v>0</v>
      </c>
      <c r="L296" s="25" t="n">
        <v>0</v>
      </c>
      <c r="M296" s="25"/>
      <c r="N296" s="6" t="s">
        <f>=I296+J296+K296+L296</f>
      </c>
      <c r="O296" s="25"/>
      <c r="P296" s="23"/>
    </row>
    <row collapsed="false" customFormat="false" customHeight="false" hidden="false" ht="12.1" outlineLevel="0" r="297">
      <c r="A297" s="30" t="n">
        <v>44251.613611111</v>
      </c>
      <c r="B297" s="31" t="s">
        <v>485</v>
      </c>
      <c r="C297" s="31" t="s">
        <v>562</v>
      </c>
      <c r="D297" s="31" t="s">
        <v>475</v>
      </c>
      <c r="E297" s="31" t="s">
        <v>17</v>
      </c>
      <c r="F297" s="31" t="s">
        <v>19</v>
      </c>
      <c r="G297" s="32" t="n">
        <v>-3</v>
      </c>
      <c r="H297" s="33" t="n">
        <v>25606</v>
      </c>
      <c r="I297" s="33" t="n">
        <v>76818</v>
      </c>
      <c r="J297" s="33" t="n">
        <v>0</v>
      </c>
      <c r="K297" s="33" t="n">
        <v>-46.09</v>
      </c>
      <c r="L297" s="33" t="n">
        <v>0</v>
      </c>
      <c r="M297" s="33"/>
      <c r="N297" s="6" t="s">
        <f>=I297+J297+K297+L297</f>
      </c>
      <c r="O297" s="33"/>
      <c r="P297" s="31"/>
    </row>
    <row collapsed="false" customFormat="false" customHeight="false" hidden="false" ht="12.1" outlineLevel="0" r="298">
      <c r="A298" s="21" t="n">
        <v>44251.717465278</v>
      </c>
      <c r="B298" s="17" t="s">
        <v>485</v>
      </c>
      <c r="C298" s="17" t="s">
        <v>562</v>
      </c>
      <c r="D298" s="17" t="s">
        <v>473</v>
      </c>
      <c r="E298" s="17" t="s">
        <v>17</v>
      </c>
      <c r="F298" s="17" t="s">
        <v>19</v>
      </c>
      <c r="G298" s="7" t="n">
        <v>3</v>
      </c>
      <c r="H298" s="6" t="n">
        <v>25120</v>
      </c>
      <c r="I298" s="6" t="n">
        <v>-75360</v>
      </c>
      <c r="J298" s="6" t="n">
        <v>0</v>
      </c>
      <c r="K298" s="6" t="n">
        <v>-45.21</v>
      </c>
      <c r="L298" s="6" t="n">
        <v>0</v>
      </c>
      <c r="M298" s="6"/>
      <c r="N298" s="6" t="s">
        <f>=I298+J298+K298+L298</f>
      </c>
      <c r="O298" s="6"/>
      <c r="P298" s="17"/>
    </row>
    <row collapsed="false" customFormat="false" customHeight="false" hidden="false" ht="12.1" outlineLevel="0" r="299">
      <c r="A299" s="30" t="n">
        <v>44252.431180556</v>
      </c>
      <c r="B299" s="31" t="s">
        <v>485</v>
      </c>
      <c r="C299" s="31" t="s">
        <v>562</v>
      </c>
      <c r="D299" s="31" t="s">
        <v>475</v>
      </c>
      <c r="E299" s="31" t="s">
        <v>17</v>
      </c>
      <c r="F299" s="31" t="s">
        <v>19</v>
      </c>
      <c r="G299" s="32" t="n">
        <v>-2</v>
      </c>
      <c r="H299" s="33" t="n">
        <v>25030</v>
      </c>
      <c r="I299" s="33" t="n">
        <v>50060</v>
      </c>
      <c r="J299" s="33" t="n">
        <v>0</v>
      </c>
      <c r="K299" s="33" t="n">
        <v>-30.04</v>
      </c>
      <c r="L299" s="33" t="n">
        <v>0</v>
      </c>
      <c r="M299" s="33"/>
      <c r="N299" s="6" t="s">
        <f>=I299+J299+K299+L299</f>
      </c>
      <c r="O299" s="33"/>
      <c r="P299" s="31"/>
    </row>
    <row collapsed="false" customFormat="false" customHeight="false" hidden="false" ht="12.1" outlineLevel="0" r="300">
      <c r="A300" s="21" t="n">
        <v>44252.817418981</v>
      </c>
      <c r="B300" s="17" t="s">
        <v>485</v>
      </c>
      <c r="C300" s="17" t="s">
        <v>562</v>
      </c>
      <c r="D300" s="17" t="s">
        <v>473</v>
      </c>
      <c r="E300" s="17" t="s">
        <v>17</v>
      </c>
      <c r="F300" s="17" t="s">
        <v>19</v>
      </c>
      <c r="G300" s="7" t="n">
        <v>1</v>
      </c>
      <c r="H300" s="6" t="n">
        <v>23396</v>
      </c>
      <c r="I300" s="6" t="n">
        <v>-23396</v>
      </c>
      <c r="J300" s="6" t="n">
        <v>0</v>
      </c>
      <c r="K300" s="6" t="n">
        <v>-14.04</v>
      </c>
      <c r="L300" s="6" t="n">
        <v>0</v>
      </c>
      <c r="M300" s="6"/>
      <c r="N300" s="6" t="s">
        <f>=I300+J300+K300+L300</f>
      </c>
      <c r="O300" s="6"/>
      <c r="P300" s="17"/>
    </row>
    <row collapsed="false" customFormat="false" customHeight="false" hidden="false" ht="12.1" outlineLevel="0" r="301">
      <c r="A301" s="21" t="n">
        <v>44252.8175</v>
      </c>
      <c r="B301" s="17" t="s">
        <v>485</v>
      </c>
      <c r="C301" s="17" t="s">
        <v>562</v>
      </c>
      <c r="D301" s="17" t="s">
        <v>473</v>
      </c>
      <c r="E301" s="17" t="s">
        <v>17</v>
      </c>
      <c r="F301" s="17" t="s">
        <v>19</v>
      </c>
      <c r="G301" s="7" t="n">
        <v>1</v>
      </c>
      <c r="H301" s="6" t="n">
        <v>23396</v>
      </c>
      <c r="I301" s="6" t="n">
        <v>-23396</v>
      </c>
      <c r="J301" s="6" t="n">
        <v>0</v>
      </c>
      <c r="K301" s="6" t="n">
        <v>-14.04</v>
      </c>
      <c r="L301" s="6" t="n">
        <v>0</v>
      </c>
      <c r="M301" s="6"/>
      <c r="N301" s="6" t="s">
        <f>=I301+J301+K301+L301</f>
      </c>
      <c r="O301" s="6"/>
      <c r="P301" s="17"/>
    </row>
    <row collapsed="false" customFormat="false" customHeight="false" hidden="false" ht="12.1" outlineLevel="0" r="302">
      <c r="A302" s="21" t="n">
        <v>44252.84630787</v>
      </c>
      <c r="B302" s="17" t="s">
        <v>502</v>
      </c>
      <c r="C302" s="17" t="s">
        <v>632</v>
      </c>
      <c r="D302" s="17" t="s">
        <v>473</v>
      </c>
      <c r="E302" s="17" t="s">
        <v>17</v>
      </c>
      <c r="F302" s="17" t="s">
        <v>19</v>
      </c>
      <c r="G302" s="7" t="n">
        <v>5</v>
      </c>
      <c r="H302" s="6" t="n">
        <v>4855.6</v>
      </c>
      <c r="I302" s="6" t="n">
        <v>-24278</v>
      </c>
      <c r="J302" s="6" t="n">
        <v>0</v>
      </c>
      <c r="K302" s="6" t="n">
        <v>-14.57</v>
      </c>
      <c r="L302" s="6" t="n">
        <v>0</v>
      </c>
      <c r="M302" s="6"/>
      <c r="N302" s="6" t="s">
        <f>=I302+J302+K302+L302</f>
      </c>
      <c r="O302" s="6"/>
      <c r="P302" s="17"/>
    </row>
    <row collapsed="false" customFormat="false" customHeight="false" hidden="false" ht="12.1" outlineLevel="0" r="303">
      <c r="A303" s="21" t="n">
        <v>44252.946122685</v>
      </c>
      <c r="B303" s="17" t="s">
        <v>491</v>
      </c>
      <c r="C303" s="17" t="s">
        <v>603</v>
      </c>
      <c r="D303" s="17" t="s">
        <v>473</v>
      </c>
      <c r="E303" s="17" t="s">
        <v>17</v>
      </c>
      <c r="F303" s="17" t="s">
        <v>19</v>
      </c>
      <c r="G303" s="7" t="n">
        <v>10000</v>
      </c>
      <c r="H303" s="6" t="n">
        <v>2.834</v>
      </c>
      <c r="I303" s="6" t="n">
        <v>-28340</v>
      </c>
      <c r="J303" s="6" t="n">
        <v>0</v>
      </c>
      <c r="K303" s="6" t="n">
        <v>-17</v>
      </c>
      <c r="L303" s="6" t="n">
        <v>0</v>
      </c>
      <c r="M303" s="6"/>
      <c r="N303" s="6" t="s">
        <f>=I303+J303+K303+L303</f>
      </c>
      <c r="O303" s="6"/>
      <c r="P303" s="17"/>
    </row>
    <row collapsed="false" customFormat="false" customHeight="false" hidden="false" ht="12.1" outlineLevel="0" r="304">
      <c r="A304" s="21" t="n">
        <v>44252.954143519</v>
      </c>
      <c r="B304" s="17" t="s">
        <v>491</v>
      </c>
      <c r="C304" s="17" t="s">
        <v>603</v>
      </c>
      <c r="D304" s="17" t="s">
        <v>473</v>
      </c>
      <c r="E304" s="17" t="s">
        <v>17</v>
      </c>
      <c r="F304" s="17" t="s">
        <v>19</v>
      </c>
      <c r="G304" s="7" t="n">
        <v>7000</v>
      </c>
      <c r="H304" s="6" t="n">
        <v>2.83</v>
      </c>
      <c r="I304" s="6" t="n">
        <v>-19810</v>
      </c>
      <c r="J304" s="6" t="n">
        <v>0</v>
      </c>
      <c r="K304" s="6" t="n">
        <v>-11.89</v>
      </c>
      <c r="L304" s="6" t="n">
        <v>0</v>
      </c>
      <c r="M304" s="6"/>
      <c r="N304" s="6" t="s">
        <f>=I304+J304+K304+L304</f>
      </c>
      <c r="O304" s="6"/>
      <c r="P304" s="17"/>
    </row>
    <row collapsed="false" customFormat="false" customHeight="false" hidden="false" ht="12.1" outlineLevel="0" r="305">
      <c r="A305" s="21" t="n">
        <v>44252.954143519</v>
      </c>
      <c r="B305" s="17" t="s">
        <v>491</v>
      </c>
      <c r="C305" s="17" t="s">
        <v>603</v>
      </c>
      <c r="D305" s="17" t="s">
        <v>473</v>
      </c>
      <c r="E305" s="17" t="s">
        <v>17</v>
      </c>
      <c r="F305" s="17" t="s">
        <v>19</v>
      </c>
      <c r="G305" s="7" t="n">
        <v>8000</v>
      </c>
      <c r="H305" s="6" t="n">
        <v>2.83</v>
      </c>
      <c r="I305" s="6" t="n">
        <v>-22640</v>
      </c>
      <c r="J305" s="6" t="n">
        <v>0</v>
      </c>
      <c r="K305" s="6" t="n">
        <v>-13.58</v>
      </c>
      <c r="L305" s="6" t="n">
        <v>0</v>
      </c>
      <c r="M305" s="6"/>
      <c r="N305" s="6" t="s">
        <f>=I305+J305+K305+L305</f>
      </c>
      <c r="O305" s="6"/>
      <c r="P305" s="17"/>
    </row>
    <row collapsed="false" customFormat="false" customHeight="false" hidden="false" ht="12.1" outlineLevel="0" r="306">
      <c r="A306" s="21" t="n">
        <v>44252.976377315</v>
      </c>
      <c r="B306" s="17" t="s">
        <v>30</v>
      </c>
      <c r="C306" s="17" t="s">
        <v>605</v>
      </c>
      <c r="D306" s="17" t="s">
        <v>473</v>
      </c>
      <c r="E306" s="17" t="s">
        <v>17</v>
      </c>
      <c r="F306" s="17" t="s">
        <v>19</v>
      </c>
      <c r="G306" s="7" t="n">
        <v>50</v>
      </c>
      <c r="H306" s="6" t="n">
        <v>315</v>
      </c>
      <c r="I306" s="6" t="n">
        <v>-15750</v>
      </c>
      <c r="J306" s="6" t="n">
        <v>0</v>
      </c>
      <c r="K306" s="6" t="n">
        <v>-9.46</v>
      </c>
      <c r="L306" s="6" t="n">
        <v>0</v>
      </c>
      <c r="M306" s="6"/>
      <c r="N306" s="6" t="s">
        <f>=I306+J306+K306+L306</f>
      </c>
      <c r="O306" s="6"/>
      <c r="P306" s="17"/>
    </row>
    <row collapsed="false" customFormat="false" customHeight="false" hidden="false" ht="12.1" outlineLevel="0" r="307">
      <c r="A307" s="21" t="n">
        <v>44252.980266204</v>
      </c>
      <c r="B307" s="17" t="s">
        <v>485</v>
      </c>
      <c r="C307" s="17" t="s">
        <v>562</v>
      </c>
      <c r="D307" s="17" t="s">
        <v>473</v>
      </c>
      <c r="E307" s="17" t="s">
        <v>17</v>
      </c>
      <c r="F307" s="17" t="s">
        <v>19</v>
      </c>
      <c r="G307" s="7" t="n">
        <v>2</v>
      </c>
      <c r="H307" s="6" t="n">
        <v>23300</v>
      </c>
      <c r="I307" s="6" t="n">
        <v>-46600</v>
      </c>
      <c r="J307" s="6" t="n">
        <v>0</v>
      </c>
      <c r="K307" s="6" t="n">
        <v>-27.96</v>
      </c>
      <c r="L307" s="6" t="n">
        <v>0</v>
      </c>
      <c r="M307" s="6"/>
      <c r="N307" s="6" t="s">
        <f>=I307+J307+K307+L307</f>
      </c>
      <c r="O307" s="6"/>
      <c r="P307" s="17"/>
    </row>
    <row collapsed="false" customFormat="false" customHeight="false" hidden="false" ht="12.1" outlineLevel="0" r="308">
      <c r="A308" s="21" t="n">
        <v>44252.9821875</v>
      </c>
      <c r="B308" s="17" t="s">
        <v>30</v>
      </c>
      <c r="C308" s="17" t="s">
        <v>605</v>
      </c>
      <c r="D308" s="17" t="s">
        <v>473</v>
      </c>
      <c r="E308" s="17" t="s">
        <v>17</v>
      </c>
      <c r="F308" s="17" t="s">
        <v>19</v>
      </c>
      <c r="G308" s="7" t="n">
        <v>10</v>
      </c>
      <c r="H308" s="6" t="n">
        <v>315.5</v>
      </c>
      <c r="I308" s="6" t="n">
        <v>-3155</v>
      </c>
      <c r="J308" s="6" t="n">
        <v>0</v>
      </c>
      <c r="K308" s="6" t="n">
        <v>-1.89</v>
      </c>
      <c r="L308" s="6" t="n">
        <v>0</v>
      </c>
      <c r="M308" s="6"/>
      <c r="N308" s="6" t="s">
        <f>=I308+J308+K308+L308</f>
      </c>
      <c r="O308" s="6"/>
      <c r="P308" s="17"/>
    </row>
    <row collapsed="false" customFormat="false" customHeight="false" hidden="false" ht="12.1" outlineLevel="0" r="309">
      <c r="A309" s="26" t="n">
        <v>44253</v>
      </c>
      <c r="B309" s="27" t="s">
        <v>547</v>
      </c>
      <c r="C309" s="27" t="s">
        <v>183</v>
      </c>
      <c r="D309" s="27" t="s">
        <v>547</v>
      </c>
      <c r="E309" s="27" t="s">
        <v>547</v>
      </c>
      <c r="F309" s="27" t="s">
        <v>19</v>
      </c>
      <c r="G309" s="28" t="n">
        <v>1</v>
      </c>
      <c r="H309" s="29" t="n">
        <v>14800</v>
      </c>
      <c r="I309" s="29" t="n">
        <v>14800</v>
      </c>
      <c r="J309" s="29" t="n">
        <v>0</v>
      </c>
      <c r="K309" s="29" t="n">
        <v>0</v>
      </c>
      <c r="L309" s="29" t="n">
        <v>0</v>
      </c>
      <c r="M309" s="29"/>
      <c r="N309" s="6" t="s">
        <f>=I309+J309+K309+L309</f>
      </c>
      <c r="O309" s="29"/>
      <c r="P309" s="27"/>
    </row>
    <row collapsed="false" customFormat="false" customHeight="false" hidden="false" ht="12.1" outlineLevel="0" r="310">
      <c r="A310" s="30" t="n">
        <v>44253.420856481</v>
      </c>
      <c r="B310" s="31" t="s">
        <v>485</v>
      </c>
      <c r="C310" s="31" t="s">
        <v>562</v>
      </c>
      <c r="D310" s="31" t="s">
        <v>475</v>
      </c>
      <c r="E310" s="31" t="s">
        <v>17</v>
      </c>
      <c r="F310" s="31" t="s">
        <v>19</v>
      </c>
      <c r="G310" s="32" t="n">
        <v>-5</v>
      </c>
      <c r="H310" s="33" t="n">
        <v>22900</v>
      </c>
      <c r="I310" s="33" t="n">
        <v>114500</v>
      </c>
      <c r="J310" s="33" t="n">
        <v>0</v>
      </c>
      <c r="K310" s="33" t="n">
        <v>-68.7</v>
      </c>
      <c r="L310" s="33" t="n">
        <v>0</v>
      </c>
      <c r="M310" s="33"/>
      <c r="N310" s="6" t="s">
        <f>=I310+J310+K310+L310</f>
      </c>
      <c r="O310" s="33"/>
      <c r="P310" s="31"/>
    </row>
    <row collapsed="false" customFormat="false" customHeight="false" hidden="false" ht="12.1" outlineLevel="0" r="311">
      <c r="A311" s="22" t="n">
        <v>44257</v>
      </c>
      <c r="B311" s="23" t="s">
        <v>545</v>
      </c>
      <c r="C311" s="23" t="s">
        <v>567</v>
      </c>
      <c r="D311" s="23" t="s">
        <v>545</v>
      </c>
      <c r="E311" s="23" t="s">
        <v>545</v>
      </c>
      <c r="F311" s="23" t="s">
        <v>19</v>
      </c>
      <c r="G311" s="24" t="n">
        <v>1</v>
      </c>
      <c r="H311" s="25" t="n">
        <v>-16.42</v>
      </c>
      <c r="I311" s="25" t="n">
        <v>-16.42</v>
      </c>
      <c r="J311" s="25" t="n">
        <v>0</v>
      </c>
      <c r="K311" s="25" t="n">
        <v>0</v>
      </c>
      <c r="L311" s="25" t="n">
        <v>0</v>
      </c>
      <c r="M311" s="25"/>
      <c r="N311" s="6" t="s">
        <f>=I311+J311+K311+L311</f>
      </c>
      <c r="O311" s="25"/>
      <c r="P311" s="23"/>
    </row>
    <row collapsed="false" customFormat="false" customHeight="false" hidden="false" ht="12.1" outlineLevel="0" r="312">
      <c r="A312" s="22" t="n">
        <v>44257</v>
      </c>
      <c r="B312" s="23" t="s">
        <v>545</v>
      </c>
      <c r="C312" s="23" t="s">
        <v>568</v>
      </c>
      <c r="D312" s="23" t="s">
        <v>545</v>
      </c>
      <c r="E312" s="23" t="s">
        <v>545</v>
      </c>
      <c r="F312" s="23" t="s">
        <v>19</v>
      </c>
      <c r="G312" s="24" t="n">
        <v>1</v>
      </c>
      <c r="H312" s="25" t="n">
        <v>-9.22</v>
      </c>
      <c r="I312" s="25" t="n">
        <v>-9.22</v>
      </c>
      <c r="J312" s="25" t="n">
        <v>0</v>
      </c>
      <c r="K312" s="25" t="n">
        <v>0</v>
      </c>
      <c r="L312" s="25" t="n">
        <v>0</v>
      </c>
      <c r="M312" s="25"/>
      <c r="N312" s="6" t="s">
        <f>=I312+J312+K312+L312</f>
      </c>
      <c r="O312" s="25"/>
      <c r="P312" s="23"/>
    </row>
    <row collapsed="false" customFormat="false" customHeight="false" hidden="false" ht="12.1" outlineLevel="0" r="313">
      <c r="A313" s="22" t="n">
        <v>44258</v>
      </c>
      <c r="B313" s="23" t="s">
        <v>545</v>
      </c>
      <c r="C313" s="23" t="s">
        <v>568</v>
      </c>
      <c r="D313" s="23" t="s">
        <v>545</v>
      </c>
      <c r="E313" s="23" t="s">
        <v>545</v>
      </c>
      <c r="F313" s="23" t="s">
        <v>19</v>
      </c>
      <c r="G313" s="24" t="n">
        <v>1</v>
      </c>
      <c r="H313" s="25" t="n">
        <v>-9.04</v>
      </c>
      <c r="I313" s="25" t="n">
        <v>-9.04</v>
      </c>
      <c r="J313" s="25" t="n">
        <v>0</v>
      </c>
      <c r="K313" s="25" t="n">
        <v>0</v>
      </c>
      <c r="L313" s="25" t="n">
        <v>0</v>
      </c>
      <c r="M313" s="25"/>
      <c r="N313" s="6" t="s">
        <f>=I313+J313+K313+L313</f>
      </c>
      <c r="O313" s="25"/>
      <c r="P313" s="23"/>
    </row>
    <row collapsed="false" customFormat="false" customHeight="false" hidden="false" ht="12.1" outlineLevel="0" r="314">
      <c r="A314" s="22" t="n">
        <v>44258</v>
      </c>
      <c r="B314" s="23" t="s">
        <v>545</v>
      </c>
      <c r="C314" s="23" t="s">
        <v>567</v>
      </c>
      <c r="D314" s="23" t="s">
        <v>545</v>
      </c>
      <c r="E314" s="23" t="s">
        <v>545</v>
      </c>
      <c r="F314" s="23" t="s">
        <v>19</v>
      </c>
      <c r="G314" s="24" t="n">
        <v>1</v>
      </c>
      <c r="H314" s="25" t="n">
        <v>-16.1</v>
      </c>
      <c r="I314" s="25" t="n">
        <v>-16.1</v>
      </c>
      <c r="J314" s="25" t="n">
        <v>0</v>
      </c>
      <c r="K314" s="25" t="n">
        <v>0</v>
      </c>
      <c r="L314" s="25" t="n">
        <v>0</v>
      </c>
      <c r="M314" s="25"/>
      <c r="N314" s="6" t="s">
        <f>=I314+J314+K314+L314</f>
      </c>
      <c r="O314" s="25"/>
      <c r="P314" s="23"/>
    </row>
    <row collapsed="false" customFormat="false" customHeight="false" hidden="false" ht="12.1" outlineLevel="0" r="315">
      <c r="A315" s="22" t="n">
        <v>44259</v>
      </c>
      <c r="B315" s="23" t="s">
        <v>545</v>
      </c>
      <c r="C315" s="23" t="s">
        <v>567</v>
      </c>
      <c r="D315" s="23" t="s">
        <v>545</v>
      </c>
      <c r="E315" s="23" t="s">
        <v>545</v>
      </c>
      <c r="F315" s="23" t="s">
        <v>19</v>
      </c>
      <c r="G315" s="24" t="n">
        <v>1</v>
      </c>
      <c r="H315" s="25" t="n">
        <v>-15.46</v>
      </c>
      <c r="I315" s="25" t="n">
        <v>-15.46</v>
      </c>
      <c r="J315" s="25" t="n">
        <v>0</v>
      </c>
      <c r="K315" s="25" t="n">
        <v>0</v>
      </c>
      <c r="L315" s="25" t="n">
        <v>0</v>
      </c>
      <c r="M315" s="25"/>
      <c r="N315" s="6" t="s">
        <f>=I315+J315+K315+L315</f>
      </c>
      <c r="O315" s="25"/>
      <c r="P315" s="23"/>
    </row>
    <row collapsed="false" customFormat="false" customHeight="false" hidden="false" ht="12.1" outlineLevel="0" r="316">
      <c r="A316" s="22" t="n">
        <v>44259</v>
      </c>
      <c r="B316" s="23" t="s">
        <v>545</v>
      </c>
      <c r="C316" s="23" t="s">
        <v>568</v>
      </c>
      <c r="D316" s="23" t="s">
        <v>545</v>
      </c>
      <c r="E316" s="23" t="s">
        <v>545</v>
      </c>
      <c r="F316" s="23" t="s">
        <v>19</v>
      </c>
      <c r="G316" s="24" t="n">
        <v>1</v>
      </c>
      <c r="H316" s="25" t="n">
        <v>-8.68</v>
      </c>
      <c r="I316" s="25" t="n">
        <v>-8.68</v>
      </c>
      <c r="J316" s="25" t="n">
        <v>0</v>
      </c>
      <c r="K316" s="25" t="n">
        <v>0</v>
      </c>
      <c r="L316" s="25" t="n">
        <v>0</v>
      </c>
      <c r="M316" s="25"/>
      <c r="N316" s="6" t="s">
        <f>=I316+J316+K316+L316</f>
      </c>
      <c r="O316" s="25"/>
      <c r="P316" s="23"/>
    </row>
    <row collapsed="false" customFormat="false" customHeight="false" hidden="false" ht="12.1" outlineLevel="0" r="317">
      <c r="A317" s="22" t="n">
        <v>44260</v>
      </c>
      <c r="B317" s="23" t="s">
        <v>545</v>
      </c>
      <c r="C317" s="23" t="s">
        <v>568</v>
      </c>
      <c r="D317" s="23" t="s">
        <v>545</v>
      </c>
      <c r="E317" s="23" t="s">
        <v>545</v>
      </c>
      <c r="F317" s="23" t="s">
        <v>19</v>
      </c>
      <c r="G317" s="24" t="n">
        <v>1</v>
      </c>
      <c r="H317" s="25" t="n">
        <v>-25.49</v>
      </c>
      <c r="I317" s="25" t="n">
        <v>-25.49</v>
      </c>
      <c r="J317" s="25" t="n">
        <v>0</v>
      </c>
      <c r="K317" s="25" t="n">
        <v>0</v>
      </c>
      <c r="L317" s="25" t="n">
        <v>0</v>
      </c>
      <c r="M317" s="25"/>
      <c r="N317" s="6" t="s">
        <f>=I317+J317+K317+L317</f>
      </c>
      <c r="O317" s="25"/>
      <c r="P317" s="23"/>
    </row>
    <row collapsed="false" customFormat="false" customHeight="false" hidden="false" ht="12.1" outlineLevel="0" r="318">
      <c r="A318" s="22" t="n">
        <v>44260</v>
      </c>
      <c r="B318" s="23" t="s">
        <v>545</v>
      </c>
      <c r="C318" s="23" t="s">
        <v>567</v>
      </c>
      <c r="D318" s="23" t="s">
        <v>545</v>
      </c>
      <c r="E318" s="23" t="s">
        <v>545</v>
      </c>
      <c r="F318" s="23" t="s">
        <v>19</v>
      </c>
      <c r="G318" s="24" t="n">
        <v>1</v>
      </c>
      <c r="H318" s="25" t="n">
        <v>-45.39</v>
      </c>
      <c r="I318" s="25" t="n">
        <v>-45.39</v>
      </c>
      <c r="J318" s="25" t="n">
        <v>0</v>
      </c>
      <c r="K318" s="25" t="n">
        <v>0</v>
      </c>
      <c r="L318" s="25" t="n">
        <v>0</v>
      </c>
      <c r="M318" s="25"/>
      <c r="N318" s="6" t="s">
        <f>=I318+J318+K318+L318</f>
      </c>
      <c r="O318" s="25"/>
      <c r="P318" s="23"/>
    </row>
    <row collapsed="false" customFormat="false" customHeight="false" hidden="false" ht="12.1" outlineLevel="0" r="319">
      <c r="A319" s="26" t="n">
        <v>44260</v>
      </c>
      <c r="B319" s="27" t="s">
        <v>547</v>
      </c>
      <c r="C319" s="27" t="s">
        <v>183</v>
      </c>
      <c r="D319" s="27" t="s">
        <v>547</v>
      </c>
      <c r="E319" s="27" t="s">
        <v>547</v>
      </c>
      <c r="F319" s="27" t="s">
        <v>35</v>
      </c>
      <c r="G319" s="28" t="n">
        <v>1</v>
      </c>
      <c r="H319" s="29" t="n">
        <v>1200</v>
      </c>
      <c r="I319" s="29" t="n">
        <v>1200</v>
      </c>
      <c r="J319" s="29" t="n">
        <v>0</v>
      </c>
      <c r="K319" s="29" t="n">
        <v>0</v>
      </c>
      <c r="L319" s="29" t="n">
        <v>0</v>
      </c>
      <c r="M319" s="29"/>
      <c r="N319" s="29"/>
      <c r="O319" s="6" t="s">
        <f>=I319+J319+K319+L319</f>
      </c>
      <c r="P319" s="27"/>
    </row>
    <row collapsed="false" customFormat="false" customHeight="false" hidden="false" ht="12.1" outlineLevel="0" r="320">
      <c r="A320" s="30" t="n">
        <v>44260.420381944</v>
      </c>
      <c r="B320" s="31" t="s">
        <v>485</v>
      </c>
      <c r="C320" s="31" t="s">
        <v>562</v>
      </c>
      <c r="D320" s="31" t="s">
        <v>475</v>
      </c>
      <c r="E320" s="31" t="s">
        <v>17</v>
      </c>
      <c r="F320" s="31" t="s">
        <v>19</v>
      </c>
      <c r="G320" s="32" t="n">
        <v>-2</v>
      </c>
      <c r="H320" s="33" t="n">
        <v>22096</v>
      </c>
      <c r="I320" s="33" t="n">
        <v>44192</v>
      </c>
      <c r="J320" s="33" t="n">
        <v>0</v>
      </c>
      <c r="K320" s="33" t="n">
        <v>-26.52</v>
      </c>
      <c r="L320" s="33" t="n">
        <v>0</v>
      </c>
      <c r="M320" s="33"/>
      <c r="N320" s="6" t="s">
        <f>=I320+J320+K320+L320</f>
      </c>
      <c r="O320" s="33"/>
      <c r="P320" s="31"/>
    </row>
    <row collapsed="false" customFormat="false" customHeight="false" hidden="false" ht="12.1" outlineLevel="0" r="321">
      <c r="A321" s="21" t="n">
        <v>44260.982314815</v>
      </c>
      <c r="B321" s="17" t="s">
        <v>485</v>
      </c>
      <c r="C321" s="17" t="s">
        <v>562</v>
      </c>
      <c r="D321" s="17" t="s">
        <v>473</v>
      </c>
      <c r="E321" s="17" t="s">
        <v>17</v>
      </c>
      <c r="F321" s="17" t="s">
        <v>19</v>
      </c>
      <c r="G321" s="7" t="n">
        <v>5</v>
      </c>
      <c r="H321" s="6" t="n">
        <v>22320</v>
      </c>
      <c r="I321" s="6" t="n">
        <v>-111600</v>
      </c>
      <c r="J321" s="6" t="n">
        <v>0</v>
      </c>
      <c r="K321" s="6" t="n">
        <v>-66.96</v>
      </c>
      <c r="L321" s="6" t="n">
        <v>0</v>
      </c>
      <c r="M321" s="6"/>
      <c r="N321" s="6" t="s">
        <f>=I321+J321+K321+L321</f>
      </c>
      <c r="O321" s="6"/>
      <c r="P321" s="17"/>
    </row>
    <row collapsed="false" customFormat="false" customHeight="false" hidden="false" ht="12.1" outlineLevel="0" r="322">
      <c r="A322" s="22" t="n">
        <v>44263</v>
      </c>
      <c r="B322" s="23" t="s">
        <v>545</v>
      </c>
      <c r="C322" s="23" t="s">
        <v>567</v>
      </c>
      <c r="D322" s="23" t="s">
        <v>545</v>
      </c>
      <c r="E322" s="23" t="s">
        <v>545</v>
      </c>
      <c r="F322" s="23" t="s">
        <v>19</v>
      </c>
      <c r="G322" s="24" t="n">
        <v>1</v>
      </c>
      <c r="H322" s="25" t="n">
        <v>-15.13</v>
      </c>
      <c r="I322" s="25" t="n">
        <v>-15.13</v>
      </c>
      <c r="J322" s="25" t="n">
        <v>0</v>
      </c>
      <c r="K322" s="25" t="n">
        <v>0</v>
      </c>
      <c r="L322" s="25" t="n">
        <v>0</v>
      </c>
      <c r="M322" s="25"/>
      <c r="N322" s="6" t="s">
        <f>=I322+J322+K322+L322</f>
      </c>
      <c r="O322" s="25"/>
      <c r="P322" s="23"/>
    </row>
    <row collapsed="false" customFormat="false" customHeight="false" hidden="false" ht="12.1" outlineLevel="0" r="323">
      <c r="A323" s="22" t="n">
        <v>44263</v>
      </c>
      <c r="B323" s="23" t="s">
        <v>545</v>
      </c>
      <c r="C323" s="23" t="s">
        <v>568</v>
      </c>
      <c r="D323" s="23" t="s">
        <v>545</v>
      </c>
      <c r="E323" s="23" t="s">
        <v>545</v>
      </c>
      <c r="F323" s="23" t="s">
        <v>19</v>
      </c>
      <c r="G323" s="24" t="n">
        <v>1</v>
      </c>
      <c r="H323" s="25" t="n">
        <v>-8.5</v>
      </c>
      <c r="I323" s="25" t="n">
        <v>-8.5</v>
      </c>
      <c r="J323" s="25" t="n">
        <v>0</v>
      </c>
      <c r="K323" s="25" t="n">
        <v>0</v>
      </c>
      <c r="L323" s="25" t="n">
        <v>0</v>
      </c>
      <c r="M323" s="25"/>
      <c r="N323" s="6" t="s">
        <f>=I323+J323+K323+L323</f>
      </c>
      <c r="O323" s="25"/>
      <c r="P323" s="23"/>
    </row>
    <row collapsed="false" customFormat="false" customHeight="false" hidden="false" ht="12.1" outlineLevel="0" r="324">
      <c r="A324" s="22" t="n">
        <v>44264</v>
      </c>
      <c r="B324" s="23" t="s">
        <v>545</v>
      </c>
      <c r="C324" s="23" t="s">
        <v>568</v>
      </c>
      <c r="D324" s="23" t="s">
        <v>545</v>
      </c>
      <c r="E324" s="23" t="s">
        <v>545</v>
      </c>
      <c r="F324" s="23" t="s">
        <v>19</v>
      </c>
      <c r="G324" s="24" t="n">
        <v>1</v>
      </c>
      <c r="H324" s="25" t="n">
        <v>-8.75</v>
      </c>
      <c r="I324" s="25" t="n">
        <v>-8.75</v>
      </c>
      <c r="J324" s="25" t="n">
        <v>0</v>
      </c>
      <c r="K324" s="25" t="n">
        <v>0</v>
      </c>
      <c r="L324" s="25" t="n">
        <v>0</v>
      </c>
      <c r="M324" s="25"/>
      <c r="N324" s="6" t="s">
        <f>=I324+J324+K324+L324</f>
      </c>
      <c r="O324" s="25"/>
      <c r="P324" s="23"/>
    </row>
    <row collapsed="false" customFormat="false" customHeight="false" hidden="false" ht="12.1" outlineLevel="0" r="325">
      <c r="A325" s="22" t="n">
        <v>44264</v>
      </c>
      <c r="B325" s="23" t="s">
        <v>545</v>
      </c>
      <c r="C325" s="23" t="s">
        <v>567</v>
      </c>
      <c r="D325" s="23" t="s">
        <v>545</v>
      </c>
      <c r="E325" s="23" t="s">
        <v>545</v>
      </c>
      <c r="F325" s="23" t="s">
        <v>19</v>
      </c>
      <c r="G325" s="24" t="n">
        <v>1</v>
      </c>
      <c r="H325" s="25" t="n">
        <v>-15.57</v>
      </c>
      <c r="I325" s="25" t="n">
        <v>-15.57</v>
      </c>
      <c r="J325" s="25" t="n">
        <v>0</v>
      </c>
      <c r="K325" s="25" t="n">
        <v>0</v>
      </c>
      <c r="L325" s="25" t="n">
        <v>0</v>
      </c>
      <c r="M325" s="25"/>
      <c r="N325" s="6" t="s">
        <f>=I325+J325+K325+L325</f>
      </c>
      <c r="O325" s="25"/>
      <c r="P325" s="23"/>
    </row>
    <row collapsed="false" customFormat="false" customHeight="false" hidden="false" ht="12.1" outlineLevel="0" r="326">
      <c r="A326" s="30" t="n">
        <v>44264.435740741</v>
      </c>
      <c r="B326" s="31" t="s">
        <v>485</v>
      </c>
      <c r="C326" s="31" t="s">
        <v>562</v>
      </c>
      <c r="D326" s="31" t="s">
        <v>475</v>
      </c>
      <c r="E326" s="31" t="s">
        <v>17</v>
      </c>
      <c r="F326" s="31" t="s">
        <v>19</v>
      </c>
      <c r="G326" s="32" t="n">
        <v>-5</v>
      </c>
      <c r="H326" s="33" t="n">
        <v>22734</v>
      </c>
      <c r="I326" s="33" t="n">
        <v>113670</v>
      </c>
      <c r="J326" s="33" t="n">
        <v>0</v>
      </c>
      <c r="K326" s="33" t="n">
        <v>-68.21</v>
      </c>
      <c r="L326" s="33" t="n">
        <v>0</v>
      </c>
      <c r="M326" s="33"/>
      <c r="N326" s="6" t="s">
        <f>=I326+J326+K326+L326</f>
      </c>
      <c r="O326" s="33"/>
      <c r="P326" s="31"/>
    </row>
    <row collapsed="false" customFormat="false" customHeight="false" hidden="false" ht="12.1" outlineLevel="0" r="327">
      <c r="A327" s="30" t="n">
        <v>44264.466828704</v>
      </c>
      <c r="B327" s="31" t="s">
        <v>485</v>
      </c>
      <c r="C327" s="31" t="s">
        <v>562</v>
      </c>
      <c r="D327" s="31" t="s">
        <v>475</v>
      </c>
      <c r="E327" s="31" t="s">
        <v>17</v>
      </c>
      <c r="F327" s="31" t="s">
        <v>19</v>
      </c>
      <c r="G327" s="32" t="n">
        <v>-3</v>
      </c>
      <c r="H327" s="33" t="n">
        <v>22966</v>
      </c>
      <c r="I327" s="33" t="n">
        <v>68898</v>
      </c>
      <c r="J327" s="33" t="n">
        <v>0</v>
      </c>
      <c r="K327" s="33" t="n">
        <v>-41.34</v>
      </c>
      <c r="L327" s="33" t="n">
        <v>0</v>
      </c>
      <c r="M327" s="33"/>
      <c r="N327" s="6" t="s">
        <f>=I327+J327+K327+L327</f>
      </c>
      <c r="O327" s="33"/>
      <c r="P327" s="31"/>
    </row>
    <row collapsed="false" customFormat="false" customHeight="false" hidden="false" ht="12.1" outlineLevel="0" r="328">
      <c r="A328" s="30" t="n">
        <v>44265.452233796</v>
      </c>
      <c r="B328" s="31" t="s">
        <v>485</v>
      </c>
      <c r="C328" s="31" t="s">
        <v>562</v>
      </c>
      <c r="D328" s="31" t="s">
        <v>475</v>
      </c>
      <c r="E328" s="31" t="s">
        <v>17</v>
      </c>
      <c r="F328" s="31" t="s">
        <v>19</v>
      </c>
      <c r="G328" s="32" t="n">
        <v>-2</v>
      </c>
      <c r="H328" s="33" t="n">
        <v>23130</v>
      </c>
      <c r="I328" s="33" t="n">
        <v>46260</v>
      </c>
      <c r="J328" s="33" t="n">
        <v>0</v>
      </c>
      <c r="K328" s="33" t="n">
        <v>-27.76</v>
      </c>
      <c r="L328" s="33" t="n">
        <v>0</v>
      </c>
      <c r="M328" s="33"/>
      <c r="N328" s="6" t="s">
        <f>=I328+J328+K328+L328</f>
      </c>
      <c r="O328" s="33"/>
      <c r="P328" s="31"/>
    </row>
    <row collapsed="false" customFormat="false" customHeight="false" hidden="false" ht="12.1" outlineLevel="0" r="329">
      <c r="A329" s="22" t="n">
        <v>44266</v>
      </c>
      <c r="B329" s="23" t="s">
        <v>545</v>
      </c>
      <c r="C329" s="23" t="s">
        <v>567</v>
      </c>
      <c r="D329" s="23" t="s">
        <v>545</v>
      </c>
      <c r="E329" s="23" t="s">
        <v>545</v>
      </c>
      <c r="F329" s="23" t="s">
        <v>19</v>
      </c>
      <c r="G329" s="24" t="n">
        <v>1</v>
      </c>
      <c r="H329" s="25" t="n">
        <v>-42.41</v>
      </c>
      <c r="I329" s="25" t="n">
        <v>-42.41</v>
      </c>
      <c r="J329" s="25" t="n">
        <v>0</v>
      </c>
      <c r="K329" s="25" t="n">
        <v>0</v>
      </c>
      <c r="L329" s="25" t="n">
        <v>0</v>
      </c>
      <c r="M329" s="25"/>
      <c r="N329" s="6" t="s">
        <f>=I329+J329+K329+L329</f>
      </c>
      <c r="O329" s="25"/>
      <c r="P329" s="23"/>
    </row>
    <row collapsed="false" customFormat="false" customHeight="false" hidden="false" ht="12.1" outlineLevel="0" r="330">
      <c r="A330" s="22" t="n">
        <v>44266</v>
      </c>
      <c r="B330" s="23" t="s">
        <v>545</v>
      </c>
      <c r="C330" s="23" t="s">
        <v>568</v>
      </c>
      <c r="D330" s="23" t="s">
        <v>545</v>
      </c>
      <c r="E330" s="23" t="s">
        <v>545</v>
      </c>
      <c r="F330" s="23" t="s">
        <v>19</v>
      </c>
      <c r="G330" s="24" t="n">
        <v>1</v>
      </c>
      <c r="H330" s="25" t="n">
        <v>-23.81</v>
      </c>
      <c r="I330" s="25" t="n">
        <v>-23.81</v>
      </c>
      <c r="J330" s="25" t="n">
        <v>0</v>
      </c>
      <c r="K330" s="25" t="n">
        <v>0</v>
      </c>
      <c r="L330" s="25" t="n">
        <v>0</v>
      </c>
      <c r="M330" s="25"/>
      <c r="N330" s="6" t="s">
        <f>=I330+J330+K330+L330</f>
      </c>
      <c r="O330" s="25"/>
      <c r="P330" s="23"/>
    </row>
    <row collapsed="false" customFormat="false" customHeight="false" hidden="false" ht="12.1" outlineLevel="0" r="331">
      <c r="A331" s="22" t="n">
        <v>44267</v>
      </c>
      <c r="B331" s="23" t="s">
        <v>545</v>
      </c>
      <c r="C331" s="23" t="s">
        <v>568</v>
      </c>
      <c r="D331" s="23" t="s">
        <v>545</v>
      </c>
      <c r="E331" s="23" t="s">
        <v>545</v>
      </c>
      <c r="F331" s="23" t="s">
        <v>19</v>
      </c>
      <c r="G331" s="24" t="n">
        <v>1</v>
      </c>
      <c r="H331" s="25" t="n">
        <v>-90.3</v>
      </c>
      <c r="I331" s="25" t="n">
        <v>-90.3</v>
      </c>
      <c r="J331" s="25" t="n">
        <v>0</v>
      </c>
      <c r="K331" s="25" t="n">
        <v>0</v>
      </c>
      <c r="L331" s="25" t="n">
        <v>0</v>
      </c>
      <c r="M331" s="25"/>
      <c r="N331" s="6" t="s">
        <f>=I331+J331+K331+L331</f>
      </c>
      <c r="O331" s="25"/>
      <c r="P331" s="23"/>
    </row>
    <row collapsed="false" customFormat="false" customHeight="false" hidden="false" ht="12.1" outlineLevel="0" r="332">
      <c r="A332" s="22" t="n">
        <v>44267</v>
      </c>
      <c r="B332" s="23" t="s">
        <v>545</v>
      </c>
      <c r="C332" s="23" t="s">
        <v>567</v>
      </c>
      <c r="D332" s="23" t="s">
        <v>545</v>
      </c>
      <c r="E332" s="23" t="s">
        <v>545</v>
      </c>
      <c r="F332" s="23" t="s">
        <v>19</v>
      </c>
      <c r="G332" s="24" t="n">
        <v>1</v>
      </c>
      <c r="H332" s="25" t="n">
        <v>-160.8</v>
      </c>
      <c r="I332" s="25" t="n">
        <v>-160.8</v>
      </c>
      <c r="J332" s="25" t="n">
        <v>0</v>
      </c>
      <c r="K332" s="25" t="n">
        <v>0</v>
      </c>
      <c r="L332" s="25" t="n">
        <v>0</v>
      </c>
      <c r="M332" s="25"/>
      <c r="N332" s="6" t="s">
        <f>=I332+J332+K332+L332</f>
      </c>
      <c r="O332" s="25"/>
      <c r="P332" s="23"/>
    </row>
    <row collapsed="false" customFormat="false" customHeight="false" hidden="false" ht="12.1" outlineLevel="0" r="333">
      <c r="A333" s="30" t="n">
        <v>44267.701909722</v>
      </c>
      <c r="B333" s="31" t="s">
        <v>485</v>
      </c>
      <c r="C333" s="31" t="s">
        <v>562</v>
      </c>
      <c r="D333" s="31" t="s">
        <v>475</v>
      </c>
      <c r="E333" s="31" t="s">
        <v>17</v>
      </c>
      <c r="F333" s="31" t="s">
        <v>19</v>
      </c>
      <c r="G333" s="32" t="n">
        <v>-3</v>
      </c>
      <c r="H333" s="33" t="n">
        <v>23614</v>
      </c>
      <c r="I333" s="33" t="n">
        <v>70842</v>
      </c>
      <c r="J333" s="33" t="n">
        <v>0</v>
      </c>
      <c r="K333" s="33" t="n">
        <v>-42.5</v>
      </c>
      <c r="L333" s="33" t="n">
        <v>0</v>
      </c>
      <c r="M333" s="33"/>
      <c r="N333" s="6" t="s">
        <f>=I333+J333+K333+L333</f>
      </c>
      <c r="O333" s="33"/>
      <c r="P333" s="31"/>
    </row>
    <row collapsed="false" customFormat="false" customHeight="false" hidden="false" ht="12.1" outlineLevel="0" r="334">
      <c r="A334" s="30" t="n">
        <v>44267.701909722</v>
      </c>
      <c r="B334" s="31" t="s">
        <v>485</v>
      </c>
      <c r="C334" s="31" t="s">
        <v>562</v>
      </c>
      <c r="D334" s="31" t="s">
        <v>475</v>
      </c>
      <c r="E334" s="31" t="s">
        <v>17</v>
      </c>
      <c r="F334" s="31" t="s">
        <v>19</v>
      </c>
      <c r="G334" s="32" t="n">
        <v>-1</v>
      </c>
      <c r="H334" s="33" t="n">
        <v>23612</v>
      </c>
      <c r="I334" s="33" t="n">
        <v>23612</v>
      </c>
      <c r="J334" s="33" t="n">
        <v>0</v>
      </c>
      <c r="K334" s="33" t="n">
        <v>-14.17</v>
      </c>
      <c r="L334" s="33" t="n">
        <v>0</v>
      </c>
      <c r="M334" s="33"/>
      <c r="N334" s="6" t="s">
        <f>=I334+J334+K334+L334</f>
      </c>
      <c r="O334" s="33"/>
      <c r="P334" s="31"/>
    </row>
    <row collapsed="false" customFormat="false" customHeight="false" hidden="false" ht="12.1" outlineLevel="0" r="335">
      <c r="A335" s="30" t="n">
        <v>44267.701909722</v>
      </c>
      <c r="B335" s="31" t="s">
        <v>485</v>
      </c>
      <c r="C335" s="31" t="s">
        <v>562</v>
      </c>
      <c r="D335" s="31" t="s">
        <v>475</v>
      </c>
      <c r="E335" s="31" t="s">
        <v>17</v>
      </c>
      <c r="F335" s="31" t="s">
        <v>19</v>
      </c>
      <c r="G335" s="32" t="n">
        <v>-6</v>
      </c>
      <c r="H335" s="33" t="n">
        <v>23610</v>
      </c>
      <c r="I335" s="33" t="n">
        <v>141660</v>
      </c>
      <c r="J335" s="33" t="n">
        <v>0</v>
      </c>
      <c r="K335" s="33" t="n">
        <v>-85</v>
      </c>
      <c r="L335" s="33" t="n">
        <v>0</v>
      </c>
      <c r="M335" s="33"/>
      <c r="N335" s="6" t="s">
        <f>=I335+J335+K335+L335</f>
      </c>
      <c r="O335" s="33"/>
      <c r="P335" s="31"/>
    </row>
    <row collapsed="false" customFormat="false" customHeight="false" hidden="false" ht="12.1" outlineLevel="0" r="336">
      <c r="A336" s="22" t="n">
        <v>44270</v>
      </c>
      <c r="B336" s="23" t="s">
        <v>545</v>
      </c>
      <c r="C336" s="23" t="s">
        <v>567</v>
      </c>
      <c r="D336" s="23" t="s">
        <v>545</v>
      </c>
      <c r="E336" s="23" t="s">
        <v>545</v>
      </c>
      <c r="F336" s="23" t="s">
        <v>19</v>
      </c>
      <c r="G336" s="24" t="n">
        <v>1</v>
      </c>
      <c r="H336" s="25" t="n">
        <v>-55.14</v>
      </c>
      <c r="I336" s="25" t="n">
        <v>-55.14</v>
      </c>
      <c r="J336" s="25" t="n">
        <v>0</v>
      </c>
      <c r="K336" s="25" t="n">
        <v>0</v>
      </c>
      <c r="L336" s="25" t="n">
        <v>0</v>
      </c>
      <c r="M336" s="25"/>
      <c r="N336" s="6" t="s">
        <f>=I336+J336+K336+L336</f>
      </c>
      <c r="O336" s="25"/>
      <c r="P336" s="23"/>
    </row>
    <row collapsed="false" customFormat="false" customHeight="false" hidden="false" ht="12.1" outlineLevel="0" r="337">
      <c r="A337" s="22" t="n">
        <v>44270</v>
      </c>
      <c r="B337" s="23" t="s">
        <v>545</v>
      </c>
      <c r="C337" s="23" t="s">
        <v>568</v>
      </c>
      <c r="D337" s="23" t="s">
        <v>545</v>
      </c>
      <c r="E337" s="23" t="s">
        <v>545</v>
      </c>
      <c r="F337" s="23" t="s">
        <v>19</v>
      </c>
      <c r="G337" s="24" t="n">
        <v>1</v>
      </c>
      <c r="H337" s="25" t="n">
        <v>-30.97</v>
      </c>
      <c r="I337" s="25" t="n">
        <v>-30.97</v>
      </c>
      <c r="J337" s="25" t="n">
        <v>0</v>
      </c>
      <c r="K337" s="25" t="n">
        <v>0</v>
      </c>
      <c r="L337" s="25" t="n">
        <v>0</v>
      </c>
      <c r="M337" s="25"/>
      <c r="N337" s="6" t="s">
        <f>=I337+J337+K337+L337</f>
      </c>
      <c r="O337" s="25"/>
      <c r="P337" s="23"/>
    </row>
    <row collapsed="false" customFormat="false" customHeight="false" hidden="false" ht="12.1" outlineLevel="0" r="338">
      <c r="A338" s="22" t="n">
        <v>44271</v>
      </c>
      <c r="B338" s="23" t="s">
        <v>545</v>
      </c>
      <c r="C338" s="23" t="s">
        <v>568</v>
      </c>
      <c r="D338" s="23" t="s">
        <v>545</v>
      </c>
      <c r="E338" s="23" t="s">
        <v>545</v>
      </c>
      <c r="F338" s="23" t="s">
        <v>19</v>
      </c>
      <c r="G338" s="24" t="n">
        <v>1</v>
      </c>
      <c r="H338" s="25" t="n">
        <v>-59.13</v>
      </c>
      <c r="I338" s="25" t="n">
        <v>-59.13</v>
      </c>
      <c r="J338" s="25" t="n">
        <v>0</v>
      </c>
      <c r="K338" s="25" t="n">
        <v>0</v>
      </c>
      <c r="L338" s="25" t="n">
        <v>0</v>
      </c>
      <c r="M338" s="25"/>
      <c r="N338" s="6" t="s">
        <f>=I338+J338+K338+L338</f>
      </c>
      <c r="O338" s="25"/>
      <c r="P338" s="23"/>
    </row>
    <row collapsed="false" customFormat="false" customHeight="false" hidden="false" ht="12.1" outlineLevel="0" r="339">
      <c r="A339" s="22" t="n">
        <v>44271</v>
      </c>
      <c r="B339" s="23" t="s">
        <v>545</v>
      </c>
      <c r="C339" s="23" t="s">
        <v>567</v>
      </c>
      <c r="D339" s="23" t="s">
        <v>545</v>
      </c>
      <c r="E339" s="23" t="s">
        <v>545</v>
      </c>
      <c r="F339" s="23" t="s">
        <v>19</v>
      </c>
      <c r="G339" s="24" t="n">
        <v>1</v>
      </c>
      <c r="H339" s="25" t="n">
        <v>-105.3</v>
      </c>
      <c r="I339" s="25" t="n">
        <v>-105.3</v>
      </c>
      <c r="J339" s="25" t="n">
        <v>0</v>
      </c>
      <c r="K339" s="25" t="n">
        <v>0</v>
      </c>
      <c r="L339" s="25" t="n">
        <v>0</v>
      </c>
      <c r="M339" s="25"/>
      <c r="N339" s="6" t="s">
        <f>=I339+J339+K339+L339</f>
      </c>
      <c r="O339" s="25"/>
      <c r="P339" s="23"/>
    </row>
    <row collapsed="false" customFormat="false" customHeight="false" hidden="false" ht="12.1" outlineLevel="0" r="340">
      <c r="A340" s="30" t="n">
        <v>44271.674710648</v>
      </c>
      <c r="B340" s="31" t="s">
        <v>485</v>
      </c>
      <c r="C340" s="31" t="s">
        <v>562</v>
      </c>
      <c r="D340" s="31" t="s">
        <v>475</v>
      </c>
      <c r="E340" s="31" t="s">
        <v>17</v>
      </c>
      <c r="F340" s="31" t="s">
        <v>19</v>
      </c>
      <c r="G340" s="32" t="n">
        <v>-10</v>
      </c>
      <c r="H340" s="33" t="n">
        <v>22466</v>
      </c>
      <c r="I340" s="33" t="n">
        <v>224660</v>
      </c>
      <c r="J340" s="33" t="n">
        <v>0</v>
      </c>
      <c r="K340" s="33" t="n">
        <v>-134.8</v>
      </c>
      <c r="L340" s="33" t="n">
        <v>0</v>
      </c>
      <c r="M340" s="33"/>
      <c r="N340" s="6" t="s">
        <f>=I340+J340+K340+L340</f>
      </c>
      <c r="O340" s="33"/>
      <c r="P340" s="31"/>
    </row>
    <row collapsed="false" customFormat="false" customHeight="false" hidden="false" ht="12.1" outlineLevel="0" r="341">
      <c r="A341" s="22" t="n">
        <v>44272</v>
      </c>
      <c r="B341" s="23" t="s">
        <v>545</v>
      </c>
      <c r="C341" s="23" t="s">
        <v>567</v>
      </c>
      <c r="D341" s="23" t="s">
        <v>545</v>
      </c>
      <c r="E341" s="23" t="s">
        <v>545</v>
      </c>
      <c r="F341" s="23" t="s">
        <v>19</v>
      </c>
      <c r="G341" s="24" t="n">
        <v>1</v>
      </c>
      <c r="H341" s="25" t="n">
        <v>-103.07</v>
      </c>
      <c r="I341" s="25" t="n">
        <v>-103.07</v>
      </c>
      <c r="J341" s="25" t="n">
        <v>0</v>
      </c>
      <c r="K341" s="25" t="n">
        <v>0</v>
      </c>
      <c r="L341" s="25" t="n">
        <v>0</v>
      </c>
      <c r="M341" s="25"/>
      <c r="N341" s="6" t="s">
        <f>=I341+J341+K341+L341</f>
      </c>
      <c r="O341" s="25"/>
      <c r="P341" s="23"/>
    </row>
    <row collapsed="false" customFormat="false" customHeight="false" hidden="false" ht="12.1" outlineLevel="0" r="342">
      <c r="A342" s="22" t="n">
        <v>44272</v>
      </c>
      <c r="B342" s="23" t="s">
        <v>545</v>
      </c>
      <c r="C342" s="23" t="s">
        <v>568</v>
      </c>
      <c r="D342" s="23" t="s">
        <v>545</v>
      </c>
      <c r="E342" s="23" t="s">
        <v>545</v>
      </c>
      <c r="F342" s="23" t="s">
        <v>19</v>
      </c>
      <c r="G342" s="24" t="n">
        <v>1</v>
      </c>
      <c r="H342" s="25" t="n">
        <v>-57.88</v>
      </c>
      <c r="I342" s="25" t="n">
        <v>-57.88</v>
      </c>
      <c r="J342" s="25" t="n">
        <v>0</v>
      </c>
      <c r="K342" s="25" t="n">
        <v>0</v>
      </c>
      <c r="L342" s="25" t="n">
        <v>0</v>
      </c>
      <c r="M342" s="25"/>
      <c r="N342" s="6" t="s">
        <f>=I342+J342+K342+L342</f>
      </c>
      <c r="O342" s="25"/>
      <c r="P342" s="23"/>
    </row>
    <row collapsed="false" customFormat="false" customHeight="false" hidden="false" ht="12.1" outlineLevel="0" r="343">
      <c r="A343" s="22" t="n">
        <v>44273</v>
      </c>
      <c r="B343" s="23" t="s">
        <v>545</v>
      </c>
      <c r="C343" s="23" t="s">
        <v>568</v>
      </c>
      <c r="D343" s="23" t="s">
        <v>545</v>
      </c>
      <c r="E343" s="23" t="s">
        <v>545</v>
      </c>
      <c r="F343" s="23" t="s">
        <v>19</v>
      </c>
      <c r="G343" s="24" t="n">
        <v>1</v>
      </c>
      <c r="H343" s="25" t="n">
        <v>-88.02</v>
      </c>
      <c r="I343" s="25" t="n">
        <v>-88.02</v>
      </c>
      <c r="J343" s="25" t="n">
        <v>0</v>
      </c>
      <c r="K343" s="25" t="n">
        <v>0</v>
      </c>
      <c r="L343" s="25" t="n">
        <v>0</v>
      </c>
      <c r="M343" s="25"/>
      <c r="N343" s="6" t="s">
        <f>=I343+J343+K343+L343</f>
      </c>
      <c r="O343" s="25"/>
      <c r="P343" s="23"/>
    </row>
    <row collapsed="false" customFormat="false" customHeight="false" hidden="false" ht="12.1" outlineLevel="0" r="344">
      <c r="A344" s="22" t="n">
        <v>44273</v>
      </c>
      <c r="B344" s="23" t="s">
        <v>545</v>
      </c>
      <c r="C344" s="23" t="s">
        <v>567</v>
      </c>
      <c r="D344" s="23" t="s">
        <v>545</v>
      </c>
      <c r="E344" s="23" t="s">
        <v>545</v>
      </c>
      <c r="F344" s="23" t="s">
        <v>19</v>
      </c>
      <c r="G344" s="24" t="n">
        <v>1</v>
      </c>
      <c r="H344" s="25" t="n">
        <v>-156.75</v>
      </c>
      <c r="I344" s="25" t="n">
        <v>-156.75</v>
      </c>
      <c r="J344" s="25" t="n">
        <v>0</v>
      </c>
      <c r="K344" s="25" t="n">
        <v>0</v>
      </c>
      <c r="L344" s="25" t="n">
        <v>0</v>
      </c>
      <c r="M344" s="25"/>
      <c r="N344" s="6" t="s">
        <f>=I344+J344+K344+L344</f>
      </c>
      <c r="O344" s="25"/>
      <c r="P344" s="23"/>
    </row>
    <row collapsed="false" customFormat="false" customHeight="false" hidden="false" ht="12.1" outlineLevel="0" r="345">
      <c r="A345" s="30" t="n">
        <v>44273.431493056</v>
      </c>
      <c r="B345" s="31" t="s">
        <v>485</v>
      </c>
      <c r="C345" s="31" t="s">
        <v>562</v>
      </c>
      <c r="D345" s="31" t="s">
        <v>475</v>
      </c>
      <c r="E345" s="31" t="s">
        <v>17</v>
      </c>
      <c r="F345" s="31" t="s">
        <v>19</v>
      </c>
      <c r="G345" s="32" t="n">
        <v>-19</v>
      </c>
      <c r="H345" s="33" t="n">
        <v>23050</v>
      </c>
      <c r="I345" s="33" t="n">
        <v>437950</v>
      </c>
      <c r="J345" s="33" t="n">
        <v>0</v>
      </c>
      <c r="K345" s="33" t="n">
        <v>-262.77</v>
      </c>
      <c r="L345" s="33" t="n">
        <v>0</v>
      </c>
      <c r="M345" s="33"/>
      <c r="N345" s="6" t="s">
        <f>=I345+J345+K345+L345</f>
      </c>
      <c r="O345" s="33"/>
      <c r="P345" s="31"/>
    </row>
    <row collapsed="false" customFormat="false" customHeight="false" hidden="false" ht="12.1" outlineLevel="0" r="346">
      <c r="A346" s="30" t="n">
        <v>44273.431493056</v>
      </c>
      <c r="B346" s="31" t="s">
        <v>485</v>
      </c>
      <c r="C346" s="31" t="s">
        <v>562</v>
      </c>
      <c r="D346" s="31" t="s">
        <v>475</v>
      </c>
      <c r="E346" s="31" t="s">
        <v>17</v>
      </c>
      <c r="F346" s="31" t="s">
        <v>19</v>
      </c>
      <c r="G346" s="32" t="n">
        <v>-1</v>
      </c>
      <c r="H346" s="33" t="n">
        <v>23052</v>
      </c>
      <c r="I346" s="33" t="n">
        <v>23052</v>
      </c>
      <c r="J346" s="33" t="n">
        <v>0</v>
      </c>
      <c r="K346" s="33" t="n">
        <v>-13.84</v>
      </c>
      <c r="L346" s="33" t="n">
        <v>0</v>
      </c>
      <c r="M346" s="33"/>
      <c r="N346" s="6" t="s">
        <f>=I346+J346+K346+L346</f>
      </c>
      <c r="O346" s="33"/>
      <c r="P346" s="31"/>
    </row>
    <row collapsed="false" customFormat="false" customHeight="false" hidden="false" ht="12.1" outlineLevel="0" r="347">
      <c r="A347" s="21" t="n">
        <v>44273.523912037</v>
      </c>
      <c r="B347" s="17" t="s">
        <v>485</v>
      </c>
      <c r="C347" s="17" t="s">
        <v>562</v>
      </c>
      <c r="D347" s="17" t="s">
        <v>473</v>
      </c>
      <c r="E347" s="17" t="s">
        <v>17</v>
      </c>
      <c r="F347" s="17" t="s">
        <v>19</v>
      </c>
      <c r="G347" s="7" t="n">
        <v>50</v>
      </c>
      <c r="H347" s="6" t="n">
        <v>22804</v>
      </c>
      <c r="I347" s="6" t="n">
        <v>-1140200</v>
      </c>
      <c r="J347" s="6" t="n">
        <v>0</v>
      </c>
      <c r="K347" s="6" t="n">
        <v>-684.12</v>
      </c>
      <c r="L347" s="6" t="n">
        <v>0</v>
      </c>
      <c r="M347" s="6"/>
      <c r="N347" s="6" t="s">
        <f>=I347+J347+K347+L347</f>
      </c>
      <c r="O347" s="6"/>
      <c r="P347" s="17"/>
    </row>
    <row collapsed="false" customFormat="false" customHeight="false" hidden="false" ht="12.1" outlineLevel="0" r="348">
      <c r="A348" s="30" t="n">
        <v>44273.687858796</v>
      </c>
      <c r="B348" s="31" t="s">
        <v>485</v>
      </c>
      <c r="C348" s="31" t="s">
        <v>562</v>
      </c>
      <c r="D348" s="31" t="s">
        <v>475</v>
      </c>
      <c r="E348" s="31" t="s">
        <v>17</v>
      </c>
      <c r="F348" s="31" t="s">
        <v>19</v>
      </c>
      <c r="G348" s="32" t="n">
        <v>-6</v>
      </c>
      <c r="H348" s="33" t="n">
        <v>22740</v>
      </c>
      <c r="I348" s="33" t="n">
        <v>136440</v>
      </c>
      <c r="J348" s="33" t="n">
        <v>0</v>
      </c>
      <c r="K348" s="33" t="n">
        <v>-81.87</v>
      </c>
      <c r="L348" s="33" t="n">
        <v>0</v>
      </c>
      <c r="M348" s="33"/>
      <c r="N348" s="6" t="s">
        <f>=I348+J348+K348+L348</f>
      </c>
      <c r="O348" s="33"/>
      <c r="P348" s="31"/>
    </row>
    <row collapsed="false" customFormat="false" customHeight="false" hidden="false" ht="12.1" outlineLevel="0" r="349">
      <c r="A349" s="30" t="n">
        <v>44273.687858796</v>
      </c>
      <c r="B349" s="31" t="s">
        <v>485</v>
      </c>
      <c r="C349" s="31" t="s">
        <v>562</v>
      </c>
      <c r="D349" s="31" t="s">
        <v>475</v>
      </c>
      <c r="E349" s="31" t="s">
        <v>17</v>
      </c>
      <c r="F349" s="31" t="s">
        <v>19</v>
      </c>
      <c r="G349" s="32" t="n">
        <v>-11</v>
      </c>
      <c r="H349" s="33" t="n">
        <v>22740</v>
      </c>
      <c r="I349" s="33" t="n">
        <v>250140</v>
      </c>
      <c r="J349" s="33" t="n">
        <v>0</v>
      </c>
      <c r="K349" s="33" t="n">
        <v>-150.08</v>
      </c>
      <c r="L349" s="33" t="n">
        <v>0</v>
      </c>
      <c r="M349" s="33"/>
      <c r="N349" s="6" t="s">
        <f>=I349+J349+K349+L349</f>
      </c>
      <c r="O349" s="33"/>
      <c r="P349" s="31"/>
    </row>
    <row collapsed="false" customFormat="false" customHeight="false" hidden="false" ht="12.1" outlineLevel="0" r="350">
      <c r="A350" s="30" t="n">
        <v>44273.687858796</v>
      </c>
      <c r="B350" s="31" t="s">
        <v>485</v>
      </c>
      <c r="C350" s="31" t="s">
        <v>562</v>
      </c>
      <c r="D350" s="31" t="s">
        <v>475</v>
      </c>
      <c r="E350" s="31" t="s">
        <v>17</v>
      </c>
      <c r="F350" s="31" t="s">
        <v>19</v>
      </c>
      <c r="G350" s="32" t="n">
        <v>-5</v>
      </c>
      <c r="H350" s="33" t="n">
        <v>22740</v>
      </c>
      <c r="I350" s="33" t="n">
        <v>113700</v>
      </c>
      <c r="J350" s="33" t="n">
        <v>0</v>
      </c>
      <c r="K350" s="33" t="n">
        <v>-68.22</v>
      </c>
      <c r="L350" s="33" t="n">
        <v>0</v>
      </c>
      <c r="M350" s="33"/>
      <c r="N350" s="6" t="s">
        <f>=I350+J350+K350+L350</f>
      </c>
      <c r="O350" s="33"/>
      <c r="P350" s="31"/>
    </row>
    <row collapsed="false" customFormat="false" customHeight="false" hidden="false" ht="12.1" outlineLevel="0" r="351">
      <c r="A351" s="30" t="n">
        <v>44273.687858796</v>
      </c>
      <c r="B351" s="31" t="s">
        <v>485</v>
      </c>
      <c r="C351" s="31" t="s">
        <v>562</v>
      </c>
      <c r="D351" s="31" t="s">
        <v>475</v>
      </c>
      <c r="E351" s="31" t="s">
        <v>17</v>
      </c>
      <c r="F351" s="31" t="s">
        <v>19</v>
      </c>
      <c r="G351" s="32" t="n">
        <v>-10</v>
      </c>
      <c r="H351" s="33" t="n">
        <v>22740</v>
      </c>
      <c r="I351" s="33" t="n">
        <v>227400</v>
      </c>
      <c r="J351" s="33" t="n">
        <v>0</v>
      </c>
      <c r="K351" s="33" t="n">
        <v>-136.44</v>
      </c>
      <c r="L351" s="33" t="n">
        <v>0</v>
      </c>
      <c r="M351" s="33"/>
      <c r="N351" s="6" t="s">
        <f>=I351+J351+K351+L351</f>
      </c>
      <c r="O351" s="33"/>
      <c r="P351" s="31"/>
    </row>
    <row collapsed="false" customFormat="false" customHeight="false" hidden="false" ht="12.1" outlineLevel="0" r="352">
      <c r="A352" s="30" t="n">
        <v>44273.687858796</v>
      </c>
      <c r="B352" s="31" t="s">
        <v>485</v>
      </c>
      <c r="C352" s="31" t="s">
        <v>562</v>
      </c>
      <c r="D352" s="31" t="s">
        <v>475</v>
      </c>
      <c r="E352" s="31" t="s">
        <v>17</v>
      </c>
      <c r="F352" s="31" t="s">
        <v>19</v>
      </c>
      <c r="G352" s="32" t="n">
        <v>-8</v>
      </c>
      <c r="H352" s="33" t="n">
        <v>22736</v>
      </c>
      <c r="I352" s="33" t="n">
        <v>181888</v>
      </c>
      <c r="J352" s="33" t="n">
        <v>0</v>
      </c>
      <c r="K352" s="33" t="n">
        <v>-109.13</v>
      </c>
      <c r="L352" s="33" t="n">
        <v>0</v>
      </c>
      <c r="M352" s="33"/>
      <c r="N352" s="6" t="s">
        <f>=I352+J352+K352+L352</f>
      </c>
      <c r="O352" s="33"/>
      <c r="P352" s="31"/>
    </row>
    <row collapsed="false" customFormat="false" customHeight="false" hidden="false" ht="12.1" outlineLevel="0" r="353">
      <c r="A353" s="22" t="n">
        <v>44274</v>
      </c>
      <c r="B353" s="23" t="s">
        <v>545</v>
      </c>
      <c r="C353" s="23" t="s">
        <v>567</v>
      </c>
      <c r="D353" s="23" t="s">
        <v>545</v>
      </c>
      <c r="E353" s="23" t="s">
        <v>545</v>
      </c>
      <c r="F353" s="23" t="s">
        <v>19</v>
      </c>
      <c r="G353" s="24" t="n">
        <v>1</v>
      </c>
      <c r="H353" s="25" t="n">
        <v>-466.22</v>
      </c>
      <c r="I353" s="25" t="n">
        <v>-466.22</v>
      </c>
      <c r="J353" s="25" t="n">
        <v>0</v>
      </c>
      <c r="K353" s="25" t="n">
        <v>0</v>
      </c>
      <c r="L353" s="25" t="n">
        <v>0</v>
      </c>
      <c r="M353" s="25"/>
      <c r="N353" s="6" t="s">
        <f>=I353+J353+K353+L353</f>
      </c>
      <c r="O353" s="25"/>
      <c r="P353" s="23"/>
    </row>
    <row collapsed="false" customFormat="false" customHeight="false" hidden="false" ht="12.1" outlineLevel="0" r="354">
      <c r="A354" s="22" t="n">
        <v>44274</v>
      </c>
      <c r="B354" s="23" t="s">
        <v>545</v>
      </c>
      <c r="C354" s="23" t="s">
        <v>568</v>
      </c>
      <c r="D354" s="23" t="s">
        <v>545</v>
      </c>
      <c r="E354" s="23" t="s">
        <v>545</v>
      </c>
      <c r="F354" s="23" t="s">
        <v>19</v>
      </c>
      <c r="G354" s="24" t="n">
        <v>1</v>
      </c>
      <c r="H354" s="25" t="n">
        <v>-261.81</v>
      </c>
      <c r="I354" s="25" t="n">
        <v>-261.81</v>
      </c>
      <c r="J354" s="25" t="n">
        <v>0</v>
      </c>
      <c r="K354" s="25" t="n">
        <v>0</v>
      </c>
      <c r="L354" s="25" t="n">
        <v>0</v>
      </c>
      <c r="M354" s="25"/>
      <c r="N354" s="6" t="s">
        <f>=I354+J354+K354+L354</f>
      </c>
      <c r="O354" s="25"/>
      <c r="P354" s="23"/>
    </row>
    <row collapsed="false" customFormat="false" customHeight="false" hidden="false" ht="12.1" outlineLevel="0" r="355">
      <c r="A355" s="21" t="n">
        <v>44274.420706019</v>
      </c>
      <c r="B355" s="17" t="s">
        <v>485</v>
      </c>
      <c r="C355" s="17" t="s">
        <v>562</v>
      </c>
      <c r="D355" s="17" t="s">
        <v>473</v>
      </c>
      <c r="E355" s="17" t="s">
        <v>17</v>
      </c>
      <c r="F355" s="17" t="s">
        <v>19</v>
      </c>
      <c r="G355" s="7" t="n">
        <v>33</v>
      </c>
      <c r="H355" s="6" t="n">
        <v>22648</v>
      </c>
      <c r="I355" s="6" t="n">
        <v>-747384</v>
      </c>
      <c r="J355" s="6" t="n">
        <v>0</v>
      </c>
      <c r="K355" s="6" t="n">
        <v>-448.42</v>
      </c>
      <c r="L355" s="6" t="n">
        <v>0</v>
      </c>
      <c r="M355" s="6"/>
      <c r="N355" s="6" t="s">
        <f>=I355+J355+K355+L355</f>
      </c>
      <c r="O355" s="6"/>
      <c r="P355" s="17"/>
    </row>
    <row collapsed="false" customFormat="false" customHeight="false" hidden="false" ht="12.1" outlineLevel="0" r="356">
      <c r="A356" s="21" t="n">
        <v>44274.420706019</v>
      </c>
      <c r="B356" s="17" t="s">
        <v>485</v>
      </c>
      <c r="C356" s="17" t="s">
        <v>562</v>
      </c>
      <c r="D356" s="17" t="s">
        <v>473</v>
      </c>
      <c r="E356" s="17" t="s">
        <v>17</v>
      </c>
      <c r="F356" s="17" t="s">
        <v>19</v>
      </c>
      <c r="G356" s="7" t="n">
        <v>17</v>
      </c>
      <c r="H356" s="6" t="n">
        <v>22650</v>
      </c>
      <c r="I356" s="6" t="n">
        <v>-385050</v>
      </c>
      <c r="J356" s="6" t="n">
        <v>0</v>
      </c>
      <c r="K356" s="6" t="n">
        <v>-231.03</v>
      </c>
      <c r="L356" s="6" t="n">
        <v>0</v>
      </c>
      <c r="M356" s="6"/>
      <c r="N356" s="6" t="s">
        <f>=I356+J356+K356+L356</f>
      </c>
      <c r="O356" s="6"/>
      <c r="P356" s="17"/>
    </row>
    <row collapsed="false" customFormat="false" customHeight="false" hidden="false" ht="12.1" outlineLevel="0" r="357">
      <c r="A357" s="21" t="n">
        <v>44274.425798611</v>
      </c>
      <c r="B357" s="17" t="s">
        <v>485</v>
      </c>
      <c r="C357" s="17" t="s">
        <v>562</v>
      </c>
      <c r="D357" s="17" t="s">
        <v>473</v>
      </c>
      <c r="E357" s="17" t="s">
        <v>17</v>
      </c>
      <c r="F357" s="17" t="s">
        <v>19</v>
      </c>
      <c r="G357" s="7" t="n">
        <v>10</v>
      </c>
      <c r="H357" s="6" t="n">
        <v>22616</v>
      </c>
      <c r="I357" s="6" t="n">
        <v>-226160</v>
      </c>
      <c r="J357" s="6" t="n">
        <v>0</v>
      </c>
      <c r="K357" s="6" t="n">
        <v>-135.69</v>
      </c>
      <c r="L357" s="6" t="n">
        <v>0</v>
      </c>
      <c r="M357" s="6"/>
      <c r="N357" s="6" t="s">
        <f>=I357+J357+K357+L357</f>
      </c>
      <c r="O357" s="6"/>
      <c r="P357" s="17"/>
    </row>
    <row collapsed="false" customFormat="false" customHeight="false" hidden="false" ht="12.1" outlineLevel="0" r="358">
      <c r="A358" s="21" t="n">
        <v>44274.425798611</v>
      </c>
      <c r="B358" s="17" t="s">
        <v>485</v>
      </c>
      <c r="C358" s="17" t="s">
        <v>562</v>
      </c>
      <c r="D358" s="17" t="s">
        <v>473</v>
      </c>
      <c r="E358" s="17" t="s">
        <v>17</v>
      </c>
      <c r="F358" s="17" t="s">
        <v>19</v>
      </c>
      <c r="G358" s="7" t="n">
        <v>10</v>
      </c>
      <c r="H358" s="6" t="n">
        <v>22616</v>
      </c>
      <c r="I358" s="6" t="n">
        <v>-226160</v>
      </c>
      <c r="J358" s="6" t="n">
        <v>0</v>
      </c>
      <c r="K358" s="6" t="n">
        <v>-135.69</v>
      </c>
      <c r="L358" s="6" t="n">
        <v>0</v>
      </c>
      <c r="M358" s="6"/>
      <c r="N358" s="6" t="s">
        <f>=I358+J358+K358+L358</f>
      </c>
      <c r="O358" s="6"/>
      <c r="P358" s="17"/>
    </row>
    <row collapsed="false" customFormat="false" customHeight="false" hidden="false" ht="12.1" outlineLevel="0" r="359">
      <c r="A359" s="21" t="n">
        <v>44274.43056713</v>
      </c>
      <c r="B359" s="17" t="s">
        <v>485</v>
      </c>
      <c r="C359" s="17" t="s">
        <v>562</v>
      </c>
      <c r="D359" s="17" t="s">
        <v>473</v>
      </c>
      <c r="E359" s="17" t="s">
        <v>17</v>
      </c>
      <c r="F359" s="17" t="s">
        <v>19</v>
      </c>
      <c r="G359" s="7" t="n">
        <v>5</v>
      </c>
      <c r="H359" s="6" t="n">
        <v>22586</v>
      </c>
      <c r="I359" s="6" t="n">
        <v>-112930</v>
      </c>
      <c r="J359" s="6" t="n">
        <v>0</v>
      </c>
      <c r="K359" s="6" t="n">
        <v>-67.76</v>
      </c>
      <c r="L359" s="6" t="n">
        <v>0</v>
      </c>
      <c r="M359" s="6"/>
      <c r="N359" s="6" t="s">
        <f>=I359+J359+K359+L359</f>
      </c>
      <c r="O359" s="6"/>
      <c r="P359" s="17"/>
    </row>
    <row collapsed="false" customFormat="false" customHeight="false" hidden="false" ht="12.1" outlineLevel="0" r="360">
      <c r="A360" s="21" t="n">
        <v>44274.430613426</v>
      </c>
      <c r="B360" s="17" t="s">
        <v>485</v>
      </c>
      <c r="C360" s="17" t="s">
        <v>562</v>
      </c>
      <c r="D360" s="17" t="s">
        <v>473</v>
      </c>
      <c r="E360" s="17" t="s">
        <v>17</v>
      </c>
      <c r="F360" s="17" t="s">
        <v>19</v>
      </c>
      <c r="G360" s="7" t="n">
        <v>15</v>
      </c>
      <c r="H360" s="6" t="n">
        <v>22586</v>
      </c>
      <c r="I360" s="6" t="n">
        <v>-338790</v>
      </c>
      <c r="J360" s="6" t="n">
        <v>0</v>
      </c>
      <c r="K360" s="6" t="n">
        <v>-203.28</v>
      </c>
      <c r="L360" s="6" t="n">
        <v>0</v>
      </c>
      <c r="M360" s="6"/>
      <c r="N360" s="6" t="s">
        <f>=I360+J360+K360+L360</f>
      </c>
      <c r="O360" s="6"/>
      <c r="P360" s="17"/>
    </row>
    <row collapsed="false" customFormat="false" customHeight="false" hidden="false" ht="12.1" outlineLevel="0" r="361">
      <c r="A361" s="30" t="n">
        <v>44274.533043981</v>
      </c>
      <c r="B361" s="31" t="s">
        <v>485</v>
      </c>
      <c r="C361" s="31" t="s">
        <v>562</v>
      </c>
      <c r="D361" s="31" t="s">
        <v>475</v>
      </c>
      <c r="E361" s="31" t="s">
        <v>17</v>
      </c>
      <c r="F361" s="31" t="s">
        <v>19</v>
      </c>
      <c r="G361" s="32" t="n">
        <v>-50</v>
      </c>
      <c r="H361" s="33" t="n">
        <v>22820</v>
      </c>
      <c r="I361" s="33" t="n">
        <v>1141000</v>
      </c>
      <c r="J361" s="33" t="n">
        <v>0</v>
      </c>
      <c r="K361" s="33" t="n">
        <v>-684.6</v>
      </c>
      <c r="L361" s="33" t="n">
        <v>0</v>
      </c>
      <c r="M361" s="33"/>
      <c r="N361" s="6" t="s">
        <f>=I361+J361+K361+L361</f>
      </c>
      <c r="O361" s="33"/>
      <c r="P361" s="31"/>
    </row>
    <row collapsed="false" customFormat="false" customHeight="false" hidden="false" ht="12.1" outlineLevel="0" r="362">
      <c r="A362" s="21" t="n">
        <v>44274.566157407</v>
      </c>
      <c r="B362" s="17" t="s">
        <v>485</v>
      </c>
      <c r="C362" s="17" t="s">
        <v>562</v>
      </c>
      <c r="D362" s="17" t="s">
        <v>473</v>
      </c>
      <c r="E362" s="17" t="s">
        <v>17</v>
      </c>
      <c r="F362" s="17" t="s">
        <v>19</v>
      </c>
      <c r="G362" s="7" t="n">
        <v>7</v>
      </c>
      <c r="H362" s="6" t="n">
        <v>22834</v>
      </c>
      <c r="I362" s="6" t="n">
        <v>-159838</v>
      </c>
      <c r="J362" s="6" t="n">
        <v>0</v>
      </c>
      <c r="K362" s="6" t="n">
        <v>-95.9</v>
      </c>
      <c r="L362" s="6" t="n">
        <v>0</v>
      </c>
      <c r="M362" s="6"/>
      <c r="N362" s="6" t="s">
        <f>=I362+J362+K362+L362</f>
      </c>
      <c r="O362" s="6"/>
      <c r="P362" s="17"/>
    </row>
    <row collapsed="false" customFormat="false" customHeight="false" hidden="false" ht="12.1" outlineLevel="0" r="363">
      <c r="A363" s="21" t="n">
        <v>44274.566157407</v>
      </c>
      <c r="B363" s="17" t="s">
        <v>485</v>
      </c>
      <c r="C363" s="17" t="s">
        <v>562</v>
      </c>
      <c r="D363" s="17" t="s">
        <v>473</v>
      </c>
      <c r="E363" s="17" t="s">
        <v>17</v>
      </c>
      <c r="F363" s="17" t="s">
        <v>19</v>
      </c>
      <c r="G363" s="7" t="n">
        <v>25</v>
      </c>
      <c r="H363" s="6" t="n">
        <v>22834</v>
      </c>
      <c r="I363" s="6" t="n">
        <v>-570850</v>
      </c>
      <c r="J363" s="6" t="n">
        <v>0</v>
      </c>
      <c r="K363" s="6" t="n">
        <v>-342.51</v>
      </c>
      <c r="L363" s="6" t="n">
        <v>0</v>
      </c>
      <c r="M363" s="6"/>
      <c r="N363" s="6" t="s">
        <f>=I363+J363+K363+L363</f>
      </c>
      <c r="O363" s="6"/>
      <c r="P363" s="17"/>
    </row>
    <row collapsed="false" customFormat="false" customHeight="false" hidden="false" ht="12.1" outlineLevel="0" r="364">
      <c r="A364" s="21" t="n">
        <v>44274.566157407</v>
      </c>
      <c r="B364" s="17" t="s">
        <v>485</v>
      </c>
      <c r="C364" s="17" t="s">
        <v>562</v>
      </c>
      <c r="D364" s="17" t="s">
        <v>473</v>
      </c>
      <c r="E364" s="17" t="s">
        <v>17</v>
      </c>
      <c r="F364" s="17" t="s">
        <v>19</v>
      </c>
      <c r="G364" s="7" t="n">
        <v>18</v>
      </c>
      <c r="H364" s="6" t="n">
        <v>22834</v>
      </c>
      <c r="I364" s="6" t="n">
        <v>-411012</v>
      </c>
      <c r="J364" s="6" t="n">
        <v>0</v>
      </c>
      <c r="K364" s="6" t="n">
        <v>-246.61</v>
      </c>
      <c r="L364" s="6" t="n">
        <v>0</v>
      </c>
      <c r="M364" s="6"/>
      <c r="N364" s="6" t="s">
        <f>=I364+J364+K364+L364</f>
      </c>
      <c r="O364" s="6"/>
      <c r="P364" s="17"/>
    </row>
    <row collapsed="false" customFormat="false" customHeight="false" hidden="false" ht="12.1" outlineLevel="0" r="365">
      <c r="A365" s="21" t="n">
        <v>44274.721840278</v>
      </c>
      <c r="B365" s="17" t="s">
        <v>485</v>
      </c>
      <c r="C365" s="17" t="s">
        <v>562</v>
      </c>
      <c r="D365" s="17" t="s">
        <v>473</v>
      </c>
      <c r="E365" s="17" t="s">
        <v>17</v>
      </c>
      <c r="F365" s="17" t="s">
        <v>19</v>
      </c>
      <c r="G365" s="7" t="n">
        <v>1</v>
      </c>
      <c r="H365" s="6" t="n">
        <v>22746</v>
      </c>
      <c r="I365" s="6" t="n">
        <v>-22746</v>
      </c>
      <c r="J365" s="6" t="n">
        <v>0</v>
      </c>
      <c r="K365" s="6" t="n">
        <v>-13.65</v>
      </c>
      <c r="L365" s="6" t="n">
        <v>0</v>
      </c>
      <c r="M365" s="6"/>
      <c r="N365" s="6" t="s">
        <f>=I365+J365+K365+L365</f>
      </c>
      <c r="O365" s="6"/>
      <c r="P365" s="17"/>
    </row>
    <row collapsed="false" customFormat="false" customHeight="false" hidden="false" ht="12.1" outlineLevel="0" r="366">
      <c r="A366" s="21" t="n">
        <v>44274.721840278</v>
      </c>
      <c r="B366" s="17" t="s">
        <v>485</v>
      </c>
      <c r="C366" s="17" t="s">
        <v>562</v>
      </c>
      <c r="D366" s="17" t="s">
        <v>473</v>
      </c>
      <c r="E366" s="17" t="s">
        <v>17</v>
      </c>
      <c r="F366" s="17" t="s">
        <v>19</v>
      </c>
      <c r="G366" s="7" t="n">
        <v>1</v>
      </c>
      <c r="H366" s="6" t="n">
        <v>22746</v>
      </c>
      <c r="I366" s="6" t="n">
        <v>-22746</v>
      </c>
      <c r="J366" s="6" t="n">
        <v>0</v>
      </c>
      <c r="K366" s="6" t="n">
        <v>-13.65</v>
      </c>
      <c r="L366" s="6" t="n">
        <v>0</v>
      </c>
      <c r="M366" s="6"/>
      <c r="N366" s="6" t="s">
        <f>=I366+J366+K366+L366</f>
      </c>
      <c r="O366" s="6"/>
      <c r="P366" s="17"/>
    </row>
    <row collapsed="false" customFormat="false" customHeight="false" hidden="false" ht="12.1" outlineLevel="0" r="367">
      <c r="A367" s="21" t="n">
        <v>44274.721840278</v>
      </c>
      <c r="B367" s="17" t="s">
        <v>485</v>
      </c>
      <c r="C367" s="17" t="s">
        <v>562</v>
      </c>
      <c r="D367" s="17" t="s">
        <v>473</v>
      </c>
      <c r="E367" s="17" t="s">
        <v>17</v>
      </c>
      <c r="F367" s="17" t="s">
        <v>19</v>
      </c>
      <c r="G367" s="7" t="n">
        <v>3</v>
      </c>
      <c r="H367" s="6" t="n">
        <v>22746</v>
      </c>
      <c r="I367" s="6" t="n">
        <v>-68238</v>
      </c>
      <c r="J367" s="6" t="n">
        <v>0</v>
      </c>
      <c r="K367" s="6" t="n">
        <v>-40.94</v>
      </c>
      <c r="L367" s="6" t="n">
        <v>0</v>
      </c>
      <c r="M367" s="6"/>
      <c r="N367" s="6" t="s">
        <f>=I367+J367+K367+L367</f>
      </c>
      <c r="O367" s="6"/>
      <c r="P367" s="17"/>
    </row>
    <row collapsed="false" customFormat="false" customHeight="false" hidden="false" ht="12.1" outlineLevel="0" r="368">
      <c r="A368" s="21" t="n">
        <v>44274.721840278</v>
      </c>
      <c r="B368" s="17" t="s">
        <v>485</v>
      </c>
      <c r="C368" s="17" t="s">
        <v>562</v>
      </c>
      <c r="D368" s="17" t="s">
        <v>473</v>
      </c>
      <c r="E368" s="17" t="s">
        <v>17</v>
      </c>
      <c r="F368" s="17" t="s">
        <v>19</v>
      </c>
      <c r="G368" s="7" t="n">
        <v>6</v>
      </c>
      <c r="H368" s="6" t="n">
        <v>22744</v>
      </c>
      <c r="I368" s="6" t="n">
        <v>-136464</v>
      </c>
      <c r="J368" s="6" t="n">
        <v>0</v>
      </c>
      <c r="K368" s="6" t="n">
        <v>-81.88</v>
      </c>
      <c r="L368" s="6" t="n">
        <v>0</v>
      </c>
      <c r="M368" s="6"/>
      <c r="N368" s="6" t="s">
        <f>=I368+J368+K368+L368</f>
      </c>
      <c r="O368" s="6"/>
      <c r="P368" s="17"/>
    </row>
    <row collapsed="false" customFormat="false" customHeight="false" hidden="false" ht="12.1" outlineLevel="0" r="369">
      <c r="A369" s="21" t="n">
        <v>44274.721840278</v>
      </c>
      <c r="B369" s="17" t="s">
        <v>485</v>
      </c>
      <c r="C369" s="17" t="s">
        <v>562</v>
      </c>
      <c r="D369" s="17" t="s">
        <v>473</v>
      </c>
      <c r="E369" s="17" t="s">
        <v>17</v>
      </c>
      <c r="F369" s="17" t="s">
        <v>19</v>
      </c>
      <c r="G369" s="7" t="n">
        <v>10</v>
      </c>
      <c r="H369" s="6" t="n">
        <v>22744</v>
      </c>
      <c r="I369" s="6" t="n">
        <v>-227440</v>
      </c>
      <c r="J369" s="6" t="n">
        <v>0</v>
      </c>
      <c r="K369" s="6" t="n">
        <v>-136.47</v>
      </c>
      <c r="L369" s="6" t="n">
        <v>0</v>
      </c>
      <c r="M369" s="6"/>
      <c r="N369" s="6" t="s">
        <f>=I369+J369+K369+L369</f>
      </c>
      <c r="O369" s="6"/>
      <c r="P369" s="17"/>
    </row>
    <row collapsed="false" customFormat="false" customHeight="false" hidden="false" ht="12.1" outlineLevel="0" r="370">
      <c r="A370" s="21" t="n">
        <v>44274.721840278</v>
      </c>
      <c r="B370" s="17" t="s">
        <v>485</v>
      </c>
      <c r="C370" s="17" t="s">
        <v>562</v>
      </c>
      <c r="D370" s="17" t="s">
        <v>473</v>
      </c>
      <c r="E370" s="17" t="s">
        <v>17</v>
      </c>
      <c r="F370" s="17" t="s">
        <v>19</v>
      </c>
      <c r="G370" s="7" t="n">
        <v>9</v>
      </c>
      <c r="H370" s="6" t="n">
        <v>22744</v>
      </c>
      <c r="I370" s="6" t="n">
        <v>-204696</v>
      </c>
      <c r="J370" s="6" t="n">
        <v>0</v>
      </c>
      <c r="K370" s="6" t="n">
        <v>-122.82</v>
      </c>
      <c r="L370" s="6" t="n">
        <v>0</v>
      </c>
      <c r="M370" s="6"/>
      <c r="N370" s="6" t="s">
        <f>=I370+J370+K370+L370</f>
      </c>
      <c r="O370" s="6"/>
      <c r="P370" s="17"/>
    </row>
    <row collapsed="false" customFormat="false" customHeight="false" hidden="false" ht="12.1" outlineLevel="0" r="371">
      <c r="A371" s="22" t="n">
        <v>44277</v>
      </c>
      <c r="B371" s="23" t="s">
        <v>545</v>
      </c>
      <c r="C371" s="23" t="s">
        <v>568</v>
      </c>
      <c r="D371" s="23" t="s">
        <v>545</v>
      </c>
      <c r="E371" s="23" t="s">
        <v>545</v>
      </c>
      <c r="F371" s="23" t="s">
        <v>19</v>
      </c>
      <c r="G371" s="24" t="n">
        <v>1</v>
      </c>
      <c r="H371" s="25" t="n">
        <v>-122.86</v>
      </c>
      <c r="I371" s="25" t="n">
        <v>-122.86</v>
      </c>
      <c r="J371" s="25" t="n">
        <v>0</v>
      </c>
      <c r="K371" s="25" t="n">
        <v>0</v>
      </c>
      <c r="L371" s="25" t="n">
        <v>0</v>
      </c>
      <c r="M371" s="25"/>
      <c r="N371" s="6" t="s">
        <f>=I371+J371+K371+L371</f>
      </c>
      <c r="O371" s="25"/>
      <c r="P371" s="23"/>
    </row>
    <row collapsed="false" customFormat="false" customHeight="false" hidden="false" ht="12.1" outlineLevel="0" r="372">
      <c r="A372" s="22" t="n">
        <v>44277</v>
      </c>
      <c r="B372" s="23" t="s">
        <v>545</v>
      </c>
      <c r="C372" s="23" t="s">
        <v>567</v>
      </c>
      <c r="D372" s="23" t="s">
        <v>545</v>
      </c>
      <c r="E372" s="23" t="s">
        <v>545</v>
      </c>
      <c r="F372" s="23" t="s">
        <v>19</v>
      </c>
      <c r="G372" s="24" t="n">
        <v>1</v>
      </c>
      <c r="H372" s="25" t="n">
        <v>-199.8</v>
      </c>
      <c r="I372" s="25" t="n">
        <v>-199.8</v>
      </c>
      <c r="J372" s="25" t="n">
        <v>0</v>
      </c>
      <c r="K372" s="25" t="n">
        <v>0</v>
      </c>
      <c r="L372" s="25" t="n">
        <v>0</v>
      </c>
      <c r="M372" s="25"/>
      <c r="N372" s="6" t="s">
        <f>=I372+J372+K372+L372</f>
      </c>
      <c r="O372" s="25"/>
      <c r="P372" s="23"/>
    </row>
    <row collapsed="false" customFormat="false" customHeight="false" hidden="false" ht="12.1" outlineLevel="0" r="373">
      <c r="A373" s="22" t="n">
        <v>44278</v>
      </c>
      <c r="B373" s="23" t="s">
        <v>545</v>
      </c>
      <c r="C373" s="23" t="s">
        <v>567</v>
      </c>
      <c r="D373" s="23" t="s">
        <v>545</v>
      </c>
      <c r="E373" s="23" t="s">
        <v>545</v>
      </c>
      <c r="F373" s="23" t="s">
        <v>19</v>
      </c>
      <c r="G373" s="24" t="n">
        <v>1</v>
      </c>
      <c r="H373" s="25" t="n">
        <v>-569.96</v>
      </c>
      <c r="I373" s="25" t="n">
        <v>-569.96</v>
      </c>
      <c r="J373" s="25" t="n">
        <v>0</v>
      </c>
      <c r="K373" s="25" t="n">
        <v>0</v>
      </c>
      <c r="L373" s="25" t="n">
        <v>0</v>
      </c>
      <c r="M373" s="25"/>
      <c r="N373" s="6" t="s">
        <f>=I373+J373+K373+L373</f>
      </c>
      <c r="O373" s="25"/>
      <c r="P373" s="23"/>
    </row>
    <row collapsed="false" customFormat="false" customHeight="false" hidden="false" ht="12.1" outlineLevel="0" r="374">
      <c r="A374" s="22" t="n">
        <v>44278</v>
      </c>
      <c r="B374" s="23" t="s">
        <v>545</v>
      </c>
      <c r="C374" s="23" t="s">
        <v>568</v>
      </c>
      <c r="D374" s="23" t="s">
        <v>545</v>
      </c>
      <c r="E374" s="23" t="s">
        <v>545</v>
      </c>
      <c r="F374" s="23" t="s">
        <v>19</v>
      </c>
      <c r="G374" s="24" t="n">
        <v>1</v>
      </c>
      <c r="H374" s="25" t="n">
        <v>-238.09</v>
      </c>
      <c r="I374" s="25" t="n">
        <v>-238.09</v>
      </c>
      <c r="J374" s="25" t="n">
        <v>0</v>
      </c>
      <c r="K374" s="25" t="n">
        <v>0</v>
      </c>
      <c r="L374" s="25" t="n">
        <v>0</v>
      </c>
      <c r="M374" s="25"/>
      <c r="N374" s="6" t="s">
        <f>=I374+J374+K374+L374</f>
      </c>
      <c r="O374" s="25"/>
      <c r="P374" s="23"/>
    </row>
    <row collapsed="false" customFormat="false" customHeight="false" hidden="false" ht="12.1" outlineLevel="0" r="375">
      <c r="A375" s="22" t="n">
        <v>44279</v>
      </c>
      <c r="B375" s="23" t="s">
        <v>545</v>
      </c>
      <c r="C375" s="23" t="s">
        <v>568</v>
      </c>
      <c r="D375" s="23" t="s">
        <v>545</v>
      </c>
      <c r="E375" s="23" t="s">
        <v>545</v>
      </c>
      <c r="F375" s="23" t="s">
        <v>19</v>
      </c>
      <c r="G375" s="24" t="n">
        <v>1</v>
      </c>
      <c r="H375" s="25" t="n">
        <v>-239.18</v>
      </c>
      <c r="I375" s="25" t="n">
        <v>-239.18</v>
      </c>
      <c r="J375" s="25" t="n">
        <v>0</v>
      </c>
      <c r="K375" s="25" t="n">
        <v>0</v>
      </c>
      <c r="L375" s="25" t="n">
        <v>0</v>
      </c>
      <c r="M375" s="25"/>
      <c r="N375" s="6" t="s">
        <f>=I375+J375+K375+L375</f>
      </c>
      <c r="O375" s="25"/>
      <c r="P375" s="23"/>
    </row>
    <row collapsed="false" customFormat="false" customHeight="false" hidden="false" ht="12.1" outlineLevel="0" r="376">
      <c r="A376" s="22" t="n">
        <v>44279</v>
      </c>
      <c r="B376" s="23" t="s">
        <v>545</v>
      </c>
      <c r="C376" s="23" t="s">
        <v>567</v>
      </c>
      <c r="D376" s="23" t="s">
        <v>545</v>
      </c>
      <c r="E376" s="23" t="s">
        <v>545</v>
      </c>
      <c r="F376" s="23" t="s">
        <v>19</v>
      </c>
      <c r="G376" s="24" t="n">
        <v>1</v>
      </c>
      <c r="H376" s="25" t="n">
        <v>-572.58</v>
      </c>
      <c r="I376" s="25" t="n">
        <v>-572.58</v>
      </c>
      <c r="J376" s="25" t="n">
        <v>0</v>
      </c>
      <c r="K376" s="25" t="n">
        <v>0</v>
      </c>
      <c r="L376" s="25" t="n">
        <v>0</v>
      </c>
      <c r="M376" s="25"/>
      <c r="N376" s="6" t="s">
        <f>=I376+J376+K376+L376</f>
      </c>
      <c r="O376" s="25"/>
      <c r="P376" s="23"/>
    </row>
    <row collapsed="false" customFormat="false" customHeight="false" hidden="false" ht="12.1" outlineLevel="0" r="377">
      <c r="A377" s="38" t="n">
        <v>44279.428263889</v>
      </c>
      <c r="B377" s="39" t="s">
        <v>612</v>
      </c>
      <c r="C377" s="39" t="s">
        <v>613</v>
      </c>
      <c r="D377" s="39" t="s">
        <v>475</v>
      </c>
      <c r="E377" s="39" t="s">
        <v>614</v>
      </c>
      <c r="F377" s="39" t="s">
        <v>19</v>
      </c>
      <c r="G377" s="40" t="n">
        <v>-1200</v>
      </c>
      <c r="H377" s="41" t="n">
        <v>90.2482</v>
      </c>
      <c r="I377" s="41" t="n">
        <v>108297.84</v>
      </c>
      <c r="J377" s="41" t="n">
        <v>0</v>
      </c>
      <c r="K377" s="41" t="n">
        <v>-55.77</v>
      </c>
      <c r="L377" s="41" t="n">
        <v>0</v>
      </c>
      <c r="M377" s="6" t="n">
        <v>-1200</v>
      </c>
      <c r="N377" s="6" t="s">
        <f>=I377+J377+K377+L377</f>
      </c>
      <c r="O377" s="41"/>
      <c r="P377" s="39"/>
    </row>
    <row collapsed="false" customFormat="false" customHeight="false" hidden="false" ht="12.1" outlineLevel="0" r="378">
      <c r="A378" s="30" t="n">
        <v>44279.458356481</v>
      </c>
      <c r="B378" s="31" t="s">
        <v>485</v>
      </c>
      <c r="C378" s="31" t="s">
        <v>562</v>
      </c>
      <c r="D378" s="31" t="s">
        <v>475</v>
      </c>
      <c r="E378" s="31" t="s">
        <v>17</v>
      </c>
      <c r="F378" s="31" t="s">
        <v>19</v>
      </c>
      <c r="G378" s="32" t="n">
        <v>-90</v>
      </c>
      <c r="H378" s="33" t="n">
        <v>21550</v>
      </c>
      <c r="I378" s="33" t="n">
        <v>1939500</v>
      </c>
      <c r="J378" s="33" t="n">
        <v>0</v>
      </c>
      <c r="K378" s="33" t="n">
        <v>-1163.7</v>
      </c>
      <c r="L378" s="33" t="n">
        <v>0</v>
      </c>
      <c r="M378" s="33"/>
      <c r="N378" s="6" t="s">
        <f>=I378+J378+K378+L378</f>
      </c>
      <c r="O378" s="33"/>
      <c r="P378" s="31"/>
    </row>
    <row collapsed="false" customFormat="false" customHeight="false" hidden="false" ht="12.1" outlineLevel="0" r="379">
      <c r="A379" s="30" t="n">
        <v>44279.464849537</v>
      </c>
      <c r="B379" s="31" t="s">
        <v>485</v>
      </c>
      <c r="C379" s="31" t="s">
        <v>562</v>
      </c>
      <c r="D379" s="31" t="s">
        <v>475</v>
      </c>
      <c r="E379" s="31" t="s">
        <v>17</v>
      </c>
      <c r="F379" s="31" t="s">
        <v>19</v>
      </c>
      <c r="G379" s="32" t="n">
        <v>-20</v>
      </c>
      <c r="H379" s="33" t="n">
        <v>21340</v>
      </c>
      <c r="I379" s="33" t="n">
        <v>426800</v>
      </c>
      <c r="J379" s="33" t="n">
        <v>0</v>
      </c>
      <c r="K379" s="33" t="n">
        <v>-256.08</v>
      </c>
      <c r="L379" s="33" t="n">
        <v>0</v>
      </c>
      <c r="M379" s="33"/>
      <c r="N379" s="6" t="s">
        <f>=I379+J379+K379+L379</f>
      </c>
      <c r="O379" s="33"/>
      <c r="P379" s="31"/>
    </row>
    <row collapsed="false" customFormat="false" customHeight="false" hidden="false" ht="12.1" outlineLevel="0" r="380">
      <c r="A380" s="22" t="n">
        <v>44280</v>
      </c>
      <c r="B380" s="23" t="s">
        <v>545</v>
      </c>
      <c r="C380" s="23" t="s">
        <v>567</v>
      </c>
      <c r="D380" s="23" t="s">
        <v>545</v>
      </c>
      <c r="E380" s="23" t="s">
        <v>545</v>
      </c>
      <c r="F380" s="23" t="s">
        <v>19</v>
      </c>
      <c r="G380" s="24" t="n">
        <v>1</v>
      </c>
      <c r="H380" s="25" t="n">
        <v>-567.04</v>
      </c>
      <c r="I380" s="25" t="n">
        <v>-567.04</v>
      </c>
      <c r="J380" s="25" t="n">
        <v>0</v>
      </c>
      <c r="K380" s="25" t="n">
        <v>0</v>
      </c>
      <c r="L380" s="25" t="n">
        <v>0</v>
      </c>
      <c r="M380" s="25"/>
      <c r="N380" s="6" t="s">
        <f>=I380+J380+K380+L380</f>
      </c>
      <c r="O380" s="25"/>
      <c r="P380" s="23"/>
    </row>
    <row collapsed="false" customFormat="false" customHeight="false" hidden="false" ht="12.1" outlineLevel="0" r="381">
      <c r="A381" s="22" t="n">
        <v>44280</v>
      </c>
      <c r="B381" s="23" t="s">
        <v>545</v>
      </c>
      <c r="C381" s="23" t="s">
        <v>568</v>
      </c>
      <c r="D381" s="23" t="s">
        <v>545</v>
      </c>
      <c r="E381" s="23" t="s">
        <v>545</v>
      </c>
      <c r="F381" s="23" t="s">
        <v>19</v>
      </c>
      <c r="G381" s="24" t="n">
        <v>1</v>
      </c>
      <c r="H381" s="25" t="n">
        <v>-236.86</v>
      </c>
      <c r="I381" s="25" t="n">
        <v>-236.86</v>
      </c>
      <c r="J381" s="25" t="n">
        <v>0</v>
      </c>
      <c r="K381" s="25" t="n">
        <v>0</v>
      </c>
      <c r="L381" s="25" t="n">
        <v>0</v>
      </c>
      <c r="M381" s="25"/>
      <c r="N381" s="6" t="s">
        <f>=I381+J381+K381+L381</f>
      </c>
      <c r="O381" s="25"/>
      <c r="P381" s="23"/>
    </row>
    <row collapsed="false" customFormat="false" customHeight="false" hidden="false" ht="12.1" outlineLevel="0" r="382">
      <c r="A382" s="34" t="n">
        <v>44280</v>
      </c>
      <c r="B382" s="35" t="s">
        <v>595</v>
      </c>
      <c r="C382" s="35" t="s">
        <v>252</v>
      </c>
      <c r="D382" s="35" t="s">
        <v>595</v>
      </c>
      <c r="E382" s="35" t="s">
        <v>595</v>
      </c>
      <c r="F382" s="35" t="s">
        <v>19</v>
      </c>
      <c r="G382" s="36" t="n">
        <v>1</v>
      </c>
      <c r="H382" s="37" t="n">
        <v>-50000</v>
      </c>
      <c r="I382" s="37" t="n">
        <v>-50000</v>
      </c>
      <c r="J382" s="37" t="n">
        <v>0</v>
      </c>
      <c r="K382" s="37" t="n">
        <v>0</v>
      </c>
      <c r="L382" s="37" t="n">
        <v>0</v>
      </c>
      <c r="M382" s="37"/>
      <c r="N382" s="6" t="s">
        <f>=I382+J382+K382+L382</f>
      </c>
      <c r="O382" s="37"/>
      <c r="P382" s="35"/>
    </row>
    <row collapsed="false" customFormat="false" customHeight="false" hidden="false" ht="12.1" outlineLevel="0" r="383">
      <c r="A383" s="21" t="n">
        <v>44280.517372685</v>
      </c>
      <c r="B383" s="17" t="s">
        <v>485</v>
      </c>
      <c r="C383" s="17" t="s">
        <v>562</v>
      </c>
      <c r="D383" s="17" t="s">
        <v>473</v>
      </c>
      <c r="E383" s="17" t="s">
        <v>17</v>
      </c>
      <c r="F383" s="17" t="s">
        <v>19</v>
      </c>
      <c r="G383" s="7" t="n">
        <v>30</v>
      </c>
      <c r="H383" s="6" t="n">
        <v>21280</v>
      </c>
      <c r="I383" s="6" t="n">
        <v>-638400</v>
      </c>
      <c r="J383" s="6" t="n">
        <v>0</v>
      </c>
      <c r="K383" s="6" t="n">
        <v>-383.04</v>
      </c>
      <c r="L383" s="6" t="n">
        <v>0</v>
      </c>
      <c r="M383" s="6"/>
      <c r="N383" s="6" t="s">
        <f>=I383+J383+K383+L383</f>
      </c>
      <c r="O383" s="6"/>
      <c r="P383" s="17"/>
    </row>
    <row collapsed="false" customFormat="false" customHeight="false" hidden="false" ht="12.1" outlineLevel="0" r="384">
      <c r="A384" s="30" t="n">
        <v>44280.656168981</v>
      </c>
      <c r="B384" s="31" t="s">
        <v>485</v>
      </c>
      <c r="C384" s="31" t="s">
        <v>562</v>
      </c>
      <c r="D384" s="31" t="s">
        <v>475</v>
      </c>
      <c r="E384" s="31" t="s">
        <v>17</v>
      </c>
      <c r="F384" s="31" t="s">
        <v>19</v>
      </c>
      <c r="G384" s="32" t="n">
        <v>-12</v>
      </c>
      <c r="H384" s="33" t="n">
        <v>21104</v>
      </c>
      <c r="I384" s="33" t="n">
        <v>253248</v>
      </c>
      <c r="J384" s="33" t="n">
        <v>0</v>
      </c>
      <c r="K384" s="33" t="n">
        <v>-151.94</v>
      </c>
      <c r="L384" s="33" t="n">
        <v>0</v>
      </c>
      <c r="M384" s="33"/>
      <c r="N384" s="6" t="s">
        <f>=I384+J384+K384+L384</f>
      </c>
      <c r="O384" s="33"/>
      <c r="P384" s="31"/>
    </row>
    <row collapsed="false" customFormat="false" customHeight="false" hidden="false" ht="12.1" outlineLevel="0" r="385">
      <c r="A385" s="30" t="n">
        <v>44280.656168981</v>
      </c>
      <c r="B385" s="31" t="s">
        <v>485</v>
      </c>
      <c r="C385" s="31" t="s">
        <v>562</v>
      </c>
      <c r="D385" s="31" t="s">
        <v>475</v>
      </c>
      <c r="E385" s="31" t="s">
        <v>17</v>
      </c>
      <c r="F385" s="31" t="s">
        <v>19</v>
      </c>
      <c r="G385" s="32" t="n">
        <v>-2</v>
      </c>
      <c r="H385" s="33" t="n">
        <v>21104</v>
      </c>
      <c r="I385" s="33" t="n">
        <v>42208</v>
      </c>
      <c r="J385" s="33" t="n">
        <v>0</v>
      </c>
      <c r="K385" s="33" t="n">
        <v>-25.32</v>
      </c>
      <c r="L385" s="33" t="n">
        <v>0</v>
      </c>
      <c r="M385" s="33"/>
      <c r="N385" s="6" t="s">
        <f>=I385+J385+K385+L385</f>
      </c>
      <c r="O385" s="33"/>
      <c r="P385" s="31"/>
    </row>
    <row collapsed="false" customFormat="false" customHeight="false" hidden="false" ht="12.1" outlineLevel="0" r="386">
      <c r="A386" s="30" t="n">
        <v>44280.656168981</v>
      </c>
      <c r="B386" s="31" t="s">
        <v>485</v>
      </c>
      <c r="C386" s="31" t="s">
        <v>562</v>
      </c>
      <c r="D386" s="31" t="s">
        <v>475</v>
      </c>
      <c r="E386" s="31" t="s">
        <v>17</v>
      </c>
      <c r="F386" s="31" t="s">
        <v>19</v>
      </c>
      <c r="G386" s="32" t="n">
        <v>-16</v>
      </c>
      <c r="H386" s="33" t="n">
        <v>21102</v>
      </c>
      <c r="I386" s="33" t="n">
        <v>337632</v>
      </c>
      <c r="J386" s="33" t="n">
        <v>0</v>
      </c>
      <c r="K386" s="33" t="n">
        <v>-202.58</v>
      </c>
      <c r="L386" s="33" t="n">
        <v>0</v>
      </c>
      <c r="M386" s="33"/>
      <c r="N386" s="6" t="s">
        <f>=I386+J386+K386+L386</f>
      </c>
      <c r="O386" s="33"/>
      <c r="P386" s="31"/>
    </row>
    <row collapsed="false" customFormat="false" customHeight="false" hidden="false" ht="12.1" outlineLevel="0" r="387">
      <c r="A387" s="30" t="n">
        <v>44280.680219907</v>
      </c>
      <c r="B387" s="31" t="s">
        <v>485</v>
      </c>
      <c r="C387" s="31" t="s">
        <v>562</v>
      </c>
      <c r="D387" s="31" t="s">
        <v>475</v>
      </c>
      <c r="E387" s="31" t="s">
        <v>17</v>
      </c>
      <c r="F387" s="31" t="s">
        <v>19</v>
      </c>
      <c r="G387" s="32" t="n">
        <v>-5</v>
      </c>
      <c r="H387" s="33" t="n">
        <v>20996</v>
      </c>
      <c r="I387" s="33" t="n">
        <v>104980</v>
      </c>
      <c r="J387" s="33" t="n">
        <v>0</v>
      </c>
      <c r="K387" s="33" t="n">
        <v>-62.99</v>
      </c>
      <c r="L387" s="33" t="n">
        <v>0</v>
      </c>
      <c r="M387" s="33"/>
      <c r="N387" s="6" t="s">
        <f>=I387+J387+K387+L387</f>
      </c>
      <c r="O387" s="33"/>
      <c r="P387" s="31"/>
    </row>
    <row collapsed="false" customFormat="false" customHeight="false" hidden="false" ht="12.1" outlineLevel="0" r="388">
      <c r="A388" s="30" t="n">
        <v>44280.680219907</v>
      </c>
      <c r="B388" s="31" t="s">
        <v>485</v>
      </c>
      <c r="C388" s="31" t="s">
        <v>562</v>
      </c>
      <c r="D388" s="31" t="s">
        <v>475</v>
      </c>
      <c r="E388" s="31" t="s">
        <v>17</v>
      </c>
      <c r="F388" s="31" t="s">
        <v>19</v>
      </c>
      <c r="G388" s="32" t="n">
        <v>-15</v>
      </c>
      <c r="H388" s="33" t="n">
        <v>20996</v>
      </c>
      <c r="I388" s="33" t="n">
        <v>314940</v>
      </c>
      <c r="J388" s="33" t="n">
        <v>0</v>
      </c>
      <c r="K388" s="33" t="n">
        <v>-188.96</v>
      </c>
      <c r="L388" s="33" t="n">
        <v>0</v>
      </c>
      <c r="M388" s="33"/>
      <c r="N388" s="6" t="s">
        <f>=I388+J388+K388+L388</f>
      </c>
      <c r="O388" s="33"/>
      <c r="P388" s="31"/>
    </row>
    <row collapsed="false" customFormat="false" customHeight="false" hidden="false" ht="12.1" outlineLevel="0" r="389">
      <c r="A389" s="30" t="n">
        <v>44280.714155093</v>
      </c>
      <c r="B389" s="31" t="s">
        <v>485</v>
      </c>
      <c r="C389" s="31" t="s">
        <v>562</v>
      </c>
      <c r="D389" s="31" t="s">
        <v>475</v>
      </c>
      <c r="E389" s="31" t="s">
        <v>17</v>
      </c>
      <c r="F389" s="31" t="s">
        <v>19</v>
      </c>
      <c r="G389" s="32" t="n">
        <v>-30</v>
      </c>
      <c r="H389" s="33" t="n">
        <v>21130</v>
      </c>
      <c r="I389" s="33" t="n">
        <v>633900</v>
      </c>
      <c r="J389" s="33" t="n">
        <v>0</v>
      </c>
      <c r="K389" s="33" t="n">
        <v>-380.34</v>
      </c>
      <c r="L389" s="33" t="n">
        <v>0</v>
      </c>
      <c r="M389" s="33"/>
      <c r="N389" s="6" t="s">
        <f>=I389+J389+K389+L389</f>
      </c>
      <c r="O389" s="33"/>
      <c r="P389" s="31"/>
    </row>
    <row collapsed="false" customFormat="false" customHeight="false" hidden="false" ht="12.1" outlineLevel="0" r="390">
      <c r="A390" s="22" t="n">
        <v>44281</v>
      </c>
      <c r="B390" s="23" t="s">
        <v>545</v>
      </c>
      <c r="C390" s="23" t="s">
        <v>568</v>
      </c>
      <c r="D390" s="23" t="s">
        <v>545</v>
      </c>
      <c r="E390" s="23" t="s">
        <v>545</v>
      </c>
      <c r="F390" s="23" t="s">
        <v>19</v>
      </c>
      <c r="G390" s="24" t="n">
        <v>1</v>
      </c>
      <c r="H390" s="25" t="n">
        <v>-277.78</v>
      </c>
      <c r="I390" s="25" t="n">
        <v>-277.78</v>
      </c>
      <c r="J390" s="25" t="n">
        <v>0</v>
      </c>
      <c r="K390" s="25" t="n">
        <v>0</v>
      </c>
      <c r="L390" s="25" t="n">
        <v>0</v>
      </c>
      <c r="M390" s="25"/>
      <c r="N390" s="6" t="s">
        <f>=I390+J390+K390+L390</f>
      </c>
      <c r="O390" s="25"/>
      <c r="P390" s="23"/>
    </row>
    <row collapsed="false" customFormat="false" customHeight="false" hidden="false" ht="12.1" outlineLevel="0" r="391">
      <c r="A391" s="22" t="n">
        <v>44281</v>
      </c>
      <c r="B391" s="23" t="s">
        <v>545</v>
      </c>
      <c r="C391" s="23" t="s">
        <v>567</v>
      </c>
      <c r="D391" s="23" t="s">
        <v>545</v>
      </c>
      <c r="E391" s="23" t="s">
        <v>545</v>
      </c>
      <c r="F391" s="23" t="s">
        <v>19</v>
      </c>
      <c r="G391" s="24" t="n">
        <v>1</v>
      </c>
      <c r="H391" s="25" t="n">
        <v>-461.82</v>
      </c>
      <c r="I391" s="25" t="n">
        <v>-461.82</v>
      </c>
      <c r="J391" s="25" t="n">
        <v>0</v>
      </c>
      <c r="K391" s="25" t="n">
        <v>0</v>
      </c>
      <c r="L391" s="25" t="n">
        <v>0</v>
      </c>
      <c r="M391" s="25"/>
      <c r="N391" s="6" t="s">
        <f>=I391+J391+K391+L391</f>
      </c>
      <c r="O391" s="25"/>
      <c r="P391" s="23"/>
    </row>
    <row collapsed="false" customFormat="false" customHeight="false" hidden="false" ht="12.1" outlineLevel="0" r="392">
      <c r="A392" s="30" t="n">
        <v>44281.983854167</v>
      </c>
      <c r="B392" s="31" t="s">
        <v>59</v>
      </c>
      <c r="C392" s="31" t="s">
        <v>559</v>
      </c>
      <c r="D392" s="31" t="s">
        <v>475</v>
      </c>
      <c r="E392" s="31" t="s">
        <v>17</v>
      </c>
      <c r="F392" s="31" t="s">
        <v>19</v>
      </c>
      <c r="G392" s="32" t="n">
        <v>-60</v>
      </c>
      <c r="H392" s="33" t="n">
        <v>582.2</v>
      </c>
      <c r="I392" s="33" t="n">
        <v>34932</v>
      </c>
      <c r="J392" s="33" t="n">
        <v>0</v>
      </c>
      <c r="K392" s="33" t="n">
        <v>-20.96</v>
      </c>
      <c r="L392" s="33" t="n">
        <v>0</v>
      </c>
      <c r="M392" s="33"/>
      <c r="N392" s="6" t="s">
        <f>=I392+J392+K392+L392</f>
      </c>
      <c r="O392" s="33"/>
      <c r="P392" s="31"/>
    </row>
    <row collapsed="false" customFormat="false" customHeight="false" hidden="false" ht="12.1" outlineLevel="0" r="393">
      <c r="A393" s="30" t="n">
        <v>44281.984768519</v>
      </c>
      <c r="B393" s="31" t="s">
        <v>496</v>
      </c>
      <c r="C393" s="31" t="s">
        <v>610</v>
      </c>
      <c r="D393" s="31" t="s">
        <v>475</v>
      </c>
      <c r="E393" s="31" t="s">
        <v>17</v>
      </c>
      <c r="F393" s="31" t="s">
        <v>19</v>
      </c>
      <c r="G393" s="32" t="n">
        <v>-40</v>
      </c>
      <c r="H393" s="33" t="n">
        <v>138</v>
      </c>
      <c r="I393" s="33" t="n">
        <v>5520</v>
      </c>
      <c r="J393" s="33" t="n">
        <v>0</v>
      </c>
      <c r="K393" s="33" t="n">
        <v>-3.31</v>
      </c>
      <c r="L393" s="33" t="n">
        <v>0</v>
      </c>
      <c r="M393" s="33"/>
      <c r="N393" s="6" t="s">
        <f>=I393+J393+K393+L393</f>
      </c>
      <c r="O393" s="33"/>
      <c r="P393" s="31"/>
    </row>
    <row collapsed="false" customFormat="false" customHeight="false" hidden="false" ht="12.1" outlineLevel="0" r="394">
      <c r="A394" s="30" t="n">
        <v>44281.987453704</v>
      </c>
      <c r="B394" s="31" t="s">
        <v>42</v>
      </c>
      <c r="C394" s="31" t="s">
        <v>557</v>
      </c>
      <c r="D394" s="31" t="s">
        <v>475</v>
      </c>
      <c r="E394" s="31" t="s">
        <v>17</v>
      </c>
      <c r="F394" s="31" t="s">
        <v>19</v>
      </c>
      <c r="G394" s="32" t="n">
        <v>-6</v>
      </c>
      <c r="H394" s="33" t="n">
        <v>2398</v>
      </c>
      <c r="I394" s="33" t="n">
        <v>14388</v>
      </c>
      <c r="J394" s="33" t="n">
        <v>0</v>
      </c>
      <c r="K394" s="33" t="n">
        <v>-8.63</v>
      </c>
      <c r="L394" s="33" t="n">
        <v>0</v>
      </c>
      <c r="M394" s="33"/>
      <c r="N394" s="6" t="s">
        <f>=I394+J394+K394+L394</f>
      </c>
      <c r="O394" s="33"/>
      <c r="P394" s="31"/>
    </row>
    <row collapsed="false" customFormat="false" customHeight="false" hidden="false" ht="12.1" outlineLevel="0" r="395">
      <c r="A395" s="30" t="n">
        <v>44281.987453704</v>
      </c>
      <c r="B395" s="31" t="s">
        <v>42</v>
      </c>
      <c r="C395" s="31" t="s">
        <v>557</v>
      </c>
      <c r="D395" s="31" t="s">
        <v>475</v>
      </c>
      <c r="E395" s="31" t="s">
        <v>17</v>
      </c>
      <c r="F395" s="31" t="s">
        <v>19</v>
      </c>
      <c r="G395" s="32" t="n">
        <v>-2</v>
      </c>
      <c r="H395" s="33" t="n">
        <v>2397</v>
      </c>
      <c r="I395" s="33" t="n">
        <v>4794</v>
      </c>
      <c r="J395" s="33" t="n">
        <v>0</v>
      </c>
      <c r="K395" s="33" t="n">
        <v>-2.88</v>
      </c>
      <c r="L395" s="33" t="n">
        <v>0</v>
      </c>
      <c r="M395" s="33"/>
      <c r="N395" s="6" t="s">
        <f>=I395+J395+K395+L395</f>
      </c>
      <c r="O395" s="33"/>
      <c r="P395" s="31"/>
    </row>
    <row collapsed="false" customFormat="false" customHeight="false" hidden="false" ht="12.1" outlineLevel="0" r="396">
      <c r="A396" s="22" t="n">
        <v>44284</v>
      </c>
      <c r="B396" s="23" t="s">
        <v>545</v>
      </c>
      <c r="C396" s="23" t="s">
        <v>567</v>
      </c>
      <c r="D396" s="23" t="s">
        <v>545</v>
      </c>
      <c r="E396" s="23" t="s">
        <v>545</v>
      </c>
      <c r="F396" s="23" t="s">
        <v>19</v>
      </c>
      <c r="G396" s="24" t="n">
        <v>1</v>
      </c>
      <c r="H396" s="25" t="n">
        <v>-436.41</v>
      </c>
      <c r="I396" s="25" t="n">
        <v>-436.41</v>
      </c>
      <c r="J396" s="25" t="n">
        <v>0</v>
      </c>
      <c r="K396" s="25" t="n">
        <v>0</v>
      </c>
      <c r="L396" s="25" t="n">
        <v>0</v>
      </c>
      <c r="M396" s="25"/>
      <c r="N396" s="6" t="s">
        <f>=I396+J396+K396+L396</f>
      </c>
      <c r="O396" s="25"/>
      <c r="P396" s="23"/>
    </row>
    <row collapsed="false" customFormat="false" customHeight="false" hidden="false" ht="12.1" outlineLevel="0" r="397">
      <c r="A397" s="22" t="n">
        <v>44284</v>
      </c>
      <c r="B397" s="23" t="s">
        <v>545</v>
      </c>
      <c r="C397" s="23" t="s">
        <v>568</v>
      </c>
      <c r="D397" s="23" t="s">
        <v>545</v>
      </c>
      <c r="E397" s="23" t="s">
        <v>545</v>
      </c>
      <c r="F397" s="23" t="s">
        <v>19</v>
      </c>
      <c r="G397" s="24" t="n">
        <v>1</v>
      </c>
      <c r="H397" s="25" t="n">
        <v>-262.49</v>
      </c>
      <c r="I397" s="25" t="n">
        <v>-262.49</v>
      </c>
      <c r="J397" s="25" t="n">
        <v>0</v>
      </c>
      <c r="K397" s="25" t="n">
        <v>0</v>
      </c>
      <c r="L397" s="25" t="n">
        <v>0</v>
      </c>
      <c r="M397" s="25"/>
      <c r="N397" s="6" t="s">
        <f>=I397+J397+K397+L397</f>
      </c>
      <c r="O397" s="25"/>
      <c r="P397" s="23"/>
    </row>
    <row collapsed="false" customFormat="false" customHeight="false" hidden="false" ht="12.1" outlineLevel="0" r="398">
      <c r="A398" s="26" t="n">
        <v>44284</v>
      </c>
      <c r="B398" s="27" t="s">
        <v>547</v>
      </c>
      <c r="C398" s="27" t="s">
        <v>183</v>
      </c>
      <c r="D398" s="27" t="s">
        <v>547</v>
      </c>
      <c r="E398" s="27" t="s">
        <v>547</v>
      </c>
      <c r="F398" s="27" t="s">
        <v>19</v>
      </c>
      <c r="G398" s="28" t="n">
        <v>1</v>
      </c>
      <c r="H398" s="29" t="n">
        <v>88000</v>
      </c>
      <c r="I398" s="29" t="n">
        <v>88000</v>
      </c>
      <c r="J398" s="29" t="n">
        <v>0</v>
      </c>
      <c r="K398" s="29" t="n">
        <v>0</v>
      </c>
      <c r="L398" s="29" t="n">
        <v>0</v>
      </c>
      <c r="M398" s="29"/>
      <c r="N398" s="6" t="s">
        <f>=I398+J398+K398+L398</f>
      </c>
      <c r="O398" s="29"/>
      <c r="P398" s="27"/>
    </row>
    <row collapsed="false" customFormat="false" customHeight="false" hidden="false" ht="12.1" outlineLevel="0" r="399">
      <c r="A399" s="34" t="n">
        <v>44284</v>
      </c>
      <c r="B399" s="35" t="s">
        <v>595</v>
      </c>
      <c r="C399" s="35" t="s">
        <v>253</v>
      </c>
      <c r="D399" s="35" t="s">
        <v>595</v>
      </c>
      <c r="E399" s="35" t="s">
        <v>595</v>
      </c>
      <c r="F399" s="35" t="s">
        <v>19</v>
      </c>
      <c r="G399" s="36" t="n">
        <v>1</v>
      </c>
      <c r="H399" s="37" t="n">
        <v>-58000</v>
      </c>
      <c r="I399" s="37" t="n">
        <v>-58000</v>
      </c>
      <c r="J399" s="37" t="n">
        <v>0</v>
      </c>
      <c r="K399" s="37" t="n">
        <v>0</v>
      </c>
      <c r="L399" s="37" t="n">
        <v>0</v>
      </c>
      <c r="M399" s="37"/>
      <c r="N399" s="6" t="s">
        <f>=I399+J399+K399+L399</f>
      </c>
      <c r="O399" s="37"/>
      <c r="P399" s="35"/>
    </row>
    <row collapsed="false" customFormat="false" customHeight="false" hidden="false" ht="12.1" outlineLevel="0" r="400">
      <c r="A400" s="21" t="n">
        <v>44284.419513889</v>
      </c>
      <c r="B400" s="17" t="s">
        <v>485</v>
      </c>
      <c r="C400" s="17" t="s">
        <v>562</v>
      </c>
      <c r="D400" s="17" t="s">
        <v>473</v>
      </c>
      <c r="E400" s="17" t="s">
        <v>17</v>
      </c>
      <c r="F400" s="17" t="s">
        <v>19</v>
      </c>
      <c r="G400" s="7" t="n">
        <v>15</v>
      </c>
      <c r="H400" s="6" t="n">
        <v>22468</v>
      </c>
      <c r="I400" s="6" t="n">
        <v>-337020</v>
      </c>
      <c r="J400" s="6" t="n">
        <v>0</v>
      </c>
      <c r="K400" s="6" t="n">
        <v>-202.21</v>
      </c>
      <c r="L400" s="6" t="n">
        <v>0</v>
      </c>
      <c r="M400" s="6"/>
      <c r="N400" s="6" t="s">
        <f>=I400+J400+K400+L400</f>
      </c>
      <c r="O400" s="6"/>
      <c r="P400" s="17"/>
    </row>
    <row collapsed="false" customFormat="false" customHeight="false" hidden="false" ht="12.1" outlineLevel="0" r="401">
      <c r="A401" s="21" t="n">
        <v>44284.419513889</v>
      </c>
      <c r="B401" s="17" t="s">
        <v>485</v>
      </c>
      <c r="C401" s="17" t="s">
        <v>562</v>
      </c>
      <c r="D401" s="17" t="s">
        <v>473</v>
      </c>
      <c r="E401" s="17" t="s">
        <v>17</v>
      </c>
      <c r="F401" s="17" t="s">
        <v>19</v>
      </c>
      <c r="G401" s="7" t="n">
        <v>17</v>
      </c>
      <c r="H401" s="6" t="n">
        <v>22470</v>
      </c>
      <c r="I401" s="6" t="n">
        <v>-381990</v>
      </c>
      <c r="J401" s="6" t="n">
        <v>0</v>
      </c>
      <c r="K401" s="6" t="n">
        <v>-229.19</v>
      </c>
      <c r="L401" s="6" t="n">
        <v>0</v>
      </c>
      <c r="M401" s="6"/>
      <c r="N401" s="6" t="s">
        <f>=I401+J401+K401+L401</f>
      </c>
      <c r="O401" s="6"/>
      <c r="P401" s="17"/>
    </row>
    <row collapsed="false" customFormat="false" customHeight="false" hidden="false" ht="12.1" outlineLevel="0" r="402">
      <c r="A402" s="21" t="n">
        <v>44284.419513889</v>
      </c>
      <c r="B402" s="17" t="s">
        <v>485</v>
      </c>
      <c r="C402" s="17" t="s">
        <v>562</v>
      </c>
      <c r="D402" s="17" t="s">
        <v>473</v>
      </c>
      <c r="E402" s="17" t="s">
        <v>17</v>
      </c>
      <c r="F402" s="17" t="s">
        <v>19</v>
      </c>
      <c r="G402" s="7" t="n">
        <v>15</v>
      </c>
      <c r="H402" s="6" t="n">
        <v>22472</v>
      </c>
      <c r="I402" s="6" t="n">
        <v>-337080</v>
      </c>
      <c r="J402" s="6" t="n">
        <v>0</v>
      </c>
      <c r="K402" s="6" t="n">
        <v>-202.25</v>
      </c>
      <c r="L402" s="6" t="n">
        <v>0</v>
      </c>
      <c r="M402" s="6"/>
      <c r="N402" s="6" t="s">
        <f>=I402+J402+K402+L402</f>
      </c>
      <c r="O402" s="6"/>
      <c r="P402" s="17"/>
    </row>
    <row collapsed="false" customFormat="false" customHeight="false" hidden="false" ht="12.1" outlineLevel="0" r="403">
      <c r="A403" s="21" t="n">
        <v>44284.419513889</v>
      </c>
      <c r="B403" s="17" t="s">
        <v>485</v>
      </c>
      <c r="C403" s="17" t="s">
        <v>562</v>
      </c>
      <c r="D403" s="17" t="s">
        <v>473</v>
      </c>
      <c r="E403" s="17" t="s">
        <v>17</v>
      </c>
      <c r="F403" s="17" t="s">
        <v>19</v>
      </c>
      <c r="G403" s="7" t="n">
        <v>15</v>
      </c>
      <c r="H403" s="6" t="n">
        <v>22474</v>
      </c>
      <c r="I403" s="6" t="n">
        <v>-337110</v>
      </c>
      <c r="J403" s="6" t="n">
        <v>0</v>
      </c>
      <c r="K403" s="6" t="n">
        <v>-202.27</v>
      </c>
      <c r="L403" s="6" t="n">
        <v>0</v>
      </c>
      <c r="M403" s="6"/>
      <c r="N403" s="6" t="s">
        <f>=I403+J403+K403+L403</f>
      </c>
      <c r="O403" s="6"/>
      <c r="P403" s="17"/>
    </row>
    <row collapsed="false" customFormat="false" customHeight="false" hidden="false" ht="12.1" outlineLevel="0" r="404">
      <c r="A404" s="21" t="n">
        <v>44284.419513889</v>
      </c>
      <c r="B404" s="17" t="s">
        <v>485</v>
      </c>
      <c r="C404" s="17" t="s">
        <v>562</v>
      </c>
      <c r="D404" s="17" t="s">
        <v>473</v>
      </c>
      <c r="E404" s="17" t="s">
        <v>17</v>
      </c>
      <c r="F404" s="17" t="s">
        <v>19</v>
      </c>
      <c r="G404" s="7" t="n">
        <v>4</v>
      </c>
      <c r="H404" s="6" t="n">
        <v>22476</v>
      </c>
      <c r="I404" s="6" t="n">
        <v>-89904</v>
      </c>
      <c r="J404" s="6" t="n">
        <v>0</v>
      </c>
      <c r="K404" s="6" t="n">
        <v>-53.94</v>
      </c>
      <c r="L404" s="6" t="n">
        <v>0</v>
      </c>
      <c r="M404" s="6"/>
      <c r="N404" s="6" t="s">
        <f>=I404+J404+K404+L404</f>
      </c>
      <c r="O404" s="6"/>
      <c r="P404" s="17"/>
    </row>
    <row collapsed="false" customFormat="false" customHeight="false" hidden="false" ht="12.1" outlineLevel="0" r="405">
      <c r="A405" s="21" t="n">
        <v>44284.419513889</v>
      </c>
      <c r="B405" s="17" t="s">
        <v>485</v>
      </c>
      <c r="C405" s="17" t="s">
        <v>562</v>
      </c>
      <c r="D405" s="17" t="s">
        <v>473</v>
      </c>
      <c r="E405" s="17" t="s">
        <v>17</v>
      </c>
      <c r="F405" s="17" t="s">
        <v>19</v>
      </c>
      <c r="G405" s="7" t="n">
        <v>1</v>
      </c>
      <c r="H405" s="6" t="n">
        <v>22480</v>
      </c>
      <c r="I405" s="6" t="n">
        <v>-22480</v>
      </c>
      <c r="J405" s="6" t="n">
        <v>0</v>
      </c>
      <c r="K405" s="6" t="n">
        <v>-13.49</v>
      </c>
      <c r="L405" s="6" t="n">
        <v>0</v>
      </c>
      <c r="M405" s="6"/>
      <c r="N405" s="6" t="s">
        <f>=I405+J405+K405+L405</f>
      </c>
      <c r="O405" s="6"/>
      <c r="P405" s="17"/>
    </row>
    <row collapsed="false" customFormat="false" customHeight="false" hidden="false" ht="12.1" outlineLevel="0" r="406">
      <c r="A406" s="21" t="n">
        <v>44284.419513889</v>
      </c>
      <c r="B406" s="17" t="s">
        <v>485</v>
      </c>
      <c r="C406" s="17" t="s">
        <v>562</v>
      </c>
      <c r="D406" s="17" t="s">
        <v>473</v>
      </c>
      <c r="E406" s="17" t="s">
        <v>17</v>
      </c>
      <c r="F406" s="17" t="s">
        <v>19</v>
      </c>
      <c r="G406" s="7" t="n">
        <v>6</v>
      </c>
      <c r="H406" s="6" t="n">
        <v>22484</v>
      </c>
      <c r="I406" s="6" t="n">
        <v>-134904</v>
      </c>
      <c r="J406" s="6" t="n">
        <v>0</v>
      </c>
      <c r="K406" s="6" t="n">
        <v>-80.94</v>
      </c>
      <c r="L406" s="6" t="n">
        <v>0</v>
      </c>
      <c r="M406" s="6"/>
      <c r="N406" s="6" t="s">
        <f>=I406+J406+K406+L406</f>
      </c>
      <c r="O406" s="6"/>
      <c r="P406" s="17"/>
    </row>
    <row collapsed="false" customFormat="false" customHeight="false" hidden="false" ht="12.1" outlineLevel="0" r="407">
      <c r="A407" s="21" t="n">
        <v>44284.419513889</v>
      </c>
      <c r="B407" s="17" t="s">
        <v>485</v>
      </c>
      <c r="C407" s="17" t="s">
        <v>562</v>
      </c>
      <c r="D407" s="17" t="s">
        <v>473</v>
      </c>
      <c r="E407" s="17" t="s">
        <v>17</v>
      </c>
      <c r="F407" s="17" t="s">
        <v>19</v>
      </c>
      <c r="G407" s="7" t="n">
        <v>7</v>
      </c>
      <c r="H407" s="6" t="n">
        <v>22486</v>
      </c>
      <c r="I407" s="6" t="n">
        <v>-157402</v>
      </c>
      <c r="J407" s="6" t="n">
        <v>0</v>
      </c>
      <c r="K407" s="6" t="n">
        <v>-94.44</v>
      </c>
      <c r="L407" s="6" t="n">
        <v>0</v>
      </c>
      <c r="M407" s="6"/>
      <c r="N407" s="6" t="s">
        <f>=I407+J407+K407+L407</f>
      </c>
      <c r="O407" s="6"/>
      <c r="P407" s="17"/>
    </row>
    <row collapsed="false" customFormat="false" customHeight="false" hidden="false" ht="12.1" outlineLevel="0" r="408">
      <c r="A408" s="21" t="n">
        <v>44284.450555556</v>
      </c>
      <c r="B408" s="17" t="s">
        <v>485</v>
      </c>
      <c r="C408" s="17" t="s">
        <v>562</v>
      </c>
      <c r="D408" s="17" t="s">
        <v>473</v>
      </c>
      <c r="E408" s="17" t="s">
        <v>17</v>
      </c>
      <c r="F408" s="17" t="s">
        <v>19</v>
      </c>
      <c r="G408" s="7" t="n">
        <v>15</v>
      </c>
      <c r="H408" s="6" t="n">
        <v>22834</v>
      </c>
      <c r="I408" s="6" t="n">
        <v>-342510</v>
      </c>
      <c r="J408" s="6" t="n">
        <v>0</v>
      </c>
      <c r="K408" s="6" t="n">
        <v>-205.51</v>
      </c>
      <c r="L408" s="6" t="n">
        <v>0</v>
      </c>
      <c r="M408" s="6"/>
      <c r="N408" s="6" t="s">
        <f>=I408+J408+K408+L408</f>
      </c>
      <c r="O408" s="6"/>
      <c r="P408" s="17"/>
    </row>
    <row collapsed="false" customFormat="false" customHeight="false" hidden="false" ht="12.1" outlineLevel="0" r="409">
      <c r="A409" s="21" t="n">
        <v>44284.450555556</v>
      </c>
      <c r="B409" s="17" t="s">
        <v>485</v>
      </c>
      <c r="C409" s="17" t="s">
        <v>562</v>
      </c>
      <c r="D409" s="17" t="s">
        <v>473</v>
      </c>
      <c r="E409" s="17" t="s">
        <v>17</v>
      </c>
      <c r="F409" s="17" t="s">
        <v>19</v>
      </c>
      <c r="G409" s="7" t="n">
        <v>1</v>
      </c>
      <c r="H409" s="6" t="n">
        <v>22838</v>
      </c>
      <c r="I409" s="6" t="n">
        <v>-22838</v>
      </c>
      <c r="J409" s="6" t="n">
        <v>0</v>
      </c>
      <c r="K409" s="6" t="n">
        <v>-13.7</v>
      </c>
      <c r="L409" s="6" t="n">
        <v>0</v>
      </c>
      <c r="M409" s="6"/>
      <c r="N409" s="6" t="s">
        <f>=I409+J409+K409+L409</f>
      </c>
      <c r="O409" s="6"/>
      <c r="P409" s="17"/>
    </row>
    <row collapsed="false" customFormat="false" customHeight="false" hidden="false" ht="12.1" outlineLevel="0" r="410">
      <c r="A410" s="21" t="n">
        <v>44284.450555556</v>
      </c>
      <c r="B410" s="17" t="s">
        <v>485</v>
      </c>
      <c r="C410" s="17" t="s">
        <v>562</v>
      </c>
      <c r="D410" s="17" t="s">
        <v>473</v>
      </c>
      <c r="E410" s="17" t="s">
        <v>17</v>
      </c>
      <c r="F410" s="17" t="s">
        <v>19</v>
      </c>
      <c r="G410" s="7" t="n">
        <v>5</v>
      </c>
      <c r="H410" s="6" t="n">
        <v>22840</v>
      </c>
      <c r="I410" s="6" t="n">
        <v>-114200</v>
      </c>
      <c r="J410" s="6" t="n">
        <v>0</v>
      </c>
      <c r="K410" s="6" t="n">
        <v>-68.52</v>
      </c>
      <c r="L410" s="6" t="n">
        <v>0</v>
      </c>
      <c r="M410" s="6"/>
      <c r="N410" s="6" t="s">
        <f>=I410+J410+K410+L410</f>
      </c>
      <c r="O410" s="6"/>
      <c r="P410" s="17"/>
    </row>
    <row collapsed="false" customFormat="false" customHeight="false" hidden="false" ht="12.1" outlineLevel="0" r="411">
      <c r="A411" s="21" t="n">
        <v>44284.450555556</v>
      </c>
      <c r="B411" s="17" t="s">
        <v>485</v>
      </c>
      <c r="C411" s="17" t="s">
        <v>562</v>
      </c>
      <c r="D411" s="17" t="s">
        <v>473</v>
      </c>
      <c r="E411" s="17" t="s">
        <v>17</v>
      </c>
      <c r="F411" s="17" t="s">
        <v>19</v>
      </c>
      <c r="G411" s="7" t="n">
        <v>1</v>
      </c>
      <c r="H411" s="6" t="n">
        <v>22840</v>
      </c>
      <c r="I411" s="6" t="n">
        <v>-22840</v>
      </c>
      <c r="J411" s="6" t="n">
        <v>0</v>
      </c>
      <c r="K411" s="6" t="n">
        <v>-13.7</v>
      </c>
      <c r="L411" s="6" t="n">
        <v>0</v>
      </c>
      <c r="M411" s="6"/>
      <c r="N411" s="6" t="s">
        <f>=I411+J411+K411+L411</f>
      </c>
      <c r="O411" s="6"/>
      <c r="P411" s="17"/>
    </row>
    <row collapsed="false" customFormat="false" customHeight="false" hidden="false" ht="12.1" outlineLevel="0" r="412">
      <c r="A412" s="21" t="n">
        <v>44284.450555556</v>
      </c>
      <c r="B412" s="17" t="s">
        <v>485</v>
      </c>
      <c r="C412" s="17" t="s">
        <v>562</v>
      </c>
      <c r="D412" s="17" t="s">
        <v>473</v>
      </c>
      <c r="E412" s="17" t="s">
        <v>17</v>
      </c>
      <c r="F412" s="17" t="s">
        <v>19</v>
      </c>
      <c r="G412" s="7" t="n">
        <v>5</v>
      </c>
      <c r="H412" s="6" t="n">
        <v>22840</v>
      </c>
      <c r="I412" s="6" t="n">
        <v>-114200</v>
      </c>
      <c r="J412" s="6" t="n">
        <v>0</v>
      </c>
      <c r="K412" s="6" t="n">
        <v>-68.52</v>
      </c>
      <c r="L412" s="6" t="n">
        <v>0</v>
      </c>
      <c r="M412" s="6"/>
      <c r="N412" s="6" t="s">
        <f>=I412+J412+K412+L412</f>
      </c>
      <c r="O412" s="6"/>
      <c r="P412" s="17"/>
    </row>
    <row collapsed="false" customFormat="false" customHeight="false" hidden="false" ht="12.1" outlineLevel="0" r="413">
      <c r="A413" s="21" t="n">
        <v>44284.450555556</v>
      </c>
      <c r="B413" s="17" t="s">
        <v>485</v>
      </c>
      <c r="C413" s="17" t="s">
        <v>562</v>
      </c>
      <c r="D413" s="17" t="s">
        <v>473</v>
      </c>
      <c r="E413" s="17" t="s">
        <v>17</v>
      </c>
      <c r="F413" s="17" t="s">
        <v>19</v>
      </c>
      <c r="G413" s="7" t="n">
        <v>1</v>
      </c>
      <c r="H413" s="6" t="n">
        <v>22840</v>
      </c>
      <c r="I413" s="6" t="n">
        <v>-22840</v>
      </c>
      <c r="J413" s="6" t="n">
        <v>0</v>
      </c>
      <c r="K413" s="6" t="n">
        <v>-13.7</v>
      </c>
      <c r="L413" s="6" t="n">
        <v>0</v>
      </c>
      <c r="M413" s="6"/>
      <c r="N413" s="6" t="s">
        <f>=I413+J413+K413+L413</f>
      </c>
      <c r="O413" s="6"/>
      <c r="P413" s="17"/>
    </row>
    <row collapsed="false" customFormat="false" customHeight="false" hidden="false" ht="12.1" outlineLevel="0" r="414">
      <c r="A414" s="21" t="n">
        <v>44284.450555556</v>
      </c>
      <c r="B414" s="17" t="s">
        <v>485</v>
      </c>
      <c r="C414" s="17" t="s">
        <v>562</v>
      </c>
      <c r="D414" s="17" t="s">
        <v>473</v>
      </c>
      <c r="E414" s="17" t="s">
        <v>17</v>
      </c>
      <c r="F414" s="17" t="s">
        <v>19</v>
      </c>
      <c r="G414" s="7" t="n">
        <v>1</v>
      </c>
      <c r="H414" s="6" t="n">
        <v>22842</v>
      </c>
      <c r="I414" s="6" t="n">
        <v>-22842</v>
      </c>
      <c r="J414" s="6" t="n">
        <v>0</v>
      </c>
      <c r="K414" s="6" t="n">
        <v>-13.7</v>
      </c>
      <c r="L414" s="6" t="n">
        <v>0</v>
      </c>
      <c r="M414" s="6"/>
      <c r="N414" s="6" t="s">
        <f>=I414+J414+K414+L414</f>
      </c>
      <c r="O414" s="6"/>
      <c r="P414" s="17"/>
    </row>
    <row collapsed="false" customFormat="false" customHeight="false" hidden="false" ht="12.1" outlineLevel="0" r="415">
      <c r="A415" s="21" t="n">
        <v>44284.450555556</v>
      </c>
      <c r="B415" s="17" t="s">
        <v>485</v>
      </c>
      <c r="C415" s="17" t="s">
        <v>562</v>
      </c>
      <c r="D415" s="17" t="s">
        <v>473</v>
      </c>
      <c r="E415" s="17" t="s">
        <v>17</v>
      </c>
      <c r="F415" s="17" t="s">
        <v>19</v>
      </c>
      <c r="G415" s="7" t="n">
        <v>1</v>
      </c>
      <c r="H415" s="6" t="n">
        <v>22844</v>
      </c>
      <c r="I415" s="6" t="n">
        <v>-22844</v>
      </c>
      <c r="J415" s="6" t="n">
        <v>0</v>
      </c>
      <c r="K415" s="6" t="n">
        <v>-13.7</v>
      </c>
      <c r="L415" s="6" t="n">
        <v>0</v>
      </c>
      <c r="M415" s="6"/>
      <c r="N415" s="6" t="s">
        <f>=I415+J415+K415+L415</f>
      </c>
      <c r="O415" s="6"/>
      <c r="P415" s="17"/>
    </row>
    <row collapsed="false" customFormat="false" customHeight="false" hidden="false" ht="12.1" outlineLevel="0" r="416">
      <c r="A416" s="30" t="n">
        <v>44284.458206019</v>
      </c>
      <c r="B416" s="31" t="s">
        <v>485</v>
      </c>
      <c r="C416" s="31" t="s">
        <v>562</v>
      </c>
      <c r="D416" s="31" t="s">
        <v>475</v>
      </c>
      <c r="E416" s="31" t="s">
        <v>17</v>
      </c>
      <c r="F416" s="31" t="s">
        <v>19</v>
      </c>
      <c r="G416" s="32" t="n">
        <v>-30</v>
      </c>
      <c r="H416" s="33" t="n">
        <v>23150</v>
      </c>
      <c r="I416" s="33" t="n">
        <v>694500</v>
      </c>
      <c r="J416" s="33" t="n">
        <v>0</v>
      </c>
      <c r="K416" s="33" t="n">
        <v>-416.7</v>
      </c>
      <c r="L416" s="33" t="n">
        <v>0</v>
      </c>
      <c r="M416" s="33"/>
      <c r="N416" s="6" t="s">
        <f>=I416+J416+K416+L416</f>
      </c>
      <c r="O416" s="33"/>
      <c r="P416" s="31"/>
    </row>
    <row collapsed="false" customFormat="false" customHeight="false" hidden="false" ht="12.1" outlineLevel="0" r="417">
      <c r="A417" s="21" t="n">
        <v>44284.46462963</v>
      </c>
      <c r="B417" s="17" t="s">
        <v>485</v>
      </c>
      <c r="C417" s="17" t="s">
        <v>562</v>
      </c>
      <c r="D417" s="17" t="s">
        <v>473</v>
      </c>
      <c r="E417" s="17" t="s">
        <v>17</v>
      </c>
      <c r="F417" s="17" t="s">
        <v>19</v>
      </c>
      <c r="G417" s="7" t="n">
        <v>6</v>
      </c>
      <c r="H417" s="6" t="n">
        <v>23284</v>
      </c>
      <c r="I417" s="6" t="n">
        <v>-139704</v>
      </c>
      <c r="J417" s="6" t="n">
        <v>0</v>
      </c>
      <c r="K417" s="6" t="n">
        <v>-83.82</v>
      </c>
      <c r="L417" s="6" t="n">
        <v>0</v>
      </c>
      <c r="M417" s="6"/>
      <c r="N417" s="6" t="s">
        <f>=I417+J417+K417+L417</f>
      </c>
      <c r="O417" s="6"/>
      <c r="P417" s="17"/>
    </row>
    <row collapsed="false" customFormat="false" customHeight="false" hidden="false" ht="12.1" outlineLevel="0" r="418">
      <c r="A418" s="21" t="n">
        <v>44284.46462963</v>
      </c>
      <c r="B418" s="17" t="s">
        <v>485</v>
      </c>
      <c r="C418" s="17" t="s">
        <v>562</v>
      </c>
      <c r="D418" s="17" t="s">
        <v>473</v>
      </c>
      <c r="E418" s="17" t="s">
        <v>17</v>
      </c>
      <c r="F418" s="17" t="s">
        <v>19</v>
      </c>
      <c r="G418" s="7" t="n">
        <v>20</v>
      </c>
      <c r="H418" s="6" t="n">
        <v>23284</v>
      </c>
      <c r="I418" s="6" t="n">
        <v>-465680</v>
      </c>
      <c r="J418" s="6" t="n">
        <v>0</v>
      </c>
      <c r="K418" s="6" t="n">
        <v>-279.41</v>
      </c>
      <c r="L418" s="6" t="n">
        <v>0</v>
      </c>
      <c r="M418" s="6"/>
      <c r="N418" s="6" t="s">
        <f>=I418+J418+K418+L418</f>
      </c>
      <c r="O418" s="6"/>
      <c r="P418" s="17"/>
    </row>
    <row collapsed="false" customFormat="false" customHeight="false" hidden="false" ht="12.1" outlineLevel="0" r="419">
      <c r="A419" s="21" t="n">
        <v>44284.46462963</v>
      </c>
      <c r="B419" s="17" t="s">
        <v>485</v>
      </c>
      <c r="C419" s="17" t="s">
        <v>562</v>
      </c>
      <c r="D419" s="17" t="s">
        <v>473</v>
      </c>
      <c r="E419" s="17" t="s">
        <v>17</v>
      </c>
      <c r="F419" s="17" t="s">
        <v>19</v>
      </c>
      <c r="G419" s="7" t="n">
        <v>4</v>
      </c>
      <c r="H419" s="6" t="n">
        <v>23280</v>
      </c>
      <c r="I419" s="6" t="n">
        <v>-93120</v>
      </c>
      <c r="J419" s="6" t="n">
        <v>0</v>
      </c>
      <c r="K419" s="6" t="n">
        <v>-55.87</v>
      </c>
      <c r="L419" s="6" t="n">
        <v>0</v>
      </c>
      <c r="M419" s="6"/>
      <c r="N419" s="6" t="s">
        <f>=I419+J419+K419+L419</f>
      </c>
      <c r="O419" s="6"/>
      <c r="P419" s="17"/>
    </row>
    <row collapsed="false" customFormat="false" customHeight="false" hidden="false" ht="12.1" outlineLevel="0" r="420">
      <c r="A420" s="21" t="n">
        <v>44284.465034722</v>
      </c>
      <c r="B420" s="17" t="s">
        <v>485</v>
      </c>
      <c r="C420" s="17" t="s">
        <v>562</v>
      </c>
      <c r="D420" s="17" t="s">
        <v>473</v>
      </c>
      <c r="E420" s="17" t="s">
        <v>17</v>
      </c>
      <c r="F420" s="17" t="s">
        <v>19</v>
      </c>
      <c r="G420" s="7" t="n">
        <v>21</v>
      </c>
      <c r="H420" s="6" t="n">
        <v>23260</v>
      </c>
      <c r="I420" s="6" t="n">
        <v>-488460</v>
      </c>
      <c r="J420" s="6" t="n">
        <v>0</v>
      </c>
      <c r="K420" s="6" t="n">
        <v>-293.08</v>
      </c>
      <c r="L420" s="6" t="n">
        <v>0</v>
      </c>
      <c r="M420" s="6"/>
      <c r="N420" s="6" t="s">
        <f>=I420+J420+K420+L420</f>
      </c>
      <c r="O420" s="6"/>
      <c r="P420" s="17"/>
    </row>
    <row collapsed="false" customFormat="false" customHeight="false" hidden="false" ht="12.1" outlineLevel="0" r="421">
      <c r="A421" s="21" t="n">
        <v>44284.465034722</v>
      </c>
      <c r="B421" s="17" t="s">
        <v>485</v>
      </c>
      <c r="C421" s="17" t="s">
        <v>562</v>
      </c>
      <c r="D421" s="17" t="s">
        <v>473</v>
      </c>
      <c r="E421" s="17" t="s">
        <v>17</v>
      </c>
      <c r="F421" s="17" t="s">
        <v>19</v>
      </c>
      <c r="G421" s="7" t="n">
        <v>9</v>
      </c>
      <c r="H421" s="6" t="n">
        <v>23260</v>
      </c>
      <c r="I421" s="6" t="n">
        <v>-209340</v>
      </c>
      <c r="J421" s="6" t="n">
        <v>0</v>
      </c>
      <c r="K421" s="6" t="n">
        <v>-125.61</v>
      </c>
      <c r="L421" s="6" t="n">
        <v>0</v>
      </c>
      <c r="M421" s="6"/>
      <c r="N421" s="6" t="s">
        <f>=I421+J421+K421+L421</f>
      </c>
      <c r="O421" s="6"/>
      <c r="P421" s="17"/>
    </row>
    <row collapsed="false" customFormat="false" customHeight="false" hidden="false" ht="12.1" outlineLevel="0" r="422">
      <c r="A422" s="21" t="n">
        <v>44284.474826389</v>
      </c>
      <c r="B422" s="17" t="s">
        <v>485</v>
      </c>
      <c r="C422" s="17" t="s">
        <v>562</v>
      </c>
      <c r="D422" s="17" t="s">
        <v>473</v>
      </c>
      <c r="E422" s="17" t="s">
        <v>17</v>
      </c>
      <c r="F422" s="17" t="s">
        <v>19</v>
      </c>
      <c r="G422" s="7" t="n">
        <v>30</v>
      </c>
      <c r="H422" s="6" t="n">
        <v>23182</v>
      </c>
      <c r="I422" s="6" t="n">
        <v>-695460</v>
      </c>
      <c r="J422" s="6" t="n">
        <v>0</v>
      </c>
      <c r="K422" s="6" t="n">
        <v>-417.28</v>
      </c>
      <c r="L422" s="6" t="n">
        <v>0</v>
      </c>
      <c r="M422" s="6"/>
      <c r="N422" s="6" t="s">
        <f>=I422+J422+K422+L422</f>
      </c>
      <c r="O422" s="6"/>
      <c r="P422" s="17"/>
    </row>
    <row collapsed="false" customFormat="false" customHeight="false" hidden="false" ht="12.1" outlineLevel="0" r="423">
      <c r="A423" s="21" t="n">
        <v>44284.477511574</v>
      </c>
      <c r="B423" s="17" t="s">
        <v>485</v>
      </c>
      <c r="C423" s="17" t="s">
        <v>562</v>
      </c>
      <c r="D423" s="17" t="s">
        <v>473</v>
      </c>
      <c r="E423" s="17" t="s">
        <v>17</v>
      </c>
      <c r="F423" s="17" t="s">
        <v>19</v>
      </c>
      <c r="G423" s="7" t="n">
        <v>4</v>
      </c>
      <c r="H423" s="6" t="n">
        <v>22934</v>
      </c>
      <c r="I423" s="6" t="n">
        <v>-91736</v>
      </c>
      <c r="J423" s="6" t="n">
        <v>0</v>
      </c>
      <c r="K423" s="6" t="n">
        <v>-55.04</v>
      </c>
      <c r="L423" s="6" t="n">
        <v>0</v>
      </c>
      <c r="M423" s="6"/>
      <c r="N423" s="6" t="s">
        <f>=I423+J423+K423+L423</f>
      </c>
      <c r="O423" s="6"/>
      <c r="P423" s="17"/>
    </row>
    <row collapsed="false" customFormat="false" customHeight="false" hidden="false" ht="12.1" outlineLevel="0" r="424">
      <c r="A424" s="21" t="n">
        <v>44284.477511574</v>
      </c>
      <c r="B424" s="17" t="s">
        <v>485</v>
      </c>
      <c r="C424" s="17" t="s">
        <v>562</v>
      </c>
      <c r="D424" s="17" t="s">
        <v>473</v>
      </c>
      <c r="E424" s="17" t="s">
        <v>17</v>
      </c>
      <c r="F424" s="17" t="s">
        <v>19</v>
      </c>
      <c r="G424" s="7" t="n">
        <v>1</v>
      </c>
      <c r="H424" s="6" t="n">
        <v>22932</v>
      </c>
      <c r="I424" s="6" t="n">
        <v>-22932</v>
      </c>
      <c r="J424" s="6" t="n">
        <v>0</v>
      </c>
      <c r="K424" s="6" t="n">
        <v>-13.76</v>
      </c>
      <c r="L424" s="6" t="n">
        <v>0</v>
      </c>
      <c r="M424" s="6"/>
      <c r="N424" s="6" t="s">
        <f>=I424+J424+K424+L424</f>
      </c>
      <c r="O424" s="6"/>
      <c r="P424" s="17"/>
    </row>
    <row collapsed="false" customFormat="false" customHeight="false" hidden="false" ht="12.1" outlineLevel="0" r="425">
      <c r="A425" s="21" t="n">
        <v>44284.477511574</v>
      </c>
      <c r="B425" s="17" t="s">
        <v>485</v>
      </c>
      <c r="C425" s="17" t="s">
        <v>562</v>
      </c>
      <c r="D425" s="17" t="s">
        <v>473</v>
      </c>
      <c r="E425" s="17" t="s">
        <v>17</v>
      </c>
      <c r="F425" s="17" t="s">
        <v>19</v>
      </c>
      <c r="G425" s="7" t="n">
        <v>1</v>
      </c>
      <c r="H425" s="6" t="n">
        <v>22932</v>
      </c>
      <c r="I425" s="6" t="n">
        <v>-22932</v>
      </c>
      <c r="J425" s="6" t="n">
        <v>0</v>
      </c>
      <c r="K425" s="6" t="n">
        <v>-13.76</v>
      </c>
      <c r="L425" s="6" t="n">
        <v>0</v>
      </c>
      <c r="M425" s="6"/>
      <c r="N425" s="6" t="s">
        <f>=I425+J425+K425+L425</f>
      </c>
      <c r="O425" s="6"/>
      <c r="P425" s="17"/>
    </row>
    <row collapsed="false" customFormat="false" customHeight="false" hidden="false" ht="12.1" outlineLevel="0" r="426">
      <c r="A426" s="21" t="n">
        <v>44284.477511574</v>
      </c>
      <c r="B426" s="17" t="s">
        <v>485</v>
      </c>
      <c r="C426" s="17" t="s">
        <v>562</v>
      </c>
      <c r="D426" s="17" t="s">
        <v>473</v>
      </c>
      <c r="E426" s="17" t="s">
        <v>17</v>
      </c>
      <c r="F426" s="17" t="s">
        <v>19</v>
      </c>
      <c r="G426" s="7" t="n">
        <v>21</v>
      </c>
      <c r="H426" s="6" t="n">
        <v>22932</v>
      </c>
      <c r="I426" s="6" t="n">
        <v>-481572</v>
      </c>
      <c r="J426" s="6" t="n">
        <v>0</v>
      </c>
      <c r="K426" s="6" t="n">
        <v>-288.95</v>
      </c>
      <c r="L426" s="6" t="n">
        <v>0</v>
      </c>
      <c r="M426" s="6"/>
      <c r="N426" s="6" t="s">
        <f>=I426+J426+K426+L426</f>
      </c>
      <c r="O426" s="6"/>
      <c r="P426" s="17"/>
    </row>
    <row collapsed="false" customFormat="false" customHeight="false" hidden="false" ht="12.1" outlineLevel="0" r="427">
      <c r="A427" s="21" t="n">
        <v>44284.477511574</v>
      </c>
      <c r="B427" s="17" t="s">
        <v>485</v>
      </c>
      <c r="C427" s="17" t="s">
        <v>562</v>
      </c>
      <c r="D427" s="17" t="s">
        <v>473</v>
      </c>
      <c r="E427" s="17" t="s">
        <v>17</v>
      </c>
      <c r="F427" s="17" t="s">
        <v>19</v>
      </c>
      <c r="G427" s="7" t="n">
        <v>10</v>
      </c>
      <c r="H427" s="6" t="n">
        <v>22930</v>
      </c>
      <c r="I427" s="6" t="n">
        <v>-229300</v>
      </c>
      <c r="J427" s="6" t="n">
        <v>0</v>
      </c>
      <c r="K427" s="6" t="n">
        <v>-137.58</v>
      </c>
      <c r="L427" s="6" t="n">
        <v>0</v>
      </c>
      <c r="M427" s="6"/>
      <c r="N427" s="6" t="s">
        <f>=I427+J427+K427+L427</f>
      </c>
      <c r="O427" s="6"/>
      <c r="P427" s="17"/>
    </row>
    <row collapsed="false" customFormat="false" customHeight="false" hidden="false" ht="12.1" outlineLevel="0" r="428">
      <c r="A428" s="21" t="n">
        <v>44284.477511574</v>
      </c>
      <c r="B428" s="17" t="s">
        <v>485</v>
      </c>
      <c r="C428" s="17" t="s">
        <v>562</v>
      </c>
      <c r="D428" s="17" t="s">
        <v>473</v>
      </c>
      <c r="E428" s="17" t="s">
        <v>17</v>
      </c>
      <c r="F428" s="17" t="s">
        <v>19</v>
      </c>
      <c r="G428" s="7" t="n">
        <v>19</v>
      </c>
      <c r="H428" s="6" t="n">
        <v>22928</v>
      </c>
      <c r="I428" s="6" t="n">
        <v>-435632</v>
      </c>
      <c r="J428" s="6" t="n">
        <v>0</v>
      </c>
      <c r="K428" s="6" t="n">
        <v>-261.38</v>
      </c>
      <c r="L428" s="6" t="n">
        <v>0</v>
      </c>
      <c r="M428" s="6"/>
      <c r="N428" s="6" t="s">
        <f>=I428+J428+K428+L428</f>
      </c>
      <c r="O428" s="6"/>
      <c r="P428" s="17"/>
    </row>
    <row collapsed="false" customFormat="false" customHeight="false" hidden="false" ht="12.1" outlineLevel="0" r="429">
      <c r="A429" s="21" t="n">
        <v>44284.477511574</v>
      </c>
      <c r="B429" s="17" t="s">
        <v>485</v>
      </c>
      <c r="C429" s="17" t="s">
        <v>562</v>
      </c>
      <c r="D429" s="17" t="s">
        <v>473</v>
      </c>
      <c r="E429" s="17" t="s">
        <v>17</v>
      </c>
      <c r="F429" s="17" t="s">
        <v>19</v>
      </c>
      <c r="G429" s="7" t="n">
        <v>34</v>
      </c>
      <c r="H429" s="6" t="n">
        <v>22926</v>
      </c>
      <c r="I429" s="6" t="n">
        <v>-779484</v>
      </c>
      <c r="J429" s="6" t="n">
        <v>0</v>
      </c>
      <c r="K429" s="6" t="n">
        <v>-467.69</v>
      </c>
      <c r="L429" s="6" t="n">
        <v>0</v>
      </c>
      <c r="M429" s="6"/>
      <c r="N429" s="6" t="s">
        <f>=I429+J429+K429+L429</f>
      </c>
      <c r="O429" s="6"/>
      <c r="P429" s="17"/>
    </row>
    <row collapsed="false" customFormat="false" customHeight="false" hidden="false" ht="12.1" outlineLevel="0" r="430">
      <c r="A430" s="30" t="n">
        <v>44284.492372685</v>
      </c>
      <c r="B430" s="31" t="s">
        <v>485</v>
      </c>
      <c r="C430" s="31" t="s">
        <v>562</v>
      </c>
      <c r="D430" s="31" t="s">
        <v>475</v>
      </c>
      <c r="E430" s="31" t="s">
        <v>17</v>
      </c>
      <c r="F430" s="31" t="s">
        <v>19</v>
      </c>
      <c r="G430" s="32" t="n">
        <v>-22</v>
      </c>
      <c r="H430" s="33" t="n">
        <v>23248</v>
      </c>
      <c r="I430" s="33" t="n">
        <v>511456</v>
      </c>
      <c r="J430" s="33" t="n">
        <v>0</v>
      </c>
      <c r="K430" s="33" t="n">
        <v>-306.88</v>
      </c>
      <c r="L430" s="33" t="n">
        <v>0</v>
      </c>
      <c r="M430" s="33"/>
      <c r="N430" s="6" t="s">
        <f>=I430+J430+K430+L430</f>
      </c>
      <c r="O430" s="33"/>
      <c r="P430" s="31"/>
    </row>
    <row collapsed="false" customFormat="false" customHeight="false" hidden="false" ht="12.1" outlineLevel="0" r="431">
      <c r="A431" s="30" t="n">
        <v>44284.492372685</v>
      </c>
      <c r="B431" s="31" t="s">
        <v>485</v>
      </c>
      <c r="C431" s="31" t="s">
        <v>562</v>
      </c>
      <c r="D431" s="31" t="s">
        <v>475</v>
      </c>
      <c r="E431" s="31" t="s">
        <v>17</v>
      </c>
      <c r="F431" s="31" t="s">
        <v>19</v>
      </c>
      <c r="G431" s="32" t="n">
        <v>-12</v>
      </c>
      <c r="H431" s="33" t="n">
        <v>23248</v>
      </c>
      <c r="I431" s="33" t="n">
        <v>278976</v>
      </c>
      <c r="J431" s="33" t="n">
        <v>0</v>
      </c>
      <c r="K431" s="33" t="n">
        <v>-167.39</v>
      </c>
      <c r="L431" s="33" t="n">
        <v>0</v>
      </c>
      <c r="M431" s="33"/>
      <c r="N431" s="6" t="s">
        <f>=I431+J431+K431+L431</f>
      </c>
      <c r="O431" s="33"/>
      <c r="P431" s="31"/>
    </row>
    <row collapsed="false" customFormat="false" customHeight="false" hidden="false" ht="12.1" outlineLevel="0" r="432">
      <c r="A432" s="30" t="n">
        <v>44284.492372685</v>
      </c>
      <c r="B432" s="31" t="s">
        <v>485</v>
      </c>
      <c r="C432" s="31" t="s">
        <v>562</v>
      </c>
      <c r="D432" s="31" t="s">
        <v>475</v>
      </c>
      <c r="E432" s="31" t="s">
        <v>17</v>
      </c>
      <c r="F432" s="31" t="s">
        <v>19</v>
      </c>
      <c r="G432" s="32" t="n">
        <v>-14</v>
      </c>
      <c r="H432" s="33" t="n">
        <v>23248</v>
      </c>
      <c r="I432" s="33" t="n">
        <v>325472</v>
      </c>
      <c r="J432" s="33" t="n">
        <v>0</v>
      </c>
      <c r="K432" s="33" t="n">
        <v>-195.28</v>
      </c>
      <c r="L432" s="33" t="n">
        <v>0</v>
      </c>
      <c r="M432" s="33"/>
      <c r="N432" s="6" t="s">
        <f>=I432+J432+K432+L432</f>
      </c>
      <c r="O432" s="33"/>
      <c r="P432" s="31"/>
    </row>
    <row collapsed="false" customFormat="false" customHeight="false" hidden="false" ht="12.1" outlineLevel="0" r="433">
      <c r="A433" s="30" t="n">
        <v>44284.492372685</v>
      </c>
      <c r="B433" s="31" t="s">
        <v>485</v>
      </c>
      <c r="C433" s="31" t="s">
        <v>562</v>
      </c>
      <c r="D433" s="31" t="s">
        <v>475</v>
      </c>
      <c r="E433" s="31" t="s">
        <v>17</v>
      </c>
      <c r="F433" s="31" t="s">
        <v>19</v>
      </c>
      <c r="G433" s="32" t="n">
        <v>-14</v>
      </c>
      <c r="H433" s="33" t="n">
        <v>23248</v>
      </c>
      <c r="I433" s="33" t="n">
        <v>325472</v>
      </c>
      <c r="J433" s="33" t="n">
        <v>0</v>
      </c>
      <c r="K433" s="33" t="n">
        <v>-195.28</v>
      </c>
      <c r="L433" s="33" t="n">
        <v>0</v>
      </c>
      <c r="M433" s="33"/>
      <c r="N433" s="6" t="s">
        <f>=I433+J433+K433+L433</f>
      </c>
      <c r="O433" s="33"/>
      <c r="P433" s="31"/>
    </row>
    <row collapsed="false" customFormat="false" customHeight="false" hidden="false" ht="12.1" outlineLevel="0" r="434">
      <c r="A434" s="30" t="n">
        <v>44284.492372685</v>
      </c>
      <c r="B434" s="31" t="s">
        <v>485</v>
      </c>
      <c r="C434" s="31" t="s">
        <v>562</v>
      </c>
      <c r="D434" s="31" t="s">
        <v>475</v>
      </c>
      <c r="E434" s="31" t="s">
        <v>17</v>
      </c>
      <c r="F434" s="31" t="s">
        <v>19</v>
      </c>
      <c r="G434" s="32" t="n">
        <v>-15</v>
      </c>
      <c r="H434" s="33" t="n">
        <v>23246</v>
      </c>
      <c r="I434" s="33" t="n">
        <v>348690</v>
      </c>
      <c r="J434" s="33" t="n">
        <v>0</v>
      </c>
      <c r="K434" s="33" t="n">
        <v>-209.22</v>
      </c>
      <c r="L434" s="33" t="n">
        <v>0</v>
      </c>
      <c r="M434" s="33"/>
      <c r="N434" s="6" t="s">
        <f>=I434+J434+K434+L434</f>
      </c>
      <c r="O434" s="33"/>
      <c r="P434" s="31"/>
    </row>
    <row collapsed="false" customFormat="false" customHeight="false" hidden="false" ht="12.1" outlineLevel="0" r="435">
      <c r="A435" s="30" t="n">
        <v>44284.492372685</v>
      </c>
      <c r="B435" s="31" t="s">
        <v>485</v>
      </c>
      <c r="C435" s="31" t="s">
        <v>562</v>
      </c>
      <c r="D435" s="31" t="s">
        <v>475</v>
      </c>
      <c r="E435" s="31" t="s">
        <v>17</v>
      </c>
      <c r="F435" s="31" t="s">
        <v>19</v>
      </c>
      <c r="G435" s="32" t="n">
        <v>-15</v>
      </c>
      <c r="H435" s="33" t="n">
        <v>23246</v>
      </c>
      <c r="I435" s="33" t="n">
        <v>348690</v>
      </c>
      <c r="J435" s="33" t="n">
        <v>0</v>
      </c>
      <c r="K435" s="33" t="n">
        <v>-209.22</v>
      </c>
      <c r="L435" s="33" t="n">
        <v>0</v>
      </c>
      <c r="M435" s="33"/>
      <c r="N435" s="6" t="s">
        <f>=I435+J435+K435+L435</f>
      </c>
      <c r="O435" s="33"/>
      <c r="P435" s="31"/>
    </row>
    <row collapsed="false" customFormat="false" customHeight="false" hidden="false" ht="12.1" outlineLevel="0" r="436">
      <c r="A436" s="30" t="n">
        <v>44284.492372685</v>
      </c>
      <c r="B436" s="31" t="s">
        <v>485</v>
      </c>
      <c r="C436" s="31" t="s">
        <v>562</v>
      </c>
      <c r="D436" s="31" t="s">
        <v>475</v>
      </c>
      <c r="E436" s="31" t="s">
        <v>17</v>
      </c>
      <c r="F436" s="31" t="s">
        <v>19</v>
      </c>
      <c r="G436" s="32" t="n">
        <v>-8</v>
      </c>
      <c r="H436" s="33" t="n">
        <v>23244</v>
      </c>
      <c r="I436" s="33" t="n">
        <v>185952</v>
      </c>
      <c r="J436" s="33" t="n">
        <v>0</v>
      </c>
      <c r="K436" s="33" t="n">
        <v>-111.57</v>
      </c>
      <c r="L436" s="33" t="n">
        <v>0</v>
      </c>
      <c r="M436" s="33"/>
      <c r="N436" s="6" t="s">
        <f>=I436+J436+K436+L436</f>
      </c>
      <c r="O436" s="33"/>
      <c r="P436" s="31"/>
    </row>
    <row collapsed="false" customFormat="false" customHeight="false" hidden="false" ht="12.1" outlineLevel="0" r="437">
      <c r="A437" s="30" t="n">
        <v>44284.492372685</v>
      </c>
      <c r="B437" s="31" t="s">
        <v>485</v>
      </c>
      <c r="C437" s="31" t="s">
        <v>562</v>
      </c>
      <c r="D437" s="31" t="s">
        <v>475</v>
      </c>
      <c r="E437" s="31" t="s">
        <v>17</v>
      </c>
      <c r="F437" s="31" t="s">
        <v>19</v>
      </c>
      <c r="G437" s="32" t="n">
        <v>-6</v>
      </c>
      <c r="H437" s="33" t="n">
        <v>23242</v>
      </c>
      <c r="I437" s="33" t="n">
        <v>139452</v>
      </c>
      <c r="J437" s="33" t="n">
        <v>0</v>
      </c>
      <c r="K437" s="33" t="n">
        <v>-83.68</v>
      </c>
      <c r="L437" s="33" t="n">
        <v>0</v>
      </c>
      <c r="M437" s="33"/>
      <c r="N437" s="6" t="s">
        <f>=I437+J437+K437+L437</f>
      </c>
      <c r="O437" s="33"/>
      <c r="P437" s="31"/>
    </row>
    <row collapsed="false" customFormat="false" customHeight="false" hidden="false" ht="12.1" outlineLevel="0" r="438">
      <c r="A438" s="30" t="n">
        <v>44284.492372685</v>
      </c>
      <c r="B438" s="31" t="s">
        <v>485</v>
      </c>
      <c r="C438" s="31" t="s">
        <v>562</v>
      </c>
      <c r="D438" s="31" t="s">
        <v>475</v>
      </c>
      <c r="E438" s="31" t="s">
        <v>17</v>
      </c>
      <c r="F438" s="31" t="s">
        <v>19</v>
      </c>
      <c r="G438" s="32" t="n">
        <v>-2</v>
      </c>
      <c r="H438" s="33" t="n">
        <v>23242</v>
      </c>
      <c r="I438" s="33" t="n">
        <v>46484</v>
      </c>
      <c r="J438" s="33" t="n">
        <v>0</v>
      </c>
      <c r="K438" s="33" t="n">
        <v>-27.89</v>
      </c>
      <c r="L438" s="33" t="n">
        <v>0</v>
      </c>
      <c r="M438" s="33"/>
      <c r="N438" s="6" t="s">
        <f>=I438+J438+K438+L438</f>
      </c>
      <c r="O438" s="33"/>
      <c r="P438" s="31"/>
    </row>
    <row collapsed="false" customFormat="false" customHeight="false" hidden="false" ht="12.1" outlineLevel="0" r="439">
      <c r="A439" s="30" t="n">
        <v>44284.492372685</v>
      </c>
      <c r="B439" s="31" t="s">
        <v>485</v>
      </c>
      <c r="C439" s="31" t="s">
        <v>562</v>
      </c>
      <c r="D439" s="31" t="s">
        <v>475</v>
      </c>
      <c r="E439" s="31" t="s">
        <v>17</v>
      </c>
      <c r="F439" s="31" t="s">
        <v>19</v>
      </c>
      <c r="G439" s="32" t="n">
        <v>-4</v>
      </c>
      <c r="H439" s="33" t="n">
        <v>23242</v>
      </c>
      <c r="I439" s="33" t="n">
        <v>92968</v>
      </c>
      <c r="J439" s="33" t="n">
        <v>0</v>
      </c>
      <c r="K439" s="33" t="n">
        <v>-55.78</v>
      </c>
      <c r="L439" s="33" t="n">
        <v>0</v>
      </c>
      <c r="M439" s="33"/>
      <c r="N439" s="6" t="s">
        <f>=I439+J439+K439+L439</f>
      </c>
      <c r="O439" s="33"/>
      <c r="P439" s="31"/>
    </row>
    <row collapsed="false" customFormat="false" customHeight="false" hidden="false" ht="12.1" outlineLevel="0" r="440">
      <c r="A440" s="30" t="n">
        <v>44284.492372685</v>
      </c>
      <c r="B440" s="31" t="s">
        <v>485</v>
      </c>
      <c r="C440" s="31" t="s">
        <v>562</v>
      </c>
      <c r="D440" s="31" t="s">
        <v>475</v>
      </c>
      <c r="E440" s="31" t="s">
        <v>17</v>
      </c>
      <c r="F440" s="31" t="s">
        <v>19</v>
      </c>
      <c r="G440" s="32" t="n">
        <v>-9</v>
      </c>
      <c r="H440" s="33" t="n">
        <v>23240</v>
      </c>
      <c r="I440" s="33" t="n">
        <v>209160</v>
      </c>
      <c r="J440" s="33" t="n">
        <v>0</v>
      </c>
      <c r="K440" s="33" t="n">
        <v>-125.5</v>
      </c>
      <c r="L440" s="33" t="n">
        <v>0</v>
      </c>
      <c r="M440" s="33"/>
      <c r="N440" s="6" t="s">
        <f>=I440+J440+K440+L440</f>
      </c>
      <c r="O440" s="33"/>
      <c r="P440" s="31"/>
    </row>
    <row collapsed="false" customFormat="false" customHeight="false" hidden="false" ht="12.1" outlineLevel="0" r="441">
      <c r="A441" s="30" t="n">
        <v>44284.492372685</v>
      </c>
      <c r="B441" s="31" t="s">
        <v>485</v>
      </c>
      <c r="C441" s="31" t="s">
        <v>562</v>
      </c>
      <c r="D441" s="31" t="s">
        <v>475</v>
      </c>
      <c r="E441" s="31" t="s">
        <v>17</v>
      </c>
      <c r="F441" s="31" t="s">
        <v>19</v>
      </c>
      <c r="G441" s="32" t="n">
        <v>-15</v>
      </c>
      <c r="H441" s="33" t="n">
        <v>23240</v>
      </c>
      <c r="I441" s="33" t="n">
        <v>348600</v>
      </c>
      <c r="J441" s="33" t="n">
        <v>0</v>
      </c>
      <c r="K441" s="33" t="n">
        <v>-209.16</v>
      </c>
      <c r="L441" s="33" t="n">
        <v>0</v>
      </c>
      <c r="M441" s="33"/>
      <c r="N441" s="6" t="s">
        <f>=I441+J441+K441+L441</f>
      </c>
      <c r="O441" s="33"/>
      <c r="P441" s="31"/>
    </row>
    <row collapsed="false" customFormat="false" customHeight="false" hidden="false" ht="12.1" outlineLevel="0" r="442">
      <c r="A442" s="30" t="n">
        <v>44284.492372685</v>
      </c>
      <c r="B442" s="31" t="s">
        <v>485</v>
      </c>
      <c r="C442" s="31" t="s">
        <v>562</v>
      </c>
      <c r="D442" s="31" t="s">
        <v>475</v>
      </c>
      <c r="E442" s="31" t="s">
        <v>17</v>
      </c>
      <c r="F442" s="31" t="s">
        <v>19</v>
      </c>
      <c r="G442" s="32" t="n">
        <v>-19</v>
      </c>
      <c r="H442" s="33" t="n">
        <v>23236</v>
      </c>
      <c r="I442" s="33" t="n">
        <v>441484</v>
      </c>
      <c r="J442" s="33" t="n">
        <v>0</v>
      </c>
      <c r="K442" s="33" t="n">
        <v>-264.89</v>
      </c>
      <c r="L442" s="33" t="n">
        <v>0</v>
      </c>
      <c r="M442" s="33"/>
      <c r="N442" s="6" t="s">
        <f>=I442+J442+K442+L442</f>
      </c>
      <c r="O442" s="33"/>
      <c r="P442" s="31"/>
    </row>
    <row collapsed="false" customFormat="false" customHeight="false" hidden="false" ht="12.1" outlineLevel="0" r="443">
      <c r="A443" s="30" t="n">
        <v>44284.492372685</v>
      </c>
      <c r="B443" s="31" t="s">
        <v>485</v>
      </c>
      <c r="C443" s="31" t="s">
        <v>562</v>
      </c>
      <c r="D443" s="31" t="s">
        <v>475</v>
      </c>
      <c r="E443" s="31" t="s">
        <v>17</v>
      </c>
      <c r="F443" s="31" t="s">
        <v>19</v>
      </c>
      <c r="G443" s="32" t="n">
        <v>-8</v>
      </c>
      <c r="H443" s="33" t="n">
        <v>23236</v>
      </c>
      <c r="I443" s="33" t="n">
        <v>185888</v>
      </c>
      <c r="J443" s="33" t="n">
        <v>0</v>
      </c>
      <c r="K443" s="33" t="n">
        <v>-111.53</v>
      </c>
      <c r="L443" s="33" t="n">
        <v>0</v>
      </c>
      <c r="M443" s="33"/>
      <c r="N443" s="6" t="s">
        <f>=I443+J443+K443+L443</f>
      </c>
      <c r="O443" s="33"/>
      <c r="P443" s="31"/>
    </row>
    <row collapsed="false" customFormat="false" customHeight="false" hidden="false" ht="12.1" outlineLevel="0" r="444">
      <c r="A444" s="30" t="n">
        <v>44284.492372685</v>
      </c>
      <c r="B444" s="31" t="s">
        <v>485</v>
      </c>
      <c r="C444" s="31" t="s">
        <v>562</v>
      </c>
      <c r="D444" s="31" t="s">
        <v>475</v>
      </c>
      <c r="E444" s="31" t="s">
        <v>17</v>
      </c>
      <c r="F444" s="31" t="s">
        <v>19</v>
      </c>
      <c r="G444" s="32" t="n">
        <v>-15</v>
      </c>
      <c r="H444" s="33" t="n">
        <v>23236</v>
      </c>
      <c r="I444" s="33" t="n">
        <v>348540</v>
      </c>
      <c r="J444" s="33" t="n">
        <v>0</v>
      </c>
      <c r="K444" s="33" t="n">
        <v>-209.12</v>
      </c>
      <c r="L444" s="33" t="n">
        <v>0</v>
      </c>
      <c r="M444" s="33"/>
      <c r="N444" s="6" t="s">
        <f>=I444+J444+K444+L444</f>
      </c>
      <c r="O444" s="33"/>
      <c r="P444" s="31"/>
    </row>
    <row collapsed="false" customFormat="false" customHeight="false" hidden="false" ht="12.1" outlineLevel="0" r="445">
      <c r="A445" s="30" t="n">
        <v>44284.492372685</v>
      </c>
      <c r="B445" s="31" t="s">
        <v>485</v>
      </c>
      <c r="C445" s="31" t="s">
        <v>562</v>
      </c>
      <c r="D445" s="31" t="s">
        <v>475</v>
      </c>
      <c r="E445" s="31" t="s">
        <v>17</v>
      </c>
      <c r="F445" s="31" t="s">
        <v>19</v>
      </c>
      <c r="G445" s="32" t="n">
        <v>-2</v>
      </c>
      <c r="H445" s="33" t="n">
        <v>23236</v>
      </c>
      <c r="I445" s="33" t="n">
        <v>46472</v>
      </c>
      <c r="J445" s="33" t="n">
        <v>0</v>
      </c>
      <c r="K445" s="33" t="n">
        <v>-27.89</v>
      </c>
      <c r="L445" s="33" t="n">
        <v>0</v>
      </c>
      <c r="M445" s="33"/>
      <c r="N445" s="6" t="s">
        <f>=I445+J445+K445+L445</f>
      </c>
      <c r="O445" s="33"/>
      <c r="P445" s="31"/>
    </row>
    <row collapsed="false" customFormat="false" customHeight="false" hidden="false" ht="12.1" outlineLevel="0" r="446">
      <c r="A446" s="21" t="n">
        <v>44284.515844907</v>
      </c>
      <c r="B446" s="17" t="s">
        <v>485</v>
      </c>
      <c r="C446" s="17" t="s">
        <v>562</v>
      </c>
      <c r="D446" s="17" t="s">
        <v>473</v>
      </c>
      <c r="E446" s="17" t="s">
        <v>17</v>
      </c>
      <c r="F446" s="17" t="s">
        <v>19</v>
      </c>
      <c r="G446" s="7" t="n">
        <v>60</v>
      </c>
      <c r="H446" s="6" t="n">
        <v>23372</v>
      </c>
      <c r="I446" s="6" t="n">
        <v>-1402320</v>
      </c>
      <c r="J446" s="6" t="n">
        <v>0</v>
      </c>
      <c r="K446" s="6" t="n">
        <v>-841.39</v>
      </c>
      <c r="L446" s="6" t="n">
        <v>0</v>
      </c>
      <c r="M446" s="6"/>
      <c r="N446" s="6" t="s">
        <f>=I446+J446+K446+L446</f>
      </c>
      <c r="O446" s="6"/>
      <c r="P446" s="17"/>
    </row>
    <row collapsed="false" customFormat="false" customHeight="false" hidden="false" ht="12.1" outlineLevel="0" r="447">
      <c r="A447" s="21" t="n">
        <v>44284.521967593</v>
      </c>
      <c r="B447" s="17" t="s">
        <v>485</v>
      </c>
      <c r="C447" s="17" t="s">
        <v>562</v>
      </c>
      <c r="D447" s="17" t="s">
        <v>473</v>
      </c>
      <c r="E447" s="17" t="s">
        <v>17</v>
      </c>
      <c r="F447" s="17" t="s">
        <v>19</v>
      </c>
      <c r="G447" s="7" t="n">
        <v>22</v>
      </c>
      <c r="H447" s="6" t="n">
        <v>23450</v>
      </c>
      <c r="I447" s="6" t="n">
        <v>-515900</v>
      </c>
      <c r="J447" s="6" t="n">
        <v>0</v>
      </c>
      <c r="K447" s="6" t="n">
        <v>-309.54</v>
      </c>
      <c r="L447" s="6" t="n">
        <v>0</v>
      </c>
      <c r="M447" s="6"/>
      <c r="N447" s="6" t="s">
        <f>=I447+J447+K447+L447</f>
      </c>
      <c r="O447" s="6"/>
      <c r="P447" s="17"/>
    </row>
    <row collapsed="false" customFormat="false" customHeight="false" hidden="false" ht="12.1" outlineLevel="0" r="448">
      <c r="A448" s="21" t="n">
        <v>44284.521967593</v>
      </c>
      <c r="B448" s="17" t="s">
        <v>485</v>
      </c>
      <c r="C448" s="17" t="s">
        <v>562</v>
      </c>
      <c r="D448" s="17" t="s">
        <v>473</v>
      </c>
      <c r="E448" s="17" t="s">
        <v>17</v>
      </c>
      <c r="F448" s="17" t="s">
        <v>19</v>
      </c>
      <c r="G448" s="7" t="n">
        <v>1</v>
      </c>
      <c r="H448" s="6" t="n">
        <v>23450</v>
      </c>
      <c r="I448" s="6" t="n">
        <v>-23450</v>
      </c>
      <c r="J448" s="6" t="n">
        <v>0</v>
      </c>
      <c r="K448" s="6" t="n">
        <v>-14.08</v>
      </c>
      <c r="L448" s="6" t="n">
        <v>0</v>
      </c>
      <c r="M448" s="6"/>
      <c r="N448" s="6" t="s">
        <f>=I448+J448+K448+L448</f>
      </c>
      <c r="O448" s="6"/>
      <c r="P448" s="17"/>
    </row>
    <row collapsed="false" customFormat="false" customHeight="false" hidden="false" ht="12.1" outlineLevel="0" r="449">
      <c r="A449" s="21" t="n">
        <v>44284.521967593</v>
      </c>
      <c r="B449" s="17" t="s">
        <v>485</v>
      </c>
      <c r="C449" s="17" t="s">
        <v>562</v>
      </c>
      <c r="D449" s="17" t="s">
        <v>473</v>
      </c>
      <c r="E449" s="17" t="s">
        <v>17</v>
      </c>
      <c r="F449" s="17" t="s">
        <v>19</v>
      </c>
      <c r="G449" s="7" t="n">
        <v>4</v>
      </c>
      <c r="H449" s="6" t="n">
        <v>23450</v>
      </c>
      <c r="I449" s="6" t="n">
        <v>-93800</v>
      </c>
      <c r="J449" s="6" t="n">
        <v>0</v>
      </c>
      <c r="K449" s="6" t="n">
        <v>-56.28</v>
      </c>
      <c r="L449" s="6" t="n">
        <v>0</v>
      </c>
      <c r="M449" s="6"/>
      <c r="N449" s="6" t="s">
        <f>=I449+J449+K449+L449</f>
      </c>
      <c r="O449" s="6"/>
      <c r="P449" s="17"/>
    </row>
    <row collapsed="false" customFormat="false" customHeight="false" hidden="false" ht="12.1" outlineLevel="0" r="450">
      <c r="A450" s="21" t="n">
        <v>44284.521967593</v>
      </c>
      <c r="B450" s="17" t="s">
        <v>485</v>
      </c>
      <c r="C450" s="17" t="s">
        <v>562</v>
      </c>
      <c r="D450" s="17" t="s">
        <v>473</v>
      </c>
      <c r="E450" s="17" t="s">
        <v>17</v>
      </c>
      <c r="F450" s="17" t="s">
        <v>19</v>
      </c>
      <c r="G450" s="7" t="n">
        <v>3</v>
      </c>
      <c r="H450" s="6" t="n">
        <v>23446</v>
      </c>
      <c r="I450" s="6" t="n">
        <v>-70338</v>
      </c>
      <c r="J450" s="6" t="n">
        <v>0</v>
      </c>
      <c r="K450" s="6" t="n">
        <v>-42.2</v>
      </c>
      <c r="L450" s="6" t="n">
        <v>0</v>
      </c>
      <c r="M450" s="6"/>
      <c r="N450" s="6" t="s">
        <f>=I450+J450+K450+L450</f>
      </c>
      <c r="O450" s="6"/>
      <c r="P450" s="17"/>
    </row>
    <row collapsed="false" customFormat="false" customHeight="false" hidden="false" ht="12.1" outlineLevel="0" r="451">
      <c r="A451" s="30" t="n">
        <v>44284.801064815</v>
      </c>
      <c r="B451" s="31" t="s">
        <v>485</v>
      </c>
      <c r="C451" s="31" t="s">
        <v>562</v>
      </c>
      <c r="D451" s="31" t="s">
        <v>475</v>
      </c>
      <c r="E451" s="31" t="s">
        <v>17</v>
      </c>
      <c r="F451" s="31" t="s">
        <v>19</v>
      </c>
      <c r="G451" s="32" t="n">
        <v>-5</v>
      </c>
      <c r="H451" s="33" t="n">
        <v>23034</v>
      </c>
      <c r="I451" s="33" t="n">
        <v>115170</v>
      </c>
      <c r="J451" s="33" t="n">
        <v>0</v>
      </c>
      <c r="K451" s="33" t="n">
        <v>-69.1</v>
      </c>
      <c r="L451" s="33" t="n">
        <v>0</v>
      </c>
      <c r="M451" s="33"/>
      <c r="N451" s="6" t="s">
        <f>=I451+J451+K451+L451</f>
      </c>
      <c r="O451" s="33"/>
      <c r="P451" s="31"/>
    </row>
    <row collapsed="false" customFormat="false" customHeight="false" hidden="false" ht="12.1" outlineLevel="0" r="452">
      <c r="A452" s="30" t="n">
        <v>44284.801064815</v>
      </c>
      <c r="B452" s="31" t="s">
        <v>485</v>
      </c>
      <c r="C452" s="31" t="s">
        <v>562</v>
      </c>
      <c r="D452" s="31" t="s">
        <v>475</v>
      </c>
      <c r="E452" s="31" t="s">
        <v>17</v>
      </c>
      <c r="F452" s="31" t="s">
        <v>19</v>
      </c>
      <c r="G452" s="32" t="n">
        <v>-10</v>
      </c>
      <c r="H452" s="33" t="n">
        <v>23032</v>
      </c>
      <c r="I452" s="33" t="n">
        <v>230320</v>
      </c>
      <c r="J452" s="33" t="n">
        <v>0</v>
      </c>
      <c r="K452" s="33" t="n">
        <v>-138.19</v>
      </c>
      <c r="L452" s="33" t="n">
        <v>0</v>
      </c>
      <c r="M452" s="33"/>
      <c r="N452" s="6" t="s">
        <f>=I452+J452+K452+L452</f>
      </c>
      <c r="O452" s="33"/>
      <c r="P452" s="31"/>
    </row>
    <row collapsed="false" customFormat="false" customHeight="false" hidden="false" ht="12.1" outlineLevel="0" r="453">
      <c r="A453" s="30" t="n">
        <v>44284.801064815</v>
      </c>
      <c r="B453" s="31" t="s">
        <v>485</v>
      </c>
      <c r="C453" s="31" t="s">
        <v>562</v>
      </c>
      <c r="D453" s="31" t="s">
        <v>475</v>
      </c>
      <c r="E453" s="31" t="s">
        <v>17</v>
      </c>
      <c r="F453" s="31" t="s">
        <v>19</v>
      </c>
      <c r="G453" s="32" t="n">
        <v>-50</v>
      </c>
      <c r="H453" s="33" t="n">
        <v>23030</v>
      </c>
      <c r="I453" s="33" t="n">
        <v>1151500</v>
      </c>
      <c r="J453" s="33" t="n">
        <v>0</v>
      </c>
      <c r="K453" s="33" t="n">
        <v>-690.9</v>
      </c>
      <c r="L453" s="33" t="n">
        <v>0</v>
      </c>
      <c r="M453" s="33"/>
      <c r="N453" s="6" t="s">
        <f>=I453+J453+K453+L453</f>
      </c>
      <c r="O453" s="33"/>
      <c r="P453" s="31"/>
    </row>
    <row collapsed="false" customFormat="false" customHeight="false" hidden="false" ht="12.1" outlineLevel="0" r="454">
      <c r="A454" s="30" t="n">
        <v>44284.801064815</v>
      </c>
      <c r="B454" s="31" t="s">
        <v>485</v>
      </c>
      <c r="C454" s="31" t="s">
        <v>562</v>
      </c>
      <c r="D454" s="31" t="s">
        <v>475</v>
      </c>
      <c r="E454" s="31" t="s">
        <v>17</v>
      </c>
      <c r="F454" s="31" t="s">
        <v>19</v>
      </c>
      <c r="G454" s="32" t="n">
        <v>-2</v>
      </c>
      <c r="H454" s="33" t="n">
        <v>23026</v>
      </c>
      <c r="I454" s="33" t="n">
        <v>46052</v>
      </c>
      <c r="J454" s="33" t="n">
        <v>0</v>
      </c>
      <c r="K454" s="33" t="n">
        <v>-27.64</v>
      </c>
      <c r="L454" s="33" t="n">
        <v>0</v>
      </c>
      <c r="M454" s="33"/>
      <c r="N454" s="6" t="s">
        <f>=I454+J454+K454+L454</f>
      </c>
      <c r="O454" s="33"/>
      <c r="P454" s="31"/>
    </row>
    <row collapsed="false" customFormat="false" customHeight="false" hidden="false" ht="12.1" outlineLevel="0" r="455">
      <c r="A455" s="30" t="n">
        <v>44284.801064815</v>
      </c>
      <c r="B455" s="31" t="s">
        <v>485</v>
      </c>
      <c r="C455" s="31" t="s">
        <v>562</v>
      </c>
      <c r="D455" s="31" t="s">
        <v>475</v>
      </c>
      <c r="E455" s="31" t="s">
        <v>17</v>
      </c>
      <c r="F455" s="31" t="s">
        <v>19</v>
      </c>
      <c r="G455" s="32" t="n">
        <v>-20</v>
      </c>
      <c r="H455" s="33" t="n">
        <v>23026</v>
      </c>
      <c r="I455" s="33" t="n">
        <v>460520</v>
      </c>
      <c r="J455" s="33" t="n">
        <v>0</v>
      </c>
      <c r="K455" s="33" t="n">
        <v>-276.31</v>
      </c>
      <c r="L455" s="33" t="n">
        <v>0</v>
      </c>
      <c r="M455" s="33"/>
      <c r="N455" s="6" t="s">
        <f>=I455+J455+K455+L455</f>
      </c>
      <c r="O455" s="33"/>
      <c r="P455" s="31"/>
    </row>
    <row collapsed="false" customFormat="false" customHeight="false" hidden="false" ht="12.1" outlineLevel="0" r="456">
      <c r="A456" s="30" t="n">
        <v>44284.801064815</v>
      </c>
      <c r="B456" s="31" t="s">
        <v>485</v>
      </c>
      <c r="C456" s="31" t="s">
        <v>562</v>
      </c>
      <c r="D456" s="31" t="s">
        <v>475</v>
      </c>
      <c r="E456" s="31" t="s">
        <v>17</v>
      </c>
      <c r="F456" s="31" t="s">
        <v>19</v>
      </c>
      <c r="G456" s="32" t="n">
        <v>-1</v>
      </c>
      <c r="H456" s="33" t="n">
        <v>23026</v>
      </c>
      <c r="I456" s="33" t="n">
        <v>23026</v>
      </c>
      <c r="J456" s="33" t="n">
        <v>0</v>
      </c>
      <c r="K456" s="33" t="n">
        <v>-13.81</v>
      </c>
      <c r="L456" s="33" t="n">
        <v>0</v>
      </c>
      <c r="M456" s="33"/>
      <c r="N456" s="6" t="s">
        <f>=I456+J456+K456+L456</f>
      </c>
      <c r="O456" s="33"/>
      <c r="P456" s="31"/>
    </row>
    <row collapsed="false" customFormat="false" customHeight="false" hidden="false" ht="12.1" outlineLevel="0" r="457">
      <c r="A457" s="30" t="n">
        <v>44284.801064815</v>
      </c>
      <c r="B457" s="31" t="s">
        <v>485</v>
      </c>
      <c r="C457" s="31" t="s">
        <v>562</v>
      </c>
      <c r="D457" s="31" t="s">
        <v>475</v>
      </c>
      <c r="E457" s="31" t="s">
        <v>17</v>
      </c>
      <c r="F457" s="31" t="s">
        <v>19</v>
      </c>
      <c r="G457" s="32" t="n">
        <v>-2</v>
      </c>
      <c r="H457" s="33" t="n">
        <v>23026</v>
      </c>
      <c r="I457" s="33" t="n">
        <v>46052</v>
      </c>
      <c r="J457" s="33" t="n">
        <v>0</v>
      </c>
      <c r="K457" s="33" t="n">
        <v>-27.64</v>
      </c>
      <c r="L457" s="33" t="n">
        <v>0</v>
      </c>
      <c r="M457" s="33"/>
      <c r="N457" s="6" t="s">
        <f>=I457+J457+K457+L457</f>
      </c>
      <c r="O457" s="33"/>
      <c r="P457" s="31"/>
    </row>
    <row collapsed="false" customFormat="false" customHeight="false" hidden="false" ht="12.1" outlineLevel="0" r="458">
      <c r="A458" s="22" t="n">
        <v>44285</v>
      </c>
      <c r="B458" s="23" t="s">
        <v>545</v>
      </c>
      <c r="C458" s="23" t="s">
        <v>568</v>
      </c>
      <c r="D458" s="23" t="s">
        <v>545</v>
      </c>
      <c r="E458" s="23" t="s">
        <v>545</v>
      </c>
      <c r="F458" s="23" t="s">
        <v>19</v>
      </c>
      <c r="G458" s="24" t="n">
        <v>1</v>
      </c>
      <c r="H458" s="25" t="n">
        <v>-256.41</v>
      </c>
      <c r="I458" s="25" t="n">
        <v>-256.41</v>
      </c>
      <c r="J458" s="25" t="n">
        <v>0</v>
      </c>
      <c r="K458" s="25" t="n">
        <v>0</v>
      </c>
      <c r="L458" s="25" t="n">
        <v>0</v>
      </c>
      <c r="M458" s="25"/>
      <c r="N458" s="6" t="s">
        <f>=I458+J458+K458+L458</f>
      </c>
      <c r="O458" s="25"/>
      <c r="P458" s="23"/>
    </row>
    <row collapsed="false" customFormat="false" customHeight="false" hidden="false" ht="12.1" outlineLevel="0" r="459">
      <c r="A459" s="22" t="n">
        <v>44285</v>
      </c>
      <c r="B459" s="23" t="s">
        <v>545</v>
      </c>
      <c r="C459" s="23" t="s">
        <v>567</v>
      </c>
      <c r="D459" s="23" t="s">
        <v>545</v>
      </c>
      <c r="E459" s="23" t="s">
        <v>545</v>
      </c>
      <c r="F459" s="23" t="s">
        <v>19</v>
      </c>
      <c r="G459" s="24" t="n">
        <v>1</v>
      </c>
      <c r="H459" s="25" t="n">
        <v>-421.11</v>
      </c>
      <c r="I459" s="25" t="n">
        <v>-421.11</v>
      </c>
      <c r="J459" s="25" t="n">
        <v>0</v>
      </c>
      <c r="K459" s="25" t="n">
        <v>0</v>
      </c>
      <c r="L459" s="25" t="n">
        <v>0</v>
      </c>
      <c r="M459" s="25"/>
      <c r="N459" s="6" t="s">
        <f>=I459+J459+K459+L459</f>
      </c>
      <c r="O459" s="25"/>
      <c r="P459" s="23"/>
    </row>
    <row collapsed="false" customFormat="false" customHeight="false" hidden="false" ht="12.1" outlineLevel="0" r="460">
      <c r="A460" s="21" t="n">
        <v>44285.419305556</v>
      </c>
      <c r="B460" s="17" t="s">
        <v>485</v>
      </c>
      <c r="C460" s="17" t="s">
        <v>562</v>
      </c>
      <c r="D460" s="17" t="s">
        <v>473</v>
      </c>
      <c r="E460" s="17" t="s">
        <v>17</v>
      </c>
      <c r="F460" s="17" t="s">
        <v>19</v>
      </c>
      <c r="G460" s="7" t="n">
        <v>50</v>
      </c>
      <c r="H460" s="6" t="n">
        <v>23320</v>
      </c>
      <c r="I460" s="6" t="n">
        <v>-1166000</v>
      </c>
      <c r="J460" s="6" t="n">
        <v>0</v>
      </c>
      <c r="K460" s="6" t="n">
        <v>-699.61</v>
      </c>
      <c r="L460" s="6" t="n">
        <v>0</v>
      </c>
      <c r="M460" s="6"/>
      <c r="N460" s="6" t="s">
        <f>=I460+J460+K460+L460</f>
      </c>
      <c r="O460" s="6"/>
      <c r="P460" s="17"/>
    </row>
    <row collapsed="false" customFormat="false" customHeight="false" hidden="false" ht="12.1" outlineLevel="0" r="461">
      <c r="A461" s="21" t="n">
        <v>44285.576099537</v>
      </c>
      <c r="B461" s="17" t="s">
        <v>485</v>
      </c>
      <c r="C461" s="17" t="s">
        <v>562</v>
      </c>
      <c r="D461" s="17" t="s">
        <v>473</v>
      </c>
      <c r="E461" s="17" t="s">
        <v>17</v>
      </c>
      <c r="F461" s="17" t="s">
        <v>19</v>
      </c>
      <c r="G461" s="7" t="n">
        <v>8</v>
      </c>
      <c r="H461" s="6" t="n">
        <v>23130</v>
      </c>
      <c r="I461" s="6" t="n">
        <v>-185040</v>
      </c>
      <c r="J461" s="6" t="n">
        <v>0</v>
      </c>
      <c r="K461" s="6" t="n">
        <v>-111.02</v>
      </c>
      <c r="L461" s="6" t="n">
        <v>0</v>
      </c>
      <c r="M461" s="6"/>
      <c r="N461" s="6" t="s">
        <f>=I461+J461+K461+L461</f>
      </c>
      <c r="O461" s="6"/>
      <c r="P461" s="17"/>
    </row>
    <row collapsed="false" customFormat="false" customHeight="false" hidden="false" ht="12.1" outlineLevel="0" r="462">
      <c r="A462" s="21" t="n">
        <v>44285.576157407</v>
      </c>
      <c r="B462" s="17" t="s">
        <v>485</v>
      </c>
      <c r="C462" s="17" t="s">
        <v>562</v>
      </c>
      <c r="D462" s="17" t="s">
        <v>473</v>
      </c>
      <c r="E462" s="17" t="s">
        <v>17</v>
      </c>
      <c r="F462" s="17" t="s">
        <v>19</v>
      </c>
      <c r="G462" s="7" t="n">
        <v>2</v>
      </c>
      <c r="H462" s="6" t="n">
        <v>23130</v>
      </c>
      <c r="I462" s="6" t="n">
        <v>-46260</v>
      </c>
      <c r="J462" s="6" t="n">
        <v>0</v>
      </c>
      <c r="K462" s="6" t="n">
        <v>-27.76</v>
      </c>
      <c r="L462" s="6" t="n">
        <v>0</v>
      </c>
      <c r="M462" s="6"/>
      <c r="N462" s="6" t="s">
        <f>=I462+J462+K462+L462</f>
      </c>
      <c r="O462" s="6"/>
      <c r="P462" s="17"/>
    </row>
    <row collapsed="false" customFormat="false" customHeight="false" hidden="false" ht="12.1" outlineLevel="0" r="463">
      <c r="A463" s="21" t="n">
        <v>44285.576608796</v>
      </c>
      <c r="B463" s="17" t="s">
        <v>485</v>
      </c>
      <c r="C463" s="17" t="s">
        <v>562</v>
      </c>
      <c r="D463" s="17" t="s">
        <v>473</v>
      </c>
      <c r="E463" s="17" t="s">
        <v>17</v>
      </c>
      <c r="F463" s="17" t="s">
        <v>19</v>
      </c>
      <c r="G463" s="7" t="n">
        <v>40</v>
      </c>
      <c r="H463" s="6" t="n">
        <v>23130</v>
      </c>
      <c r="I463" s="6" t="n">
        <v>-925200</v>
      </c>
      <c r="J463" s="6" t="n">
        <v>0</v>
      </c>
      <c r="K463" s="6" t="n">
        <v>-555.12</v>
      </c>
      <c r="L463" s="6" t="n">
        <v>0</v>
      </c>
      <c r="M463" s="6"/>
      <c r="N463" s="6" t="s">
        <f>=I463+J463+K463+L463</f>
      </c>
      <c r="O463" s="6"/>
      <c r="P463" s="17"/>
    </row>
    <row collapsed="false" customFormat="false" customHeight="false" hidden="false" ht="12.1" outlineLevel="0" r="464">
      <c r="A464" s="30" t="n">
        <v>44285.607083333</v>
      </c>
      <c r="B464" s="31" t="s">
        <v>500</v>
      </c>
      <c r="C464" s="31" t="s">
        <v>619</v>
      </c>
      <c r="D464" s="31" t="s">
        <v>475</v>
      </c>
      <c r="E464" s="31" t="s">
        <v>17</v>
      </c>
      <c r="F464" s="31" t="s">
        <v>19</v>
      </c>
      <c r="G464" s="32" t="n">
        <v>-1</v>
      </c>
      <c r="H464" s="33" t="n">
        <v>27080</v>
      </c>
      <c r="I464" s="33" t="n">
        <v>27080</v>
      </c>
      <c r="J464" s="33" t="n">
        <v>0</v>
      </c>
      <c r="K464" s="33" t="n">
        <v>-16.25</v>
      </c>
      <c r="L464" s="33" t="n">
        <v>0</v>
      </c>
      <c r="M464" s="33"/>
      <c r="N464" s="6" t="s">
        <f>=I464+J464+K464+L464</f>
      </c>
      <c r="O464" s="33"/>
      <c r="P464" s="31"/>
    </row>
    <row collapsed="false" customFormat="false" customHeight="false" hidden="false" ht="12.1" outlineLevel="0" r="465">
      <c r="A465" s="30" t="n">
        <v>44286.461689815</v>
      </c>
      <c r="B465" s="31" t="s">
        <v>485</v>
      </c>
      <c r="C465" s="31" t="s">
        <v>562</v>
      </c>
      <c r="D465" s="31" t="s">
        <v>475</v>
      </c>
      <c r="E465" s="31" t="s">
        <v>17</v>
      </c>
      <c r="F465" s="31" t="s">
        <v>19</v>
      </c>
      <c r="G465" s="32" t="n">
        <v>-100</v>
      </c>
      <c r="H465" s="33" t="n">
        <v>23300</v>
      </c>
      <c r="I465" s="33" t="n">
        <v>2330000</v>
      </c>
      <c r="J465" s="33" t="n">
        <v>0</v>
      </c>
      <c r="K465" s="33" t="n">
        <v>-1398.01</v>
      </c>
      <c r="L465" s="33" t="n">
        <v>0</v>
      </c>
      <c r="M465" s="33"/>
      <c r="N465" s="6" t="s">
        <f>=I465+J465+K465+L465</f>
      </c>
      <c r="O465" s="33"/>
      <c r="P465" s="31"/>
    </row>
    <row collapsed="false" customFormat="false" customHeight="false" hidden="false" ht="12.1" outlineLevel="0" r="466">
      <c r="A466" s="21" t="n">
        <v>44286.469247685</v>
      </c>
      <c r="B466" s="17" t="s">
        <v>485</v>
      </c>
      <c r="C466" s="17" t="s">
        <v>562</v>
      </c>
      <c r="D466" s="17" t="s">
        <v>473</v>
      </c>
      <c r="E466" s="17" t="s">
        <v>17</v>
      </c>
      <c r="F466" s="17" t="s">
        <v>19</v>
      </c>
      <c r="G466" s="7" t="n">
        <v>40</v>
      </c>
      <c r="H466" s="6" t="n">
        <v>23310</v>
      </c>
      <c r="I466" s="6" t="n">
        <v>-932400</v>
      </c>
      <c r="J466" s="6" t="n">
        <v>0</v>
      </c>
      <c r="K466" s="6" t="n">
        <v>-559.44</v>
      </c>
      <c r="L466" s="6" t="n">
        <v>0</v>
      </c>
      <c r="M466" s="6"/>
      <c r="N466" s="6" t="s">
        <f>=I466+J466+K466+L466</f>
      </c>
      <c r="O466" s="6"/>
      <c r="P466" s="17"/>
    </row>
    <row collapsed="false" customFormat="false" customHeight="false" hidden="false" ht="12.1" outlineLevel="0" r="467">
      <c r="A467" s="21" t="n">
        <v>44286.469247685</v>
      </c>
      <c r="B467" s="17" t="s">
        <v>485</v>
      </c>
      <c r="C467" s="17" t="s">
        <v>562</v>
      </c>
      <c r="D467" s="17" t="s">
        <v>473</v>
      </c>
      <c r="E467" s="17" t="s">
        <v>17</v>
      </c>
      <c r="F467" s="17" t="s">
        <v>19</v>
      </c>
      <c r="G467" s="7" t="n">
        <v>60</v>
      </c>
      <c r="H467" s="6" t="n">
        <v>23310</v>
      </c>
      <c r="I467" s="6" t="n">
        <v>-1398600</v>
      </c>
      <c r="J467" s="6" t="n">
        <v>0</v>
      </c>
      <c r="K467" s="6" t="n">
        <v>-839.16</v>
      </c>
      <c r="L467" s="6" t="n">
        <v>0</v>
      </c>
      <c r="M467" s="6"/>
      <c r="N467" s="6" t="s">
        <f>=I467+J467+K467+L467</f>
      </c>
      <c r="O467" s="6"/>
      <c r="P467" s="17"/>
    </row>
    <row collapsed="false" customFormat="false" customHeight="false" hidden="false" ht="12.1" outlineLevel="0" r="468">
      <c r="A468" s="30" t="n">
        <v>44286.476111111</v>
      </c>
      <c r="B468" s="31" t="s">
        <v>485</v>
      </c>
      <c r="C468" s="31" t="s">
        <v>562</v>
      </c>
      <c r="D468" s="31" t="s">
        <v>475</v>
      </c>
      <c r="E468" s="31" t="s">
        <v>17</v>
      </c>
      <c r="F468" s="31" t="s">
        <v>19</v>
      </c>
      <c r="G468" s="32" t="n">
        <v>-100</v>
      </c>
      <c r="H468" s="33" t="n">
        <v>23400</v>
      </c>
      <c r="I468" s="33" t="n">
        <v>2340000</v>
      </c>
      <c r="J468" s="33" t="n">
        <v>0</v>
      </c>
      <c r="K468" s="33" t="n">
        <v>-1404</v>
      </c>
      <c r="L468" s="33" t="n">
        <v>0</v>
      </c>
      <c r="M468" s="33"/>
      <c r="N468" s="6" t="s">
        <f>=I468+J468+K468+L468</f>
      </c>
      <c r="O468" s="33"/>
      <c r="P468" s="31"/>
    </row>
    <row collapsed="false" customFormat="false" customHeight="false" hidden="false" ht="12.1" outlineLevel="0" r="469">
      <c r="A469" s="21" t="n">
        <v>44286.477835648</v>
      </c>
      <c r="B469" s="17" t="s">
        <v>485</v>
      </c>
      <c r="C469" s="17" t="s">
        <v>562</v>
      </c>
      <c r="D469" s="17" t="s">
        <v>473</v>
      </c>
      <c r="E469" s="17" t="s">
        <v>17</v>
      </c>
      <c r="F469" s="17" t="s">
        <v>19</v>
      </c>
      <c r="G469" s="7" t="n">
        <v>20</v>
      </c>
      <c r="H469" s="6" t="n">
        <v>23440</v>
      </c>
      <c r="I469" s="6" t="n">
        <v>-468800</v>
      </c>
      <c r="J469" s="6" t="n">
        <v>0</v>
      </c>
      <c r="K469" s="6" t="n">
        <v>-281.28</v>
      </c>
      <c r="L469" s="6" t="n">
        <v>0</v>
      </c>
      <c r="M469" s="6"/>
      <c r="N469" s="6" t="s">
        <f>=I469+J469+K469+L469</f>
      </c>
      <c r="O469" s="6"/>
      <c r="P469" s="17"/>
    </row>
    <row collapsed="false" customFormat="false" customHeight="false" hidden="false" ht="12.1" outlineLevel="0" r="470">
      <c r="A470" s="21" t="n">
        <v>44286.477835648</v>
      </c>
      <c r="B470" s="17" t="s">
        <v>485</v>
      </c>
      <c r="C470" s="17" t="s">
        <v>562</v>
      </c>
      <c r="D470" s="17" t="s">
        <v>473</v>
      </c>
      <c r="E470" s="17" t="s">
        <v>17</v>
      </c>
      <c r="F470" s="17" t="s">
        <v>19</v>
      </c>
      <c r="G470" s="7" t="n">
        <v>27</v>
      </c>
      <c r="H470" s="6" t="n">
        <v>23438</v>
      </c>
      <c r="I470" s="6" t="n">
        <v>-632826</v>
      </c>
      <c r="J470" s="6" t="n">
        <v>0</v>
      </c>
      <c r="K470" s="6" t="n">
        <v>-379.7</v>
      </c>
      <c r="L470" s="6" t="n">
        <v>0</v>
      </c>
      <c r="M470" s="6"/>
      <c r="N470" s="6" t="s">
        <f>=I470+J470+K470+L470</f>
      </c>
      <c r="O470" s="6"/>
      <c r="P470" s="17"/>
    </row>
    <row collapsed="false" customFormat="false" customHeight="false" hidden="false" ht="12.1" outlineLevel="0" r="471">
      <c r="A471" s="21" t="n">
        <v>44286.477835648</v>
      </c>
      <c r="B471" s="17" t="s">
        <v>485</v>
      </c>
      <c r="C471" s="17" t="s">
        <v>562</v>
      </c>
      <c r="D471" s="17" t="s">
        <v>473</v>
      </c>
      <c r="E471" s="17" t="s">
        <v>17</v>
      </c>
      <c r="F471" s="17" t="s">
        <v>19</v>
      </c>
      <c r="G471" s="7" t="n">
        <v>9</v>
      </c>
      <c r="H471" s="6" t="n">
        <v>23438</v>
      </c>
      <c r="I471" s="6" t="n">
        <v>-210942</v>
      </c>
      <c r="J471" s="6" t="n">
        <v>0</v>
      </c>
      <c r="K471" s="6" t="n">
        <v>-126.57</v>
      </c>
      <c r="L471" s="6" t="n">
        <v>0</v>
      </c>
      <c r="M471" s="6"/>
      <c r="N471" s="6" t="s">
        <f>=I471+J471+K471+L471</f>
      </c>
      <c r="O471" s="6"/>
      <c r="P471" s="17"/>
    </row>
    <row collapsed="false" customFormat="false" customHeight="false" hidden="false" ht="12.1" outlineLevel="0" r="472">
      <c r="A472" s="21" t="n">
        <v>44286.477835648</v>
      </c>
      <c r="B472" s="17" t="s">
        <v>485</v>
      </c>
      <c r="C472" s="17" t="s">
        <v>562</v>
      </c>
      <c r="D472" s="17" t="s">
        <v>473</v>
      </c>
      <c r="E472" s="17" t="s">
        <v>17</v>
      </c>
      <c r="F472" s="17" t="s">
        <v>19</v>
      </c>
      <c r="G472" s="7" t="n">
        <v>44</v>
      </c>
      <c r="H472" s="6" t="n">
        <v>23438</v>
      </c>
      <c r="I472" s="6" t="n">
        <v>-1031272</v>
      </c>
      <c r="J472" s="6" t="n">
        <v>0</v>
      </c>
      <c r="K472" s="6" t="n">
        <v>-618.77</v>
      </c>
      <c r="L472" s="6" t="n">
        <v>0</v>
      </c>
      <c r="M472" s="6"/>
      <c r="N472" s="6" t="s">
        <f>=I472+J472+K472+L472</f>
      </c>
      <c r="O472" s="6"/>
      <c r="P472" s="17"/>
    </row>
    <row collapsed="false" customFormat="false" customHeight="false" hidden="false" ht="12.1" outlineLevel="0" r="473">
      <c r="A473" s="30" t="n">
        <v>44286.565173611</v>
      </c>
      <c r="B473" s="31" t="s">
        <v>485</v>
      </c>
      <c r="C473" s="31" t="s">
        <v>562</v>
      </c>
      <c r="D473" s="31" t="s">
        <v>475</v>
      </c>
      <c r="E473" s="31" t="s">
        <v>17</v>
      </c>
      <c r="F473" s="31" t="s">
        <v>19</v>
      </c>
      <c r="G473" s="32" t="n">
        <v>-100</v>
      </c>
      <c r="H473" s="33" t="n">
        <v>23598</v>
      </c>
      <c r="I473" s="33" t="n">
        <v>2359800</v>
      </c>
      <c r="J473" s="33" t="n">
        <v>0</v>
      </c>
      <c r="K473" s="33" t="n">
        <v>-1415.88</v>
      </c>
      <c r="L473" s="33" t="n">
        <v>0</v>
      </c>
      <c r="M473" s="33"/>
      <c r="N473" s="6" t="s">
        <f>=I473+J473+K473+L473</f>
      </c>
      <c r="O473" s="33"/>
      <c r="P473" s="31"/>
    </row>
    <row collapsed="false" customFormat="false" customHeight="false" hidden="false" ht="12.1" outlineLevel="0" r="474">
      <c r="A474" s="21" t="n">
        <v>44286.582222222</v>
      </c>
      <c r="B474" s="17" t="s">
        <v>485</v>
      </c>
      <c r="C474" s="17" t="s">
        <v>562</v>
      </c>
      <c r="D474" s="17" t="s">
        <v>473</v>
      </c>
      <c r="E474" s="17" t="s">
        <v>17</v>
      </c>
      <c r="F474" s="17" t="s">
        <v>19</v>
      </c>
      <c r="G474" s="7" t="n">
        <v>13</v>
      </c>
      <c r="H474" s="6" t="n">
        <v>23600</v>
      </c>
      <c r="I474" s="6" t="n">
        <v>-306800</v>
      </c>
      <c r="J474" s="6" t="n">
        <v>0</v>
      </c>
      <c r="K474" s="6" t="n">
        <v>-184.08</v>
      </c>
      <c r="L474" s="6" t="n">
        <v>0</v>
      </c>
      <c r="M474" s="6"/>
      <c r="N474" s="6" t="s">
        <f>=I474+J474+K474+L474</f>
      </c>
      <c r="O474" s="6"/>
      <c r="P474" s="17"/>
    </row>
    <row collapsed="false" customFormat="false" customHeight="false" hidden="false" ht="12.1" outlineLevel="0" r="475">
      <c r="A475" s="30" t="n">
        <v>44286.610150463</v>
      </c>
      <c r="B475" s="31" t="s">
        <v>485</v>
      </c>
      <c r="C475" s="31" t="s">
        <v>562</v>
      </c>
      <c r="D475" s="31" t="s">
        <v>475</v>
      </c>
      <c r="E475" s="31" t="s">
        <v>17</v>
      </c>
      <c r="F475" s="31" t="s">
        <v>19</v>
      </c>
      <c r="G475" s="32" t="n">
        <v>-13</v>
      </c>
      <c r="H475" s="33" t="n">
        <v>23560</v>
      </c>
      <c r="I475" s="33" t="n">
        <v>306280</v>
      </c>
      <c r="J475" s="33" t="n">
        <v>0</v>
      </c>
      <c r="K475" s="33" t="n">
        <v>-183.77</v>
      </c>
      <c r="L475" s="33" t="n">
        <v>0</v>
      </c>
      <c r="M475" s="33"/>
      <c r="N475" s="6" t="s">
        <f>=I475+J475+K475+L475</f>
      </c>
      <c r="O475" s="33"/>
      <c r="P475" s="31"/>
    </row>
    <row collapsed="false" customFormat="false" customHeight="false" hidden="false" ht="12.1" outlineLevel="0" r="476">
      <c r="A476" s="21" t="n">
        <v>44286.715532407</v>
      </c>
      <c r="B476" s="17" t="s">
        <v>485</v>
      </c>
      <c r="C476" s="17" t="s">
        <v>562</v>
      </c>
      <c r="D476" s="17" t="s">
        <v>473</v>
      </c>
      <c r="E476" s="17" t="s">
        <v>17</v>
      </c>
      <c r="F476" s="17" t="s">
        <v>19</v>
      </c>
      <c r="G476" s="7" t="n">
        <v>50</v>
      </c>
      <c r="H476" s="6" t="n">
        <v>23760</v>
      </c>
      <c r="I476" s="6" t="n">
        <v>-1188000</v>
      </c>
      <c r="J476" s="6" t="n">
        <v>0</v>
      </c>
      <c r="K476" s="6" t="n">
        <v>-712.8</v>
      </c>
      <c r="L476" s="6" t="n">
        <v>0</v>
      </c>
      <c r="M476" s="6"/>
      <c r="N476" s="6" t="s">
        <f>=I476+J476+K476+L476</f>
      </c>
      <c r="O476" s="6"/>
      <c r="P476" s="17"/>
    </row>
    <row collapsed="false" customFormat="false" customHeight="false" hidden="false" ht="12.1" outlineLevel="0" r="477">
      <c r="A477" s="21" t="n">
        <v>44286.734664352</v>
      </c>
      <c r="B477" s="17" t="s">
        <v>485</v>
      </c>
      <c r="C477" s="17" t="s">
        <v>562</v>
      </c>
      <c r="D477" s="17" t="s">
        <v>473</v>
      </c>
      <c r="E477" s="17" t="s">
        <v>17</v>
      </c>
      <c r="F477" s="17" t="s">
        <v>19</v>
      </c>
      <c r="G477" s="7" t="n">
        <v>5</v>
      </c>
      <c r="H477" s="6" t="n">
        <v>23710</v>
      </c>
      <c r="I477" s="6" t="n">
        <v>-118550</v>
      </c>
      <c r="J477" s="6" t="n">
        <v>0</v>
      </c>
      <c r="K477" s="6" t="n">
        <v>-71.14</v>
      </c>
      <c r="L477" s="6" t="n">
        <v>0</v>
      </c>
      <c r="M477" s="6"/>
      <c r="N477" s="6" t="s">
        <f>=I477+J477+K477+L477</f>
      </c>
      <c r="O477" s="6"/>
      <c r="P477" s="17"/>
    </row>
    <row collapsed="false" customFormat="false" customHeight="false" hidden="false" ht="12.1" outlineLevel="0" r="478">
      <c r="A478" s="21" t="n">
        <v>44286.736122685</v>
      </c>
      <c r="B478" s="17" t="s">
        <v>485</v>
      </c>
      <c r="C478" s="17" t="s">
        <v>562</v>
      </c>
      <c r="D478" s="17" t="s">
        <v>473</v>
      </c>
      <c r="E478" s="17" t="s">
        <v>17</v>
      </c>
      <c r="F478" s="17" t="s">
        <v>19</v>
      </c>
      <c r="G478" s="7" t="n">
        <v>45</v>
      </c>
      <c r="H478" s="6" t="n">
        <v>23710</v>
      </c>
      <c r="I478" s="6" t="n">
        <v>-1066950</v>
      </c>
      <c r="J478" s="6" t="n">
        <v>0</v>
      </c>
      <c r="K478" s="6" t="n">
        <v>-640.18</v>
      </c>
      <c r="L478" s="6" t="n">
        <v>0</v>
      </c>
      <c r="M478" s="6"/>
      <c r="N478" s="6" t="s">
        <f>=I478+J478+K478+L478</f>
      </c>
      <c r="O478" s="6"/>
      <c r="P478" s="17"/>
    </row>
    <row collapsed="false" customFormat="false" customHeight="false" hidden="false" ht="12.1" outlineLevel="0" r="479">
      <c r="A479" s="30" t="n">
        <v>44286.78130787</v>
      </c>
      <c r="B479" s="31" t="s">
        <v>485</v>
      </c>
      <c r="C479" s="31" t="s">
        <v>562</v>
      </c>
      <c r="D479" s="31" t="s">
        <v>475</v>
      </c>
      <c r="E479" s="31" t="s">
        <v>17</v>
      </c>
      <c r="F479" s="31" t="s">
        <v>19</v>
      </c>
      <c r="G479" s="32" t="n">
        <v>-100</v>
      </c>
      <c r="H479" s="33" t="n">
        <v>23790</v>
      </c>
      <c r="I479" s="33" t="n">
        <v>2379000</v>
      </c>
      <c r="J479" s="33" t="n">
        <v>0</v>
      </c>
      <c r="K479" s="33" t="n">
        <v>-1427.4</v>
      </c>
      <c r="L479" s="33" t="n">
        <v>0</v>
      </c>
      <c r="M479" s="33"/>
      <c r="N479" s="6" t="s">
        <f>=I479+J479+K479+L479</f>
      </c>
      <c r="O479" s="33"/>
      <c r="P479" s="31"/>
    </row>
    <row collapsed="false" customFormat="false" customHeight="false" hidden="false" ht="12.1" outlineLevel="0" r="480">
      <c r="A480" s="30" t="n">
        <v>44286.870011574</v>
      </c>
      <c r="B480" s="31" t="s">
        <v>485</v>
      </c>
      <c r="C480" s="31" t="s">
        <v>562</v>
      </c>
      <c r="D480" s="31" t="s">
        <v>475</v>
      </c>
      <c r="E480" s="31" t="s">
        <v>17</v>
      </c>
      <c r="F480" s="31" t="s">
        <v>19</v>
      </c>
      <c r="G480" s="32" t="n">
        <v>-1</v>
      </c>
      <c r="H480" s="33" t="n">
        <v>23652</v>
      </c>
      <c r="I480" s="33" t="n">
        <v>23652</v>
      </c>
      <c r="J480" s="33" t="n">
        <v>0</v>
      </c>
      <c r="K480" s="33" t="n">
        <v>-14.2</v>
      </c>
      <c r="L480" s="33" t="n">
        <v>0</v>
      </c>
      <c r="M480" s="33"/>
      <c r="N480" s="6" t="s">
        <f>=I480+J480+K480+L480</f>
      </c>
      <c r="O480" s="33"/>
      <c r="P480" s="31"/>
    </row>
    <row collapsed="false" customFormat="false" customHeight="false" hidden="false" ht="12.1" outlineLevel="0" r="481">
      <c r="A481" s="30" t="n">
        <v>44286.870011574</v>
      </c>
      <c r="B481" s="31" t="s">
        <v>485</v>
      </c>
      <c r="C481" s="31" t="s">
        <v>562</v>
      </c>
      <c r="D481" s="31" t="s">
        <v>475</v>
      </c>
      <c r="E481" s="31" t="s">
        <v>17</v>
      </c>
      <c r="F481" s="31" t="s">
        <v>19</v>
      </c>
      <c r="G481" s="32" t="n">
        <v>-28</v>
      </c>
      <c r="H481" s="33" t="n">
        <v>23650</v>
      </c>
      <c r="I481" s="33" t="n">
        <v>662200</v>
      </c>
      <c r="J481" s="33" t="n">
        <v>0</v>
      </c>
      <c r="K481" s="33" t="n">
        <v>-397.32</v>
      </c>
      <c r="L481" s="33" t="n">
        <v>0</v>
      </c>
      <c r="M481" s="33"/>
      <c r="N481" s="6" t="s">
        <f>=I481+J481+K481+L481</f>
      </c>
      <c r="O481" s="33"/>
      <c r="P481" s="31"/>
    </row>
    <row collapsed="false" customFormat="false" customHeight="false" hidden="false" ht="12.1" outlineLevel="0" r="482">
      <c r="A482" s="30" t="n">
        <v>44286.870011574</v>
      </c>
      <c r="B482" s="31" t="s">
        <v>485</v>
      </c>
      <c r="C482" s="31" t="s">
        <v>562</v>
      </c>
      <c r="D482" s="31" t="s">
        <v>475</v>
      </c>
      <c r="E482" s="31" t="s">
        <v>17</v>
      </c>
      <c r="F482" s="31" t="s">
        <v>19</v>
      </c>
      <c r="G482" s="32" t="n">
        <v>-21</v>
      </c>
      <c r="H482" s="33" t="n">
        <v>23652</v>
      </c>
      <c r="I482" s="33" t="n">
        <v>496692</v>
      </c>
      <c r="J482" s="33" t="n">
        <v>0</v>
      </c>
      <c r="K482" s="33" t="n">
        <v>-298.02</v>
      </c>
      <c r="L482" s="33" t="n">
        <v>0</v>
      </c>
      <c r="M482" s="33"/>
      <c r="N482" s="6" t="s">
        <f>=I482+J482+K482+L482</f>
      </c>
      <c r="O482" s="33"/>
      <c r="P482" s="31"/>
    </row>
    <row collapsed="false" customFormat="false" customHeight="false" hidden="false" ht="12.1" outlineLevel="0" r="483">
      <c r="A483" s="30" t="n">
        <v>44286.877349537</v>
      </c>
      <c r="B483" s="31" t="s">
        <v>485</v>
      </c>
      <c r="C483" s="31" t="s">
        <v>562</v>
      </c>
      <c r="D483" s="31" t="s">
        <v>475</v>
      </c>
      <c r="E483" s="31" t="s">
        <v>17</v>
      </c>
      <c r="F483" s="31" t="s">
        <v>19</v>
      </c>
      <c r="G483" s="32" t="n">
        <v>-1</v>
      </c>
      <c r="H483" s="33" t="n">
        <v>23680</v>
      </c>
      <c r="I483" s="33" t="n">
        <v>23680</v>
      </c>
      <c r="J483" s="33" t="n">
        <v>0</v>
      </c>
      <c r="K483" s="33" t="n">
        <v>-14.21</v>
      </c>
      <c r="L483" s="33" t="n">
        <v>0</v>
      </c>
      <c r="M483" s="33"/>
      <c r="N483" s="6" t="s">
        <f>=I483+J483+K483+L483</f>
      </c>
      <c r="O483" s="33"/>
      <c r="P483" s="31"/>
    </row>
    <row collapsed="false" customFormat="false" customHeight="false" hidden="false" ht="12.1" outlineLevel="0" r="484">
      <c r="A484" s="30" t="n">
        <v>44286.877743056</v>
      </c>
      <c r="B484" s="31" t="s">
        <v>485</v>
      </c>
      <c r="C484" s="31" t="s">
        <v>562</v>
      </c>
      <c r="D484" s="31" t="s">
        <v>475</v>
      </c>
      <c r="E484" s="31" t="s">
        <v>17</v>
      </c>
      <c r="F484" s="31" t="s">
        <v>19</v>
      </c>
      <c r="G484" s="32" t="n">
        <v>-1</v>
      </c>
      <c r="H484" s="33" t="n">
        <v>23680</v>
      </c>
      <c r="I484" s="33" t="n">
        <v>23680</v>
      </c>
      <c r="J484" s="33" t="n">
        <v>0</v>
      </c>
      <c r="K484" s="33" t="n">
        <v>-14.21</v>
      </c>
      <c r="L484" s="33" t="n">
        <v>0</v>
      </c>
      <c r="M484" s="33"/>
      <c r="N484" s="6" t="s">
        <f>=I484+J484+K484+L484</f>
      </c>
      <c r="O484" s="33"/>
      <c r="P484" s="31"/>
    </row>
    <row collapsed="false" customFormat="false" customHeight="false" hidden="false" ht="12.1" outlineLevel="0" r="485">
      <c r="A485" s="22" t="n">
        <v>44287</v>
      </c>
      <c r="B485" s="23" t="s">
        <v>545</v>
      </c>
      <c r="C485" s="23" t="s">
        <v>567</v>
      </c>
      <c r="D485" s="23" t="s">
        <v>545</v>
      </c>
      <c r="E485" s="23" t="s">
        <v>545</v>
      </c>
      <c r="F485" s="23" t="s">
        <v>19</v>
      </c>
      <c r="G485" s="24" t="n">
        <v>1</v>
      </c>
      <c r="H485" s="25" t="n">
        <v>-746.63</v>
      </c>
      <c r="I485" s="25" t="n">
        <v>-746.63</v>
      </c>
      <c r="J485" s="25" t="n">
        <v>0</v>
      </c>
      <c r="K485" s="25" t="n">
        <v>0</v>
      </c>
      <c r="L485" s="25" t="n">
        <v>0</v>
      </c>
      <c r="M485" s="25"/>
      <c r="N485" s="6" t="s">
        <f>=I485+J485+K485+L485</f>
      </c>
      <c r="O485" s="25"/>
      <c r="P485" s="23"/>
    </row>
    <row collapsed="false" customFormat="false" customHeight="false" hidden="false" ht="12.1" outlineLevel="0" r="486">
      <c r="A486" s="22" t="n">
        <v>44287</v>
      </c>
      <c r="B486" s="23" t="s">
        <v>545</v>
      </c>
      <c r="C486" s="23" t="s">
        <v>568</v>
      </c>
      <c r="D486" s="23" t="s">
        <v>545</v>
      </c>
      <c r="E486" s="23" t="s">
        <v>545</v>
      </c>
      <c r="F486" s="23" t="s">
        <v>19</v>
      </c>
      <c r="G486" s="24" t="n">
        <v>1</v>
      </c>
      <c r="H486" s="25" t="n">
        <v>-311.89</v>
      </c>
      <c r="I486" s="25" t="n">
        <v>-311.89</v>
      </c>
      <c r="J486" s="25" t="n">
        <v>0</v>
      </c>
      <c r="K486" s="25" t="n">
        <v>0</v>
      </c>
      <c r="L486" s="25" t="n">
        <v>0</v>
      </c>
      <c r="M486" s="25"/>
      <c r="N486" s="6" t="s">
        <f>=I486+J486+K486+L486</f>
      </c>
      <c r="O486" s="25"/>
      <c r="P486" s="23"/>
    </row>
    <row collapsed="false" customFormat="false" customHeight="false" hidden="false" ht="12.1" outlineLevel="0" r="487">
      <c r="A487" s="30" t="n">
        <v>44287.432476852</v>
      </c>
      <c r="B487" s="31" t="s">
        <v>485</v>
      </c>
      <c r="C487" s="31" t="s">
        <v>562</v>
      </c>
      <c r="D487" s="31" t="s">
        <v>475</v>
      </c>
      <c r="E487" s="31" t="s">
        <v>17</v>
      </c>
      <c r="F487" s="31" t="s">
        <v>19</v>
      </c>
      <c r="G487" s="32" t="n">
        <v>-10</v>
      </c>
      <c r="H487" s="33" t="n">
        <v>23796</v>
      </c>
      <c r="I487" s="33" t="n">
        <v>237960</v>
      </c>
      <c r="J487" s="33" t="n">
        <v>0</v>
      </c>
      <c r="K487" s="33" t="n">
        <v>-142.77</v>
      </c>
      <c r="L487" s="33" t="n">
        <v>0</v>
      </c>
      <c r="M487" s="33"/>
      <c r="N487" s="6" t="s">
        <f>=I487+J487+K487+L487</f>
      </c>
      <c r="O487" s="33"/>
      <c r="P487" s="31"/>
    </row>
    <row collapsed="false" customFormat="false" customHeight="false" hidden="false" ht="12.1" outlineLevel="0" r="488">
      <c r="A488" s="30" t="n">
        <v>44287.432476852</v>
      </c>
      <c r="B488" s="31" t="s">
        <v>485</v>
      </c>
      <c r="C488" s="31" t="s">
        <v>562</v>
      </c>
      <c r="D488" s="31" t="s">
        <v>475</v>
      </c>
      <c r="E488" s="31" t="s">
        <v>17</v>
      </c>
      <c r="F488" s="31" t="s">
        <v>19</v>
      </c>
      <c r="G488" s="32" t="n">
        <v>-14</v>
      </c>
      <c r="H488" s="33" t="n">
        <v>23796</v>
      </c>
      <c r="I488" s="33" t="n">
        <v>333144</v>
      </c>
      <c r="J488" s="33" t="n">
        <v>0</v>
      </c>
      <c r="K488" s="33" t="n">
        <v>-199.89</v>
      </c>
      <c r="L488" s="33" t="n">
        <v>0</v>
      </c>
      <c r="M488" s="33"/>
      <c r="N488" s="6" t="s">
        <f>=I488+J488+K488+L488</f>
      </c>
      <c r="O488" s="33"/>
      <c r="P488" s="31"/>
    </row>
    <row collapsed="false" customFormat="false" customHeight="false" hidden="false" ht="12.1" outlineLevel="0" r="489">
      <c r="A489" s="30" t="n">
        <v>44287.432476852</v>
      </c>
      <c r="B489" s="31" t="s">
        <v>485</v>
      </c>
      <c r="C489" s="31" t="s">
        <v>562</v>
      </c>
      <c r="D489" s="31" t="s">
        <v>475</v>
      </c>
      <c r="E489" s="31" t="s">
        <v>17</v>
      </c>
      <c r="F489" s="31" t="s">
        <v>19</v>
      </c>
      <c r="G489" s="32" t="n">
        <v>-10</v>
      </c>
      <c r="H489" s="33" t="n">
        <v>23796</v>
      </c>
      <c r="I489" s="33" t="n">
        <v>237960</v>
      </c>
      <c r="J489" s="33" t="n">
        <v>0</v>
      </c>
      <c r="K489" s="33" t="n">
        <v>-142.77</v>
      </c>
      <c r="L489" s="33" t="n">
        <v>0</v>
      </c>
      <c r="M489" s="33"/>
      <c r="N489" s="6" t="s">
        <f>=I489+J489+K489+L489</f>
      </c>
      <c r="O489" s="33"/>
      <c r="P489" s="31"/>
    </row>
    <row collapsed="false" customFormat="false" customHeight="false" hidden="false" ht="12.1" outlineLevel="0" r="490">
      <c r="A490" s="30" t="n">
        <v>44287.432476852</v>
      </c>
      <c r="B490" s="31" t="s">
        <v>485</v>
      </c>
      <c r="C490" s="31" t="s">
        <v>562</v>
      </c>
      <c r="D490" s="31" t="s">
        <v>475</v>
      </c>
      <c r="E490" s="31" t="s">
        <v>17</v>
      </c>
      <c r="F490" s="31" t="s">
        <v>19</v>
      </c>
      <c r="G490" s="32" t="n">
        <v>-12</v>
      </c>
      <c r="H490" s="33" t="n">
        <v>23794</v>
      </c>
      <c r="I490" s="33" t="n">
        <v>285528</v>
      </c>
      <c r="J490" s="33" t="n">
        <v>0</v>
      </c>
      <c r="K490" s="33" t="n">
        <v>-171.31</v>
      </c>
      <c r="L490" s="33" t="n">
        <v>0</v>
      </c>
      <c r="M490" s="33"/>
      <c r="N490" s="6" t="s">
        <f>=I490+J490+K490+L490</f>
      </c>
      <c r="O490" s="33"/>
      <c r="P490" s="31"/>
    </row>
    <row collapsed="false" customFormat="false" customHeight="false" hidden="false" ht="12.1" outlineLevel="0" r="491">
      <c r="A491" s="30" t="n">
        <v>44287.432476852</v>
      </c>
      <c r="B491" s="31" t="s">
        <v>485</v>
      </c>
      <c r="C491" s="31" t="s">
        <v>562</v>
      </c>
      <c r="D491" s="31" t="s">
        <v>475</v>
      </c>
      <c r="E491" s="31" t="s">
        <v>17</v>
      </c>
      <c r="F491" s="31" t="s">
        <v>19</v>
      </c>
      <c r="G491" s="32" t="n">
        <v>-4</v>
      </c>
      <c r="H491" s="33" t="n">
        <v>23790</v>
      </c>
      <c r="I491" s="33" t="n">
        <v>95160</v>
      </c>
      <c r="J491" s="33" t="n">
        <v>0</v>
      </c>
      <c r="K491" s="33" t="n">
        <v>-57.09</v>
      </c>
      <c r="L491" s="33" t="n">
        <v>0</v>
      </c>
      <c r="M491" s="33"/>
      <c r="N491" s="6" t="s">
        <f>=I491+J491+K491+L491</f>
      </c>
      <c r="O491" s="33"/>
      <c r="P491" s="31"/>
    </row>
    <row collapsed="false" customFormat="false" customHeight="false" hidden="false" ht="12.1" outlineLevel="0" r="492">
      <c r="A492" s="26" t="n">
        <v>44288</v>
      </c>
      <c r="B492" s="27" t="s">
        <v>547</v>
      </c>
      <c r="C492" s="27" t="s">
        <v>183</v>
      </c>
      <c r="D492" s="27" t="s">
        <v>547</v>
      </c>
      <c r="E492" s="27" t="s">
        <v>547</v>
      </c>
      <c r="F492" s="27" t="s">
        <v>19</v>
      </c>
      <c r="G492" s="28" t="n">
        <v>1</v>
      </c>
      <c r="H492" s="29" t="n">
        <v>40000</v>
      </c>
      <c r="I492" s="29" t="n">
        <v>40000</v>
      </c>
      <c r="J492" s="29" t="n">
        <v>0</v>
      </c>
      <c r="K492" s="29" t="n">
        <v>0</v>
      </c>
      <c r="L492" s="29" t="n">
        <v>0</v>
      </c>
      <c r="M492" s="29"/>
      <c r="N492" s="6" t="s">
        <f>=I492+J492+K492+L492</f>
      </c>
      <c r="O492" s="29"/>
      <c r="P492" s="27"/>
    </row>
    <row collapsed="false" customFormat="false" customHeight="false" hidden="false" ht="12.1" outlineLevel="0" r="493">
      <c r="A493" s="22" t="n">
        <v>44288</v>
      </c>
      <c r="B493" s="23" t="s">
        <v>545</v>
      </c>
      <c r="C493" s="23" t="s">
        <v>568</v>
      </c>
      <c r="D493" s="23" t="s">
        <v>545</v>
      </c>
      <c r="E493" s="23" t="s">
        <v>545</v>
      </c>
      <c r="F493" s="23" t="s">
        <v>19</v>
      </c>
      <c r="G493" s="24" t="n">
        <v>1</v>
      </c>
      <c r="H493" s="25" t="n">
        <v>-504.62</v>
      </c>
      <c r="I493" s="25" t="n">
        <v>-504.62</v>
      </c>
      <c r="J493" s="25" t="n">
        <v>0</v>
      </c>
      <c r="K493" s="25" t="n">
        <v>0</v>
      </c>
      <c r="L493" s="25" t="n">
        <v>0</v>
      </c>
      <c r="M493" s="25"/>
      <c r="N493" s="6" t="s">
        <f>=I493+J493+K493+L493</f>
      </c>
      <c r="O493" s="25"/>
      <c r="P493" s="23"/>
    </row>
    <row collapsed="false" customFormat="false" customHeight="false" hidden="false" ht="12.1" outlineLevel="0" r="494">
      <c r="A494" s="22" t="n">
        <v>44288</v>
      </c>
      <c r="B494" s="23" t="s">
        <v>545</v>
      </c>
      <c r="C494" s="23" t="s">
        <v>567</v>
      </c>
      <c r="D494" s="23" t="s">
        <v>545</v>
      </c>
      <c r="E494" s="23" t="s">
        <v>545</v>
      </c>
      <c r="F494" s="23" t="s">
        <v>19</v>
      </c>
      <c r="G494" s="24" t="n">
        <v>1</v>
      </c>
      <c r="H494" s="25" t="n">
        <v>-820.64</v>
      </c>
      <c r="I494" s="25" t="n">
        <v>-820.64</v>
      </c>
      <c r="J494" s="25" t="n">
        <v>0</v>
      </c>
      <c r="K494" s="25" t="n">
        <v>0</v>
      </c>
      <c r="L494" s="25" t="n">
        <v>0</v>
      </c>
      <c r="M494" s="25"/>
      <c r="N494" s="6" t="s">
        <f>=I494+J494+K494+L494</f>
      </c>
      <c r="O494" s="25"/>
      <c r="P494" s="23"/>
    </row>
    <row collapsed="false" customFormat="false" customHeight="false" hidden="false" ht="12.1" outlineLevel="0" r="495">
      <c r="A495" s="22" t="n">
        <v>44291</v>
      </c>
      <c r="B495" s="23" t="s">
        <v>545</v>
      </c>
      <c r="C495" s="23" t="s">
        <v>567</v>
      </c>
      <c r="D495" s="23" t="s">
        <v>545</v>
      </c>
      <c r="E495" s="23" t="s">
        <v>545</v>
      </c>
      <c r="F495" s="23" t="s">
        <v>19</v>
      </c>
      <c r="G495" s="24" t="n">
        <v>1</v>
      </c>
      <c r="H495" s="25" t="n">
        <v>-531.17</v>
      </c>
      <c r="I495" s="25" t="n">
        <v>-531.17</v>
      </c>
      <c r="J495" s="25" t="n">
        <v>0</v>
      </c>
      <c r="K495" s="25" t="n">
        <v>0</v>
      </c>
      <c r="L495" s="25" t="n">
        <v>0</v>
      </c>
      <c r="M495" s="25"/>
      <c r="N495" s="6" t="s">
        <f>=I495+J495+K495+L495</f>
      </c>
      <c r="O495" s="25"/>
      <c r="P495" s="23"/>
    </row>
    <row collapsed="false" customFormat="false" customHeight="false" hidden="false" ht="12.1" outlineLevel="0" r="496">
      <c r="A496" s="22" t="n">
        <v>44291</v>
      </c>
      <c r="B496" s="23" t="s">
        <v>545</v>
      </c>
      <c r="C496" s="23" t="s">
        <v>568</v>
      </c>
      <c r="D496" s="23" t="s">
        <v>545</v>
      </c>
      <c r="E496" s="23" t="s">
        <v>545</v>
      </c>
      <c r="F496" s="23" t="s">
        <v>19</v>
      </c>
      <c r="G496" s="24" t="n">
        <v>1</v>
      </c>
      <c r="H496" s="25" t="n">
        <v>-326.62</v>
      </c>
      <c r="I496" s="25" t="n">
        <v>-326.62</v>
      </c>
      <c r="J496" s="25" t="n">
        <v>0</v>
      </c>
      <c r="K496" s="25" t="n">
        <v>0</v>
      </c>
      <c r="L496" s="25" t="n">
        <v>0</v>
      </c>
      <c r="M496" s="25"/>
      <c r="N496" s="6" t="s">
        <f>=I496+J496+K496+L496</f>
      </c>
      <c r="O496" s="25"/>
      <c r="P496" s="23"/>
    </row>
    <row collapsed="false" customFormat="false" customHeight="false" hidden="false" ht="12.1" outlineLevel="0" r="497">
      <c r="A497" s="21" t="n">
        <v>44291.429814815</v>
      </c>
      <c r="B497" s="17" t="s">
        <v>485</v>
      </c>
      <c r="C497" s="17" t="s">
        <v>562</v>
      </c>
      <c r="D497" s="17" t="s">
        <v>473</v>
      </c>
      <c r="E497" s="17" t="s">
        <v>17</v>
      </c>
      <c r="F497" s="17" t="s">
        <v>19</v>
      </c>
      <c r="G497" s="7" t="n">
        <v>102</v>
      </c>
      <c r="H497" s="6" t="n">
        <v>23580</v>
      </c>
      <c r="I497" s="6" t="n">
        <v>-2405160</v>
      </c>
      <c r="J497" s="6" t="n">
        <v>0</v>
      </c>
      <c r="K497" s="6" t="n">
        <v>-1443.1</v>
      </c>
      <c r="L497" s="6" t="n">
        <v>0</v>
      </c>
      <c r="M497" s="6"/>
      <c r="N497" s="6" t="s">
        <f>=I497+J497+K497+L497</f>
      </c>
      <c r="O497" s="6"/>
      <c r="P497" s="17"/>
    </row>
    <row collapsed="false" customFormat="false" customHeight="false" hidden="false" ht="12.1" outlineLevel="0" r="498">
      <c r="A498" s="30" t="n">
        <v>44291.46255787</v>
      </c>
      <c r="B498" s="31" t="s">
        <v>485</v>
      </c>
      <c r="C498" s="31" t="s">
        <v>562</v>
      </c>
      <c r="D498" s="31" t="s">
        <v>475</v>
      </c>
      <c r="E498" s="31" t="s">
        <v>17</v>
      </c>
      <c r="F498" s="31" t="s">
        <v>19</v>
      </c>
      <c r="G498" s="32" t="n">
        <v>-50</v>
      </c>
      <c r="H498" s="33" t="n">
        <v>23400</v>
      </c>
      <c r="I498" s="33" t="n">
        <v>1170000</v>
      </c>
      <c r="J498" s="33" t="n">
        <v>0</v>
      </c>
      <c r="K498" s="33" t="n">
        <v>-702.01</v>
      </c>
      <c r="L498" s="33" t="n">
        <v>0</v>
      </c>
      <c r="M498" s="33"/>
      <c r="N498" s="6" t="s">
        <f>=I498+J498+K498+L498</f>
      </c>
      <c r="O498" s="33"/>
      <c r="P498" s="31"/>
    </row>
    <row collapsed="false" customFormat="false" customHeight="false" hidden="false" ht="12.1" outlineLevel="0" r="499">
      <c r="A499" s="30" t="n">
        <v>44291.464513889</v>
      </c>
      <c r="B499" s="31" t="s">
        <v>485</v>
      </c>
      <c r="C499" s="31" t="s">
        <v>562</v>
      </c>
      <c r="D499" s="31" t="s">
        <v>475</v>
      </c>
      <c r="E499" s="31" t="s">
        <v>17</v>
      </c>
      <c r="F499" s="31" t="s">
        <v>19</v>
      </c>
      <c r="G499" s="32" t="n">
        <v>-50</v>
      </c>
      <c r="H499" s="33" t="n">
        <v>23516</v>
      </c>
      <c r="I499" s="33" t="n">
        <v>1175800</v>
      </c>
      <c r="J499" s="33" t="n">
        <v>0</v>
      </c>
      <c r="K499" s="33" t="n">
        <v>-705.48</v>
      </c>
      <c r="L499" s="33" t="n">
        <v>0</v>
      </c>
      <c r="M499" s="33"/>
      <c r="N499" s="6" t="s">
        <f>=I499+J499+K499+L499</f>
      </c>
      <c r="O499" s="33"/>
      <c r="P499" s="31"/>
    </row>
    <row collapsed="false" customFormat="false" customHeight="false" hidden="false" ht="12.1" outlineLevel="0" r="500">
      <c r="A500" s="22" t="n">
        <v>44292</v>
      </c>
      <c r="B500" s="23" t="s">
        <v>545</v>
      </c>
      <c r="C500" s="23" t="s">
        <v>568</v>
      </c>
      <c r="D500" s="23" t="s">
        <v>545</v>
      </c>
      <c r="E500" s="23" t="s">
        <v>545</v>
      </c>
      <c r="F500" s="23" t="s">
        <v>19</v>
      </c>
      <c r="G500" s="24" t="n">
        <v>1</v>
      </c>
      <c r="H500" s="25" t="n">
        <v>-324.16</v>
      </c>
      <c r="I500" s="25" t="n">
        <v>-324.16</v>
      </c>
      <c r="J500" s="25" t="n">
        <v>0</v>
      </c>
      <c r="K500" s="25" t="n">
        <v>0</v>
      </c>
      <c r="L500" s="25" t="n">
        <v>0</v>
      </c>
      <c r="M500" s="25"/>
      <c r="N500" s="6" t="s">
        <f>=I500+J500+K500+L500</f>
      </c>
      <c r="O500" s="25"/>
      <c r="P500" s="23"/>
    </row>
    <row collapsed="false" customFormat="false" customHeight="false" hidden="false" ht="12.1" outlineLevel="0" r="501">
      <c r="A501" s="34" t="n">
        <v>44292</v>
      </c>
      <c r="B501" s="35" t="s">
        <v>595</v>
      </c>
      <c r="C501" s="35" t="s">
        <v>254</v>
      </c>
      <c r="D501" s="35" t="s">
        <v>595</v>
      </c>
      <c r="E501" s="35" t="s">
        <v>595</v>
      </c>
      <c r="F501" s="35" t="s">
        <v>19</v>
      </c>
      <c r="G501" s="36" t="n">
        <v>1</v>
      </c>
      <c r="H501" s="37" t="n">
        <v>-50000</v>
      </c>
      <c r="I501" s="37" t="n">
        <v>-50000</v>
      </c>
      <c r="J501" s="37" t="n">
        <v>0</v>
      </c>
      <c r="K501" s="37" t="n">
        <v>0</v>
      </c>
      <c r="L501" s="37" t="n">
        <v>0</v>
      </c>
      <c r="M501" s="37"/>
      <c r="N501" s="6" t="s">
        <f>=I501+J501+K501+L501</f>
      </c>
      <c r="O501" s="37"/>
      <c r="P501" s="35"/>
    </row>
    <row collapsed="false" customFormat="false" customHeight="false" hidden="false" ht="12.1" outlineLevel="0" r="502">
      <c r="A502" s="22" t="n">
        <v>44292</v>
      </c>
      <c r="B502" s="23" t="s">
        <v>545</v>
      </c>
      <c r="C502" s="23" t="s">
        <v>567</v>
      </c>
      <c r="D502" s="23" t="s">
        <v>545</v>
      </c>
      <c r="E502" s="23" t="s">
        <v>545</v>
      </c>
      <c r="F502" s="23" t="s">
        <v>19</v>
      </c>
      <c r="G502" s="24" t="n">
        <v>1</v>
      </c>
      <c r="H502" s="25" t="n">
        <v>-527.17</v>
      </c>
      <c r="I502" s="25" t="n">
        <v>-527.17</v>
      </c>
      <c r="J502" s="25" t="n">
        <v>0</v>
      </c>
      <c r="K502" s="25" t="n">
        <v>0</v>
      </c>
      <c r="L502" s="25" t="n">
        <v>0</v>
      </c>
      <c r="M502" s="25"/>
      <c r="N502" s="6" t="s">
        <f>=I502+J502+K502+L502</f>
      </c>
      <c r="O502" s="25"/>
      <c r="P502" s="23"/>
    </row>
    <row collapsed="false" customFormat="false" customHeight="false" hidden="false" ht="12.1" outlineLevel="0" r="503">
      <c r="A503" s="21" t="n">
        <v>44292.736006944</v>
      </c>
      <c r="B503" s="17" t="s">
        <v>485</v>
      </c>
      <c r="C503" s="17" t="s">
        <v>562</v>
      </c>
      <c r="D503" s="17" t="s">
        <v>473</v>
      </c>
      <c r="E503" s="17" t="s">
        <v>17</v>
      </c>
      <c r="F503" s="17" t="s">
        <v>19</v>
      </c>
      <c r="G503" s="7" t="n">
        <v>21</v>
      </c>
      <c r="H503" s="6" t="n">
        <v>23320</v>
      </c>
      <c r="I503" s="6" t="n">
        <v>-489720</v>
      </c>
      <c r="J503" s="6" t="n">
        <v>0</v>
      </c>
      <c r="K503" s="6" t="n">
        <v>-293.83</v>
      </c>
      <c r="L503" s="6" t="n">
        <v>0</v>
      </c>
      <c r="M503" s="6"/>
      <c r="N503" s="6" t="s">
        <f>=I503+J503+K503+L503</f>
      </c>
      <c r="O503" s="6"/>
      <c r="P503" s="17"/>
    </row>
    <row collapsed="false" customFormat="false" customHeight="false" hidden="false" ht="12.1" outlineLevel="0" r="504">
      <c r="A504" s="21" t="n">
        <v>44292.736006944</v>
      </c>
      <c r="B504" s="17" t="s">
        <v>485</v>
      </c>
      <c r="C504" s="17" t="s">
        <v>562</v>
      </c>
      <c r="D504" s="17" t="s">
        <v>473</v>
      </c>
      <c r="E504" s="17" t="s">
        <v>17</v>
      </c>
      <c r="F504" s="17" t="s">
        <v>19</v>
      </c>
      <c r="G504" s="7" t="n">
        <v>30</v>
      </c>
      <c r="H504" s="6" t="n">
        <v>23320</v>
      </c>
      <c r="I504" s="6" t="n">
        <v>-699600</v>
      </c>
      <c r="J504" s="6" t="n">
        <v>0</v>
      </c>
      <c r="K504" s="6" t="n">
        <v>-419.76</v>
      </c>
      <c r="L504" s="6" t="n">
        <v>0</v>
      </c>
      <c r="M504" s="6"/>
      <c r="N504" s="6" t="s">
        <f>=I504+J504+K504+L504</f>
      </c>
      <c r="O504" s="6"/>
      <c r="P504" s="17"/>
    </row>
    <row collapsed="false" customFormat="false" customHeight="false" hidden="false" ht="12.1" outlineLevel="0" r="505">
      <c r="A505" s="21" t="n">
        <v>44292.736064815</v>
      </c>
      <c r="B505" s="17" t="s">
        <v>485</v>
      </c>
      <c r="C505" s="17" t="s">
        <v>562</v>
      </c>
      <c r="D505" s="17" t="s">
        <v>473</v>
      </c>
      <c r="E505" s="17" t="s">
        <v>17</v>
      </c>
      <c r="F505" s="17" t="s">
        <v>19</v>
      </c>
      <c r="G505" s="7" t="n">
        <v>41</v>
      </c>
      <c r="H505" s="6" t="n">
        <v>23320</v>
      </c>
      <c r="I505" s="6" t="n">
        <v>-956120</v>
      </c>
      <c r="J505" s="6" t="n">
        <v>0</v>
      </c>
      <c r="K505" s="6" t="n">
        <v>-573.68</v>
      </c>
      <c r="L505" s="6" t="n">
        <v>0</v>
      </c>
      <c r="M505" s="6"/>
      <c r="N505" s="6" t="s">
        <f>=I505+J505+K505+L505</f>
      </c>
      <c r="O505" s="6"/>
      <c r="P505" s="17"/>
    </row>
    <row collapsed="false" customFormat="false" customHeight="false" hidden="false" ht="12.1" outlineLevel="0" r="506">
      <c r="A506" s="21" t="n">
        <v>44292.736076389</v>
      </c>
      <c r="B506" s="17" t="s">
        <v>485</v>
      </c>
      <c r="C506" s="17" t="s">
        <v>562</v>
      </c>
      <c r="D506" s="17" t="s">
        <v>473</v>
      </c>
      <c r="E506" s="17" t="s">
        <v>17</v>
      </c>
      <c r="F506" s="17" t="s">
        <v>19</v>
      </c>
      <c r="G506" s="7" t="n">
        <v>8</v>
      </c>
      <c r="H506" s="6" t="n">
        <v>23320</v>
      </c>
      <c r="I506" s="6" t="n">
        <v>-186560</v>
      </c>
      <c r="J506" s="6" t="n">
        <v>0</v>
      </c>
      <c r="K506" s="6" t="n">
        <v>-111.94</v>
      </c>
      <c r="L506" s="6" t="n">
        <v>0</v>
      </c>
      <c r="M506" s="6"/>
      <c r="N506" s="6" t="s">
        <f>=I506+J506+K506+L506</f>
      </c>
      <c r="O506" s="6"/>
      <c r="P506" s="17"/>
    </row>
    <row collapsed="false" customFormat="false" customHeight="false" hidden="false" ht="12.1" outlineLevel="0" r="507">
      <c r="A507" s="30" t="n">
        <v>44292.743506944</v>
      </c>
      <c r="B507" s="31" t="s">
        <v>485</v>
      </c>
      <c r="C507" s="31" t="s">
        <v>562</v>
      </c>
      <c r="D507" s="31" t="s">
        <v>475</v>
      </c>
      <c r="E507" s="31" t="s">
        <v>17</v>
      </c>
      <c r="F507" s="31" t="s">
        <v>19</v>
      </c>
      <c r="G507" s="32" t="n">
        <v>-100</v>
      </c>
      <c r="H507" s="33" t="n">
        <v>23280</v>
      </c>
      <c r="I507" s="33" t="n">
        <v>2328000</v>
      </c>
      <c r="J507" s="33" t="n">
        <v>0</v>
      </c>
      <c r="K507" s="33" t="n">
        <v>-1396.8</v>
      </c>
      <c r="L507" s="33" t="n">
        <v>0</v>
      </c>
      <c r="M507" s="33"/>
      <c r="N507" s="6" t="s">
        <f>=I507+J507+K507+L507</f>
      </c>
      <c r="O507" s="33"/>
      <c r="P507" s="31"/>
    </row>
    <row collapsed="false" customFormat="false" customHeight="false" hidden="false" ht="12.1" outlineLevel="0" r="508">
      <c r="A508" s="21" t="n">
        <v>44292.774571759</v>
      </c>
      <c r="B508" s="17" t="s">
        <v>485</v>
      </c>
      <c r="C508" s="17" t="s">
        <v>562</v>
      </c>
      <c r="D508" s="17" t="s">
        <v>473</v>
      </c>
      <c r="E508" s="17" t="s">
        <v>17</v>
      </c>
      <c r="F508" s="17" t="s">
        <v>19</v>
      </c>
      <c r="G508" s="7" t="n">
        <v>14</v>
      </c>
      <c r="H508" s="6" t="n">
        <v>23220</v>
      </c>
      <c r="I508" s="6" t="n">
        <v>-325080</v>
      </c>
      <c r="J508" s="6" t="n">
        <v>0</v>
      </c>
      <c r="K508" s="6" t="n">
        <v>-195.05</v>
      </c>
      <c r="L508" s="6" t="n">
        <v>0</v>
      </c>
      <c r="M508" s="6"/>
      <c r="N508" s="6" t="s">
        <f>=I508+J508+K508+L508</f>
      </c>
      <c r="O508" s="6"/>
      <c r="P508" s="17"/>
    </row>
    <row collapsed="false" customFormat="false" customHeight="false" hidden="false" ht="12.1" outlineLevel="0" r="509">
      <c r="A509" s="21" t="n">
        <v>44292.774571759</v>
      </c>
      <c r="B509" s="17" t="s">
        <v>485</v>
      </c>
      <c r="C509" s="17" t="s">
        <v>562</v>
      </c>
      <c r="D509" s="17" t="s">
        <v>473</v>
      </c>
      <c r="E509" s="17" t="s">
        <v>17</v>
      </c>
      <c r="F509" s="17" t="s">
        <v>19</v>
      </c>
      <c r="G509" s="7" t="n">
        <v>42</v>
      </c>
      <c r="H509" s="6" t="n">
        <v>23220</v>
      </c>
      <c r="I509" s="6" t="n">
        <v>-975240</v>
      </c>
      <c r="J509" s="6" t="n">
        <v>0</v>
      </c>
      <c r="K509" s="6" t="n">
        <v>-585.15</v>
      </c>
      <c r="L509" s="6" t="n">
        <v>0</v>
      </c>
      <c r="M509" s="6"/>
      <c r="N509" s="6" t="s">
        <f>=I509+J509+K509+L509</f>
      </c>
      <c r="O509" s="6"/>
      <c r="P509" s="17"/>
    </row>
    <row collapsed="false" customFormat="false" customHeight="false" hidden="false" ht="12.1" outlineLevel="0" r="510">
      <c r="A510" s="21" t="n">
        <v>44292.774571759</v>
      </c>
      <c r="B510" s="17" t="s">
        <v>485</v>
      </c>
      <c r="C510" s="17" t="s">
        <v>562</v>
      </c>
      <c r="D510" s="17" t="s">
        <v>473</v>
      </c>
      <c r="E510" s="17" t="s">
        <v>17</v>
      </c>
      <c r="F510" s="17" t="s">
        <v>19</v>
      </c>
      <c r="G510" s="7" t="n">
        <v>44</v>
      </c>
      <c r="H510" s="6" t="n">
        <v>23220</v>
      </c>
      <c r="I510" s="6" t="n">
        <v>-1021680</v>
      </c>
      <c r="J510" s="6" t="n">
        <v>0</v>
      </c>
      <c r="K510" s="6" t="n">
        <v>-613.01</v>
      </c>
      <c r="L510" s="6" t="n">
        <v>0</v>
      </c>
      <c r="M510" s="6"/>
      <c r="N510" s="6" t="s">
        <f>=I510+J510+K510+L510</f>
      </c>
      <c r="O510" s="6"/>
      <c r="P510" s="17"/>
    </row>
    <row collapsed="false" customFormat="false" customHeight="false" hidden="false" ht="12.1" outlineLevel="0" r="511">
      <c r="A511" s="30" t="n">
        <v>44292.797916667</v>
      </c>
      <c r="B511" s="31" t="s">
        <v>485</v>
      </c>
      <c r="C511" s="31" t="s">
        <v>562</v>
      </c>
      <c r="D511" s="31" t="s">
        <v>475</v>
      </c>
      <c r="E511" s="31" t="s">
        <v>17</v>
      </c>
      <c r="F511" s="31" t="s">
        <v>19</v>
      </c>
      <c r="G511" s="32" t="n">
        <v>-10</v>
      </c>
      <c r="H511" s="33" t="n">
        <v>23180</v>
      </c>
      <c r="I511" s="33" t="n">
        <v>231800</v>
      </c>
      <c r="J511" s="33" t="n">
        <v>0</v>
      </c>
      <c r="K511" s="33" t="n">
        <v>-139.08</v>
      </c>
      <c r="L511" s="33" t="n">
        <v>0</v>
      </c>
      <c r="M511" s="33"/>
      <c r="N511" s="6" t="s">
        <f>=I511+J511+K511+L511</f>
      </c>
      <c r="O511" s="33"/>
      <c r="P511" s="31"/>
    </row>
    <row collapsed="false" customFormat="false" customHeight="false" hidden="false" ht="12.1" outlineLevel="0" r="512">
      <c r="A512" s="30" t="n">
        <v>44292.797928241</v>
      </c>
      <c r="B512" s="31" t="s">
        <v>485</v>
      </c>
      <c r="C512" s="31" t="s">
        <v>562</v>
      </c>
      <c r="D512" s="31" t="s">
        <v>475</v>
      </c>
      <c r="E512" s="31" t="s">
        <v>17</v>
      </c>
      <c r="F512" s="31" t="s">
        <v>19</v>
      </c>
      <c r="G512" s="32" t="n">
        <v>-1</v>
      </c>
      <c r="H512" s="33" t="n">
        <v>23180</v>
      </c>
      <c r="I512" s="33" t="n">
        <v>23180</v>
      </c>
      <c r="J512" s="33" t="n">
        <v>0</v>
      </c>
      <c r="K512" s="33" t="n">
        <v>-13.91</v>
      </c>
      <c r="L512" s="33" t="n">
        <v>0</v>
      </c>
      <c r="M512" s="33"/>
      <c r="N512" s="6" t="s">
        <f>=I512+J512+K512+L512</f>
      </c>
      <c r="O512" s="33"/>
      <c r="P512" s="31"/>
    </row>
    <row collapsed="false" customFormat="false" customHeight="false" hidden="false" ht="12.1" outlineLevel="0" r="513">
      <c r="A513" s="30" t="n">
        <v>44292.797928241</v>
      </c>
      <c r="B513" s="31" t="s">
        <v>485</v>
      </c>
      <c r="C513" s="31" t="s">
        <v>562</v>
      </c>
      <c r="D513" s="31" t="s">
        <v>475</v>
      </c>
      <c r="E513" s="31" t="s">
        <v>17</v>
      </c>
      <c r="F513" s="31" t="s">
        <v>19</v>
      </c>
      <c r="G513" s="32" t="n">
        <v>-5</v>
      </c>
      <c r="H513" s="33" t="n">
        <v>23180</v>
      </c>
      <c r="I513" s="33" t="n">
        <v>115900</v>
      </c>
      <c r="J513" s="33" t="n">
        <v>0</v>
      </c>
      <c r="K513" s="33" t="n">
        <v>-69.54</v>
      </c>
      <c r="L513" s="33" t="n">
        <v>0</v>
      </c>
      <c r="M513" s="33"/>
      <c r="N513" s="6" t="s">
        <f>=I513+J513+K513+L513</f>
      </c>
      <c r="O513" s="33"/>
      <c r="P513" s="31"/>
    </row>
    <row collapsed="false" customFormat="false" customHeight="false" hidden="false" ht="12.1" outlineLevel="0" r="514">
      <c r="A514" s="30" t="n">
        <v>44292.797939815</v>
      </c>
      <c r="B514" s="31" t="s">
        <v>485</v>
      </c>
      <c r="C514" s="31" t="s">
        <v>562</v>
      </c>
      <c r="D514" s="31" t="s">
        <v>475</v>
      </c>
      <c r="E514" s="31" t="s">
        <v>17</v>
      </c>
      <c r="F514" s="31" t="s">
        <v>19</v>
      </c>
      <c r="G514" s="32" t="n">
        <v>-1</v>
      </c>
      <c r="H514" s="33" t="n">
        <v>23180</v>
      </c>
      <c r="I514" s="33" t="n">
        <v>23180</v>
      </c>
      <c r="J514" s="33" t="n">
        <v>0</v>
      </c>
      <c r="K514" s="33" t="n">
        <v>-13.91</v>
      </c>
      <c r="L514" s="33" t="n">
        <v>0</v>
      </c>
      <c r="M514" s="33"/>
      <c r="N514" s="6" t="s">
        <f>=I514+J514+K514+L514</f>
      </c>
      <c r="O514" s="33"/>
      <c r="P514" s="31"/>
    </row>
    <row collapsed="false" customFormat="false" customHeight="false" hidden="false" ht="12.1" outlineLevel="0" r="515">
      <c r="A515" s="30" t="n">
        <v>44292.798055556</v>
      </c>
      <c r="B515" s="31" t="s">
        <v>485</v>
      </c>
      <c r="C515" s="31" t="s">
        <v>562</v>
      </c>
      <c r="D515" s="31" t="s">
        <v>475</v>
      </c>
      <c r="E515" s="31" t="s">
        <v>17</v>
      </c>
      <c r="F515" s="31" t="s">
        <v>19</v>
      </c>
      <c r="G515" s="32" t="n">
        <v>-2</v>
      </c>
      <c r="H515" s="33" t="n">
        <v>23180</v>
      </c>
      <c r="I515" s="33" t="n">
        <v>46360</v>
      </c>
      <c r="J515" s="33" t="n">
        <v>0</v>
      </c>
      <c r="K515" s="33" t="n">
        <v>-27.82</v>
      </c>
      <c r="L515" s="33" t="n">
        <v>0</v>
      </c>
      <c r="M515" s="33"/>
      <c r="N515" s="6" t="s">
        <f>=I515+J515+K515+L515</f>
      </c>
      <c r="O515" s="33"/>
      <c r="P515" s="31"/>
    </row>
    <row collapsed="false" customFormat="false" customHeight="false" hidden="false" ht="12.1" outlineLevel="0" r="516">
      <c r="A516" s="30" t="n">
        <v>44292.79806713</v>
      </c>
      <c r="B516" s="31" t="s">
        <v>485</v>
      </c>
      <c r="C516" s="31" t="s">
        <v>562</v>
      </c>
      <c r="D516" s="31" t="s">
        <v>475</v>
      </c>
      <c r="E516" s="31" t="s">
        <v>17</v>
      </c>
      <c r="F516" s="31" t="s">
        <v>19</v>
      </c>
      <c r="G516" s="32" t="n">
        <v>-31</v>
      </c>
      <c r="H516" s="33" t="n">
        <v>23180</v>
      </c>
      <c r="I516" s="33" t="n">
        <v>718580</v>
      </c>
      <c r="J516" s="33" t="n">
        <v>0</v>
      </c>
      <c r="K516" s="33" t="n">
        <v>-431.15</v>
      </c>
      <c r="L516" s="33" t="n">
        <v>0</v>
      </c>
      <c r="M516" s="33"/>
      <c r="N516" s="6" t="s">
        <f>=I516+J516+K516+L516</f>
      </c>
      <c r="O516" s="33"/>
      <c r="P516" s="31"/>
    </row>
    <row collapsed="false" customFormat="false" customHeight="false" hidden="false" ht="12.1" outlineLevel="0" r="517">
      <c r="A517" s="30" t="n">
        <v>44292.91212963</v>
      </c>
      <c r="B517" s="31" t="s">
        <v>485</v>
      </c>
      <c r="C517" s="31" t="s">
        <v>562</v>
      </c>
      <c r="D517" s="31" t="s">
        <v>475</v>
      </c>
      <c r="E517" s="31" t="s">
        <v>17</v>
      </c>
      <c r="F517" s="31" t="s">
        <v>19</v>
      </c>
      <c r="G517" s="32" t="n">
        <v>-18</v>
      </c>
      <c r="H517" s="33" t="n">
        <v>23242</v>
      </c>
      <c r="I517" s="33" t="n">
        <v>418356</v>
      </c>
      <c r="J517" s="33" t="n">
        <v>0</v>
      </c>
      <c r="K517" s="33" t="n">
        <v>-251.02</v>
      </c>
      <c r="L517" s="33" t="n">
        <v>0</v>
      </c>
      <c r="M517" s="33"/>
      <c r="N517" s="6" t="s">
        <f>=I517+J517+K517+L517</f>
      </c>
      <c r="O517" s="33"/>
      <c r="P517" s="31"/>
    </row>
    <row collapsed="false" customFormat="false" customHeight="false" hidden="false" ht="12.1" outlineLevel="0" r="518">
      <c r="A518" s="30" t="n">
        <v>44292.91212963</v>
      </c>
      <c r="B518" s="31" t="s">
        <v>485</v>
      </c>
      <c r="C518" s="31" t="s">
        <v>562</v>
      </c>
      <c r="D518" s="31" t="s">
        <v>475</v>
      </c>
      <c r="E518" s="31" t="s">
        <v>17</v>
      </c>
      <c r="F518" s="31" t="s">
        <v>19</v>
      </c>
      <c r="G518" s="32" t="n">
        <v>-6</v>
      </c>
      <c r="H518" s="33" t="n">
        <v>23240</v>
      </c>
      <c r="I518" s="33" t="n">
        <v>139440</v>
      </c>
      <c r="J518" s="33" t="n">
        <v>0</v>
      </c>
      <c r="K518" s="33" t="n">
        <v>-83.67</v>
      </c>
      <c r="L518" s="33" t="n">
        <v>0</v>
      </c>
      <c r="M518" s="33"/>
      <c r="N518" s="6" t="s">
        <f>=I518+J518+K518+L518</f>
      </c>
      <c r="O518" s="33"/>
      <c r="P518" s="31"/>
    </row>
    <row collapsed="false" customFormat="false" customHeight="false" hidden="false" ht="12.1" outlineLevel="0" r="519">
      <c r="A519" s="30" t="n">
        <v>44292.91212963</v>
      </c>
      <c r="B519" s="31" t="s">
        <v>485</v>
      </c>
      <c r="C519" s="31" t="s">
        <v>562</v>
      </c>
      <c r="D519" s="31" t="s">
        <v>475</v>
      </c>
      <c r="E519" s="31" t="s">
        <v>17</v>
      </c>
      <c r="F519" s="31" t="s">
        <v>19</v>
      </c>
      <c r="G519" s="32" t="n">
        <v>-2</v>
      </c>
      <c r="H519" s="33" t="n">
        <v>23240</v>
      </c>
      <c r="I519" s="33" t="n">
        <v>46480</v>
      </c>
      <c r="J519" s="33" t="n">
        <v>0</v>
      </c>
      <c r="K519" s="33" t="n">
        <v>-27.89</v>
      </c>
      <c r="L519" s="33" t="n">
        <v>0</v>
      </c>
      <c r="M519" s="33"/>
      <c r="N519" s="6" t="s">
        <f>=I519+J519+K519+L519</f>
      </c>
      <c r="O519" s="33"/>
      <c r="P519" s="31"/>
    </row>
    <row collapsed="false" customFormat="false" customHeight="false" hidden="false" ht="12.1" outlineLevel="0" r="520">
      <c r="A520" s="30" t="n">
        <v>44292.91212963</v>
      </c>
      <c r="B520" s="31" t="s">
        <v>485</v>
      </c>
      <c r="C520" s="31" t="s">
        <v>562</v>
      </c>
      <c r="D520" s="31" t="s">
        <v>475</v>
      </c>
      <c r="E520" s="31" t="s">
        <v>17</v>
      </c>
      <c r="F520" s="31" t="s">
        <v>19</v>
      </c>
      <c r="G520" s="32" t="n">
        <v>-5</v>
      </c>
      <c r="H520" s="33" t="n">
        <v>23240</v>
      </c>
      <c r="I520" s="33" t="n">
        <v>116200</v>
      </c>
      <c r="J520" s="33" t="n">
        <v>0</v>
      </c>
      <c r="K520" s="33" t="n">
        <v>-69.72</v>
      </c>
      <c r="L520" s="33" t="n">
        <v>0</v>
      </c>
      <c r="M520" s="33"/>
      <c r="N520" s="6" t="s">
        <f>=I520+J520+K520+L520</f>
      </c>
      <c r="O520" s="33"/>
      <c r="P520" s="31"/>
    </row>
    <row collapsed="false" customFormat="false" customHeight="false" hidden="false" ht="12.1" outlineLevel="0" r="521">
      <c r="A521" s="30" t="n">
        <v>44292.91212963</v>
      </c>
      <c r="B521" s="31" t="s">
        <v>485</v>
      </c>
      <c r="C521" s="31" t="s">
        <v>562</v>
      </c>
      <c r="D521" s="31" t="s">
        <v>475</v>
      </c>
      <c r="E521" s="31" t="s">
        <v>17</v>
      </c>
      <c r="F521" s="31" t="s">
        <v>19</v>
      </c>
      <c r="G521" s="32" t="n">
        <v>-1</v>
      </c>
      <c r="H521" s="33" t="n">
        <v>23240</v>
      </c>
      <c r="I521" s="33" t="n">
        <v>23240</v>
      </c>
      <c r="J521" s="33" t="n">
        <v>0</v>
      </c>
      <c r="K521" s="33" t="n">
        <v>-13.95</v>
      </c>
      <c r="L521" s="33" t="n">
        <v>0</v>
      </c>
      <c r="M521" s="33"/>
      <c r="N521" s="6" t="s">
        <f>=I521+J521+K521+L521</f>
      </c>
      <c r="O521" s="33"/>
      <c r="P521" s="31"/>
    </row>
    <row collapsed="false" customFormat="false" customHeight="false" hidden="false" ht="12.1" outlineLevel="0" r="522">
      <c r="A522" s="30" t="n">
        <v>44292.91212963</v>
      </c>
      <c r="B522" s="31" t="s">
        <v>485</v>
      </c>
      <c r="C522" s="31" t="s">
        <v>562</v>
      </c>
      <c r="D522" s="31" t="s">
        <v>475</v>
      </c>
      <c r="E522" s="31" t="s">
        <v>17</v>
      </c>
      <c r="F522" s="31" t="s">
        <v>19</v>
      </c>
      <c r="G522" s="32" t="n">
        <v>-1</v>
      </c>
      <c r="H522" s="33" t="n">
        <v>23240</v>
      </c>
      <c r="I522" s="33" t="n">
        <v>23240</v>
      </c>
      <c r="J522" s="33" t="n">
        <v>0</v>
      </c>
      <c r="K522" s="33" t="n">
        <v>-13.95</v>
      </c>
      <c r="L522" s="33" t="n">
        <v>0</v>
      </c>
      <c r="M522" s="33"/>
      <c r="N522" s="6" t="s">
        <f>=I522+J522+K522+L522</f>
      </c>
      <c r="O522" s="33"/>
      <c r="P522" s="31"/>
    </row>
    <row collapsed="false" customFormat="false" customHeight="false" hidden="false" ht="12.1" outlineLevel="0" r="523">
      <c r="A523" s="30" t="n">
        <v>44292.91212963</v>
      </c>
      <c r="B523" s="31" t="s">
        <v>485</v>
      </c>
      <c r="C523" s="31" t="s">
        <v>562</v>
      </c>
      <c r="D523" s="31" t="s">
        <v>475</v>
      </c>
      <c r="E523" s="31" t="s">
        <v>17</v>
      </c>
      <c r="F523" s="31" t="s">
        <v>19</v>
      </c>
      <c r="G523" s="32" t="n">
        <v>-1</v>
      </c>
      <c r="H523" s="33" t="n">
        <v>23240</v>
      </c>
      <c r="I523" s="33" t="n">
        <v>23240</v>
      </c>
      <c r="J523" s="33" t="n">
        <v>0</v>
      </c>
      <c r="K523" s="33" t="n">
        <v>-13.95</v>
      </c>
      <c r="L523" s="33" t="n">
        <v>0</v>
      </c>
      <c r="M523" s="33"/>
      <c r="N523" s="6" t="s">
        <f>=I523+J523+K523+L523</f>
      </c>
      <c r="O523" s="33"/>
      <c r="P523" s="31"/>
    </row>
    <row collapsed="false" customFormat="false" customHeight="false" hidden="false" ht="12.1" outlineLevel="0" r="524">
      <c r="A524" s="30" t="n">
        <v>44292.91212963</v>
      </c>
      <c r="B524" s="31" t="s">
        <v>485</v>
      </c>
      <c r="C524" s="31" t="s">
        <v>562</v>
      </c>
      <c r="D524" s="31" t="s">
        <v>475</v>
      </c>
      <c r="E524" s="31" t="s">
        <v>17</v>
      </c>
      <c r="F524" s="31" t="s">
        <v>19</v>
      </c>
      <c r="G524" s="32" t="n">
        <v>-13</v>
      </c>
      <c r="H524" s="33" t="n">
        <v>23240</v>
      </c>
      <c r="I524" s="33" t="n">
        <v>302120</v>
      </c>
      <c r="J524" s="33" t="n">
        <v>0</v>
      </c>
      <c r="K524" s="33" t="n">
        <v>-181.27</v>
      </c>
      <c r="L524" s="33" t="n">
        <v>0</v>
      </c>
      <c r="M524" s="33"/>
      <c r="N524" s="6" t="s">
        <f>=I524+J524+K524+L524</f>
      </c>
      <c r="O524" s="33"/>
      <c r="P524" s="31"/>
    </row>
    <row collapsed="false" customFormat="false" customHeight="false" hidden="false" ht="12.1" outlineLevel="0" r="525">
      <c r="A525" s="30" t="n">
        <v>44292.91212963</v>
      </c>
      <c r="B525" s="31" t="s">
        <v>485</v>
      </c>
      <c r="C525" s="31" t="s">
        <v>562</v>
      </c>
      <c r="D525" s="31" t="s">
        <v>475</v>
      </c>
      <c r="E525" s="31" t="s">
        <v>17</v>
      </c>
      <c r="F525" s="31" t="s">
        <v>19</v>
      </c>
      <c r="G525" s="32" t="n">
        <v>-1</v>
      </c>
      <c r="H525" s="33" t="n">
        <v>23240</v>
      </c>
      <c r="I525" s="33" t="n">
        <v>23240</v>
      </c>
      <c r="J525" s="33" t="n">
        <v>0</v>
      </c>
      <c r="K525" s="33" t="n">
        <v>-13.95</v>
      </c>
      <c r="L525" s="33" t="n">
        <v>0</v>
      </c>
      <c r="M525" s="33"/>
      <c r="N525" s="6" t="s">
        <f>=I525+J525+K525+L525</f>
      </c>
      <c r="O525" s="33"/>
      <c r="P525" s="31"/>
    </row>
    <row collapsed="false" customFormat="false" customHeight="false" hidden="false" ht="12.1" outlineLevel="0" r="526">
      <c r="A526" s="30" t="n">
        <v>44292.91212963</v>
      </c>
      <c r="B526" s="31" t="s">
        <v>485</v>
      </c>
      <c r="C526" s="31" t="s">
        <v>562</v>
      </c>
      <c r="D526" s="31" t="s">
        <v>475</v>
      </c>
      <c r="E526" s="31" t="s">
        <v>17</v>
      </c>
      <c r="F526" s="31" t="s">
        <v>19</v>
      </c>
      <c r="G526" s="32" t="n">
        <v>-2</v>
      </c>
      <c r="H526" s="33" t="n">
        <v>23240</v>
      </c>
      <c r="I526" s="33" t="n">
        <v>46480</v>
      </c>
      <c r="J526" s="33" t="n">
        <v>0</v>
      </c>
      <c r="K526" s="33" t="n">
        <v>-27.89</v>
      </c>
      <c r="L526" s="33" t="n">
        <v>0</v>
      </c>
      <c r="M526" s="33"/>
      <c r="N526" s="6" t="s">
        <f>=I526+J526+K526+L526</f>
      </c>
      <c r="O526" s="33"/>
      <c r="P526" s="31"/>
    </row>
    <row collapsed="false" customFormat="false" customHeight="false" hidden="false" ht="12.1" outlineLevel="0" r="527">
      <c r="A527" s="22" t="n">
        <v>44293</v>
      </c>
      <c r="B527" s="23" t="s">
        <v>545</v>
      </c>
      <c r="C527" s="23" t="s">
        <v>567</v>
      </c>
      <c r="D527" s="23" t="s">
        <v>545</v>
      </c>
      <c r="E527" s="23" t="s">
        <v>545</v>
      </c>
      <c r="F527" s="23" t="s">
        <v>19</v>
      </c>
      <c r="G527" s="24" t="n">
        <v>1</v>
      </c>
      <c r="H527" s="25" t="n">
        <v>-511.67</v>
      </c>
      <c r="I527" s="25" t="n">
        <v>-511.67</v>
      </c>
      <c r="J527" s="25" t="n">
        <v>0</v>
      </c>
      <c r="K527" s="25" t="n">
        <v>0</v>
      </c>
      <c r="L527" s="25" t="n">
        <v>0</v>
      </c>
      <c r="M527" s="25"/>
      <c r="N527" s="6" t="s">
        <f>=I527+J527+K527+L527</f>
      </c>
      <c r="O527" s="25"/>
      <c r="P527" s="23"/>
    </row>
    <row collapsed="false" customFormat="false" customHeight="false" hidden="false" ht="12.1" outlineLevel="0" r="528">
      <c r="A528" s="22" t="n">
        <v>44293</v>
      </c>
      <c r="B528" s="23" t="s">
        <v>545</v>
      </c>
      <c r="C528" s="23" t="s">
        <v>568</v>
      </c>
      <c r="D528" s="23" t="s">
        <v>545</v>
      </c>
      <c r="E528" s="23" t="s">
        <v>545</v>
      </c>
      <c r="F528" s="23" t="s">
        <v>19</v>
      </c>
      <c r="G528" s="24" t="n">
        <v>1</v>
      </c>
      <c r="H528" s="25" t="n">
        <v>-314.63</v>
      </c>
      <c r="I528" s="25" t="n">
        <v>-314.63</v>
      </c>
      <c r="J528" s="25" t="n">
        <v>0</v>
      </c>
      <c r="K528" s="25" t="n">
        <v>0</v>
      </c>
      <c r="L528" s="25" t="n">
        <v>0</v>
      </c>
      <c r="M528" s="25"/>
      <c r="N528" s="6" t="s">
        <f>=I528+J528+K528+L528</f>
      </c>
      <c r="O528" s="25"/>
      <c r="P528" s="23"/>
    </row>
    <row collapsed="false" customFormat="false" customHeight="false" hidden="false" ht="12.1" outlineLevel="0" r="529">
      <c r="A529" s="21" t="n">
        <v>44293.504976852</v>
      </c>
      <c r="B529" s="17" t="s">
        <v>485</v>
      </c>
      <c r="C529" s="17" t="s">
        <v>562</v>
      </c>
      <c r="D529" s="17" t="s">
        <v>473</v>
      </c>
      <c r="E529" s="17" t="s">
        <v>17</v>
      </c>
      <c r="F529" s="17" t="s">
        <v>19</v>
      </c>
      <c r="G529" s="7" t="n">
        <v>61</v>
      </c>
      <c r="H529" s="6" t="n">
        <v>23480</v>
      </c>
      <c r="I529" s="6" t="n">
        <v>-1432280</v>
      </c>
      <c r="J529" s="6" t="n">
        <v>0</v>
      </c>
      <c r="K529" s="6" t="n">
        <v>-859.37</v>
      </c>
      <c r="L529" s="6" t="n">
        <v>0</v>
      </c>
      <c r="M529" s="6"/>
      <c r="N529" s="6" t="s">
        <f>=I529+J529+K529+L529</f>
      </c>
      <c r="O529" s="6"/>
      <c r="P529" s="17"/>
    </row>
    <row collapsed="false" customFormat="false" customHeight="false" hidden="false" ht="12.1" outlineLevel="0" r="530">
      <c r="A530" s="21" t="n">
        <v>44293.504976852</v>
      </c>
      <c r="B530" s="17" t="s">
        <v>485</v>
      </c>
      <c r="C530" s="17" t="s">
        <v>562</v>
      </c>
      <c r="D530" s="17" t="s">
        <v>473</v>
      </c>
      <c r="E530" s="17" t="s">
        <v>17</v>
      </c>
      <c r="F530" s="17" t="s">
        <v>19</v>
      </c>
      <c r="G530" s="7" t="n">
        <v>39</v>
      </c>
      <c r="H530" s="6" t="n">
        <v>23480</v>
      </c>
      <c r="I530" s="6" t="n">
        <v>-915720</v>
      </c>
      <c r="J530" s="6" t="n">
        <v>0</v>
      </c>
      <c r="K530" s="6" t="n">
        <v>-549.43</v>
      </c>
      <c r="L530" s="6" t="n">
        <v>0</v>
      </c>
      <c r="M530" s="6"/>
      <c r="N530" s="6" t="s">
        <f>=I530+J530+K530+L530</f>
      </c>
      <c r="O530" s="6"/>
      <c r="P530" s="17"/>
    </row>
    <row collapsed="false" customFormat="false" customHeight="false" hidden="false" ht="12.1" outlineLevel="0" r="531">
      <c r="A531" s="21" t="n">
        <v>44293.518368056</v>
      </c>
      <c r="B531" s="17" t="s">
        <v>485</v>
      </c>
      <c r="C531" s="17" t="s">
        <v>562</v>
      </c>
      <c r="D531" s="17" t="s">
        <v>473</v>
      </c>
      <c r="E531" s="17" t="s">
        <v>17</v>
      </c>
      <c r="F531" s="17" t="s">
        <v>19</v>
      </c>
      <c r="G531" s="7" t="n">
        <v>1</v>
      </c>
      <c r="H531" s="6" t="n">
        <v>23428</v>
      </c>
      <c r="I531" s="6" t="n">
        <v>-23428</v>
      </c>
      <c r="J531" s="6" t="n">
        <v>0</v>
      </c>
      <c r="K531" s="6" t="n">
        <v>-14.06</v>
      </c>
      <c r="L531" s="6" t="n">
        <v>0</v>
      </c>
      <c r="M531" s="6"/>
      <c r="N531" s="6" t="s">
        <f>=I531+J531+K531+L531</f>
      </c>
      <c r="O531" s="6"/>
      <c r="P531" s="17"/>
    </row>
    <row collapsed="false" customFormat="false" customHeight="false" hidden="false" ht="12.1" outlineLevel="0" r="532">
      <c r="A532" s="21" t="n">
        <v>44293.518368056</v>
      </c>
      <c r="B532" s="17" t="s">
        <v>485</v>
      </c>
      <c r="C532" s="17" t="s">
        <v>562</v>
      </c>
      <c r="D532" s="17" t="s">
        <v>473</v>
      </c>
      <c r="E532" s="17" t="s">
        <v>17</v>
      </c>
      <c r="F532" s="17" t="s">
        <v>19</v>
      </c>
      <c r="G532" s="7" t="n">
        <v>1</v>
      </c>
      <c r="H532" s="6" t="n">
        <v>23430</v>
      </c>
      <c r="I532" s="6" t="n">
        <v>-23430</v>
      </c>
      <c r="J532" s="6" t="n">
        <v>0</v>
      </c>
      <c r="K532" s="6" t="n">
        <v>-14.07</v>
      </c>
      <c r="L532" s="6" t="n">
        <v>0</v>
      </c>
      <c r="M532" s="6"/>
      <c r="N532" s="6" t="s">
        <f>=I532+J532+K532+L532</f>
      </c>
      <c r="O532" s="6"/>
      <c r="P532" s="17"/>
    </row>
    <row collapsed="false" customFormat="false" customHeight="false" hidden="false" ht="12.1" outlineLevel="0" r="533">
      <c r="A533" s="21" t="n">
        <v>44293.518368056</v>
      </c>
      <c r="B533" s="17" t="s">
        <v>485</v>
      </c>
      <c r="C533" s="17" t="s">
        <v>562</v>
      </c>
      <c r="D533" s="17" t="s">
        <v>473</v>
      </c>
      <c r="E533" s="17" t="s">
        <v>17</v>
      </c>
      <c r="F533" s="17" t="s">
        <v>19</v>
      </c>
      <c r="G533" s="7" t="n">
        <v>12</v>
      </c>
      <c r="H533" s="6" t="n">
        <v>23430</v>
      </c>
      <c r="I533" s="6" t="n">
        <v>-281160</v>
      </c>
      <c r="J533" s="6" t="n">
        <v>0</v>
      </c>
      <c r="K533" s="6" t="n">
        <v>-168.7</v>
      </c>
      <c r="L533" s="6" t="n">
        <v>0</v>
      </c>
      <c r="M533" s="6"/>
      <c r="N533" s="6" t="s">
        <f>=I533+J533+K533+L533</f>
      </c>
      <c r="O533" s="6"/>
      <c r="P533" s="17"/>
    </row>
    <row collapsed="false" customFormat="false" customHeight="false" hidden="false" ht="12.1" outlineLevel="0" r="534">
      <c r="A534" s="21" t="n">
        <v>44293.518368056</v>
      </c>
      <c r="B534" s="17" t="s">
        <v>485</v>
      </c>
      <c r="C534" s="17" t="s">
        <v>562</v>
      </c>
      <c r="D534" s="17" t="s">
        <v>473</v>
      </c>
      <c r="E534" s="17" t="s">
        <v>17</v>
      </c>
      <c r="F534" s="17" t="s">
        <v>19</v>
      </c>
      <c r="G534" s="7" t="n">
        <v>16</v>
      </c>
      <c r="H534" s="6" t="n">
        <v>23434</v>
      </c>
      <c r="I534" s="6" t="n">
        <v>-374944</v>
      </c>
      <c r="J534" s="6" t="n">
        <v>0</v>
      </c>
      <c r="K534" s="6" t="n">
        <v>-224.97</v>
      </c>
      <c r="L534" s="6" t="n">
        <v>0</v>
      </c>
      <c r="M534" s="6"/>
      <c r="N534" s="6" t="s">
        <f>=I534+J534+K534+L534</f>
      </c>
      <c r="O534" s="6"/>
      <c r="P534" s="17"/>
    </row>
    <row collapsed="false" customFormat="false" customHeight="false" hidden="false" ht="12.1" outlineLevel="0" r="535">
      <c r="A535" s="30" t="n">
        <v>44293.598576389</v>
      </c>
      <c r="B535" s="31" t="s">
        <v>485</v>
      </c>
      <c r="C535" s="31" t="s">
        <v>562</v>
      </c>
      <c r="D535" s="31" t="s">
        <v>475</v>
      </c>
      <c r="E535" s="31" t="s">
        <v>17</v>
      </c>
      <c r="F535" s="31" t="s">
        <v>19</v>
      </c>
      <c r="G535" s="32" t="n">
        <v>-30</v>
      </c>
      <c r="H535" s="33" t="n">
        <v>23496</v>
      </c>
      <c r="I535" s="33" t="n">
        <v>704880</v>
      </c>
      <c r="J535" s="33" t="n">
        <v>0</v>
      </c>
      <c r="K535" s="33" t="n">
        <v>-422.93</v>
      </c>
      <c r="L535" s="33" t="n">
        <v>0</v>
      </c>
      <c r="M535" s="33"/>
      <c r="N535" s="6" t="s">
        <f>=I535+J535+K535+L535</f>
      </c>
      <c r="O535" s="33"/>
      <c r="P535" s="31"/>
    </row>
    <row collapsed="false" customFormat="false" customHeight="false" hidden="false" ht="12.1" outlineLevel="0" r="536">
      <c r="A536" s="21" t="n">
        <v>44293.660474537</v>
      </c>
      <c r="B536" s="17" t="s">
        <v>485</v>
      </c>
      <c r="C536" s="17" t="s">
        <v>562</v>
      </c>
      <c r="D536" s="17" t="s">
        <v>473</v>
      </c>
      <c r="E536" s="17" t="s">
        <v>17</v>
      </c>
      <c r="F536" s="17" t="s">
        <v>19</v>
      </c>
      <c r="G536" s="7" t="n">
        <v>4</v>
      </c>
      <c r="H536" s="6" t="n">
        <v>23768</v>
      </c>
      <c r="I536" s="6" t="n">
        <v>-95072</v>
      </c>
      <c r="J536" s="6" t="n">
        <v>0</v>
      </c>
      <c r="K536" s="6" t="n">
        <v>-57.05</v>
      </c>
      <c r="L536" s="6" t="n">
        <v>0</v>
      </c>
      <c r="M536" s="6"/>
      <c r="N536" s="6" t="s">
        <f>=I536+J536+K536+L536</f>
      </c>
      <c r="O536" s="6"/>
      <c r="P536" s="17"/>
    </row>
    <row collapsed="false" customFormat="false" customHeight="false" hidden="false" ht="12.1" outlineLevel="0" r="537">
      <c r="A537" s="21" t="n">
        <v>44293.660474537</v>
      </c>
      <c r="B537" s="17" t="s">
        <v>485</v>
      </c>
      <c r="C537" s="17" t="s">
        <v>562</v>
      </c>
      <c r="D537" s="17" t="s">
        <v>473</v>
      </c>
      <c r="E537" s="17" t="s">
        <v>17</v>
      </c>
      <c r="F537" s="17" t="s">
        <v>19</v>
      </c>
      <c r="G537" s="7" t="n">
        <v>46</v>
      </c>
      <c r="H537" s="6" t="n">
        <v>23768</v>
      </c>
      <c r="I537" s="6" t="n">
        <v>-1093328</v>
      </c>
      <c r="J537" s="6" t="n">
        <v>0</v>
      </c>
      <c r="K537" s="6" t="n">
        <v>-656</v>
      </c>
      <c r="L537" s="6" t="n">
        <v>0</v>
      </c>
      <c r="M537" s="6"/>
      <c r="N537" s="6" t="s">
        <f>=I537+J537+K537+L537</f>
      </c>
      <c r="O537" s="6"/>
      <c r="P537" s="17"/>
    </row>
    <row collapsed="false" customFormat="false" customHeight="false" hidden="false" ht="12.1" outlineLevel="0" r="538">
      <c r="A538" s="21" t="n">
        <v>44293.76162037</v>
      </c>
      <c r="B538" s="17" t="s">
        <v>485</v>
      </c>
      <c r="C538" s="17" t="s">
        <v>562</v>
      </c>
      <c r="D538" s="17" t="s">
        <v>473</v>
      </c>
      <c r="E538" s="17" t="s">
        <v>17</v>
      </c>
      <c r="F538" s="17" t="s">
        <v>19</v>
      </c>
      <c r="G538" s="7" t="n">
        <v>50</v>
      </c>
      <c r="H538" s="6" t="n">
        <v>23660</v>
      </c>
      <c r="I538" s="6" t="n">
        <v>-1183000</v>
      </c>
      <c r="J538" s="6" t="n">
        <v>0</v>
      </c>
      <c r="K538" s="6" t="n">
        <v>-709.8</v>
      </c>
      <c r="L538" s="6" t="n">
        <v>0</v>
      </c>
      <c r="M538" s="6"/>
      <c r="N538" s="6" t="s">
        <f>=I538+J538+K538+L538</f>
      </c>
      <c r="O538" s="6"/>
      <c r="P538" s="17"/>
    </row>
    <row collapsed="false" customFormat="false" customHeight="false" hidden="false" ht="12.1" outlineLevel="0" r="539">
      <c r="A539" s="30" t="n">
        <v>44293.770208333</v>
      </c>
      <c r="B539" s="31" t="s">
        <v>485</v>
      </c>
      <c r="C539" s="31" t="s">
        <v>562</v>
      </c>
      <c r="D539" s="31" t="s">
        <v>475</v>
      </c>
      <c r="E539" s="31" t="s">
        <v>17</v>
      </c>
      <c r="F539" s="31" t="s">
        <v>19</v>
      </c>
      <c r="G539" s="32" t="n">
        <v>-22</v>
      </c>
      <c r="H539" s="33" t="n">
        <v>23510</v>
      </c>
      <c r="I539" s="33" t="n">
        <v>517220</v>
      </c>
      <c r="J539" s="33" t="n">
        <v>0</v>
      </c>
      <c r="K539" s="33" t="n">
        <v>-310.33</v>
      </c>
      <c r="L539" s="33" t="n">
        <v>0</v>
      </c>
      <c r="M539" s="33"/>
      <c r="N539" s="6" t="s">
        <f>=I539+J539+K539+L539</f>
      </c>
      <c r="O539" s="33"/>
      <c r="P539" s="31"/>
    </row>
    <row collapsed="false" customFormat="false" customHeight="false" hidden="false" ht="12.1" outlineLevel="0" r="540">
      <c r="A540" s="30" t="n">
        <v>44293.770208333</v>
      </c>
      <c r="B540" s="31" t="s">
        <v>485</v>
      </c>
      <c r="C540" s="31" t="s">
        <v>562</v>
      </c>
      <c r="D540" s="31" t="s">
        <v>475</v>
      </c>
      <c r="E540" s="31" t="s">
        <v>17</v>
      </c>
      <c r="F540" s="31" t="s">
        <v>19</v>
      </c>
      <c r="G540" s="32" t="n">
        <v>-1</v>
      </c>
      <c r="H540" s="33" t="n">
        <v>23510</v>
      </c>
      <c r="I540" s="33" t="n">
        <v>23510</v>
      </c>
      <c r="J540" s="33" t="n">
        <v>0</v>
      </c>
      <c r="K540" s="33" t="n">
        <v>-14.11</v>
      </c>
      <c r="L540" s="33" t="n">
        <v>0</v>
      </c>
      <c r="M540" s="33"/>
      <c r="N540" s="6" t="s">
        <f>=I540+J540+K540+L540</f>
      </c>
      <c r="O540" s="33"/>
      <c r="P540" s="31"/>
    </row>
    <row collapsed="false" customFormat="false" customHeight="false" hidden="false" ht="12.1" outlineLevel="0" r="541">
      <c r="A541" s="30" t="n">
        <v>44293.770208333</v>
      </c>
      <c r="B541" s="31" t="s">
        <v>485</v>
      </c>
      <c r="C541" s="31" t="s">
        <v>562</v>
      </c>
      <c r="D541" s="31" t="s">
        <v>475</v>
      </c>
      <c r="E541" s="31" t="s">
        <v>17</v>
      </c>
      <c r="F541" s="31" t="s">
        <v>19</v>
      </c>
      <c r="G541" s="32" t="n">
        <v>-10</v>
      </c>
      <c r="H541" s="33" t="n">
        <v>23510</v>
      </c>
      <c r="I541" s="33" t="n">
        <v>235100</v>
      </c>
      <c r="J541" s="33" t="n">
        <v>0</v>
      </c>
      <c r="K541" s="33" t="n">
        <v>-141.06</v>
      </c>
      <c r="L541" s="33" t="n">
        <v>0</v>
      </c>
      <c r="M541" s="33"/>
      <c r="N541" s="6" t="s">
        <f>=I541+J541+K541+L541</f>
      </c>
      <c r="O541" s="33"/>
      <c r="P541" s="31"/>
    </row>
    <row collapsed="false" customFormat="false" customHeight="false" hidden="false" ht="12.1" outlineLevel="0" r="542">
      <c r="A542" s="30" t="n">
        <v>44293.77025463</v>
      </c>
      <c r="B542" s="31" t="s">
        <v>485</v>
      </c>
      <c r="C542" s="31" t="s">
        <v>562</v>
      </c>
      <c r="D542" s="31" t="s">
        <v>475</v>
      </c>
      <c r="E542" s="31" t="s">
        <v>17</v>
      </c>
      <c r="F542" s="31" t="s">
        <v>19</v>
      </c>
      <c r="G542" s="32" t="n">
        <v>-1</v>
      </c>
      <c r="H542" s="33" t="n">
        <v>23510</v>
      </c>
      <c r="I542" s="33" t="n">
        <v>23510</v>
      </c>
      <c r="J542" s="33" t="n">
        <v>0</v>
      </c>
      <c r="K542" s="33" t="n">
        <v>-14.11</v>
      </c>
      <c r="L542" s="33" t="n">
        <v>0</v>
      </c>
      <c r="M542" s="33"/>
      <c r="N542" s="6" t="s">
        <f>=I542+J542+K542+L542</f>
      </c>
      <c r="O542" s="33"/>
      <c r="P542" s="31"/>
    </row>
    <row collapsed="false" customFormat="false" customHeight="false" hidden="false" ht="12.1" outlineLevel="0" r="543">
      <c r="A543" s="30" t="n">
        <v>44293.77025463</v>
      </c>
      <c r="B543" s="31" t="s">
        <v>485</v>
      </c>
      <c r="C543" s="31" t="s">
        <v>562</v>
      </c>
      <c r="D543" s="31" t="s">
        <v>475</v>
      </c>
      <c r="E543" s="31" t="s">
        <v>17</v>
      </c>
      <c r="F543" s="31" t="s">
        <v>19</v>
      </c>
      <c r="G543" s="32" t="n">
        <v>-23</v>
      </c>
      <c r="H543" s="33" t="n">
        <v>23510</v>
      </c>
      <c r="I543" s="33" t="n">
        <v>540730</v>
      </c>
      <c r="J543" s="33" t="n">
        <v>0</v>
      </c>
      <c r="K543" s="33" t="n">
        <v>-324.44</v>
      </c>
      <c r="L543" s="33" t="n">
        <v>0</v>
      </c>
      <c r="M543" s="33"/>
      <c r="N543" s="6" t="s">
        <f>=I543+J543+K543+L543</f>
      </c>
      <c r="O543" s="33"/>
      <c r="P543" s="31"/>
    </row>
    <row collapsed="false" customFormat="false" customHeight="false" hidden="false" ht="12.1" outlineLevel="0" r="544">
      <c r="A544" s="30" t="n">
        <v>44293.77099537</v>
      </c>
      <c r="B544" s="31" t="s">
        <v>485</v>
      </c>
      <c r="C544" s="31" t="s">
        <v>562</v>
      </c>
      <c r="D544" s="31" t="s">
        <v>475</v>
      </c>
      <c r="E544" s="31" t="s">
        <v>17</v>
      </c>
      <c r="F544" s="31" t="s">
        <v>19</v>
      </c>
      <c r="G544" s="32" t="n">
        <v>-1</v>
      </c>
      <c r="H544" s="33" t="n">
        <v>23476</v>
      </c>
      <c r="I544" s="33" t="n">
        <v>23476</v>
      </c>
      <c r="J544" s="33" t="n">
        <v>0</v>
      </c>
      <c r="K544" s="33" t="n">
        <v>-14.09</v>
      </c>
      <c r="L544" s="33" t="n">
        <v>0</v>
      </c>
      <c r="M544" s="33"/>
      <c r="N544" s="6" t="s">
        <f>=I544+J544+K544+L544</f>
      </c>
      <c r="O544" s="33"/>
      <c r="P544" s="31"/>
    </row>
    <row collapsed="false" customFormat="false" customHeight="false" hidden="false" ht="12.1" outlineLevel="0" r="545">
      <c r="A545" s="30" t="n">
        <v>44293.77099537</v>
      </c>
      <c r="B545" s="31" t="s">
        <v>485</v>
      </c>
      <c r="C545" s="31" t="s">
        <v>562</v>
      </c>
      <c r="D545" s="31" t="s">
        <v>475</v>
      </c>
      <c r="E545" s="31" t="s">
        <v>17</v>
      </c>
      <c r="F545" s="31" t="s">
        <v>19</v>
      </c>
      <c r="G545" s="32" t="n">
        <v>-2</v>
      </c>
      <c r="H545" s="33" t="n">
        <v>23476</v>
      </c>
      <c r="I545" s="33" t="n">
        <v>46952</v>
      </c>
      <c r="J545" s="33" t="n">
        <v>0</v>
      </c>
      <c r="K545" s="33" t="n">
        <v>-28.18</v>
      </c>
      <c r="L545" s="33" t="n">
        <v>0</v>
      </c>
      <c r="M545" s="33"/>
      <c r="N545" s="6" t="s">
        <f>=I545+J545+K545+L545</f>
      </c>
      <c r="O545" s="33"/>
      <c r="P545" s="31"/>
    </row>
    <row collapsed="false" customFormat="false" customHeight="false" hidden="false" ht="12.1" outlineLevel="0" r="546">
      <c r="A546" s="30" t="n">
        <v>44293.77099537</v>
      </c>
      <c r="B546" s="31" t="s">
        <v>485</v>
      </c>
      <c r="C546" s="31" t="s">
        <v>562</v>
      </c>
      <c r="D546" s="31" t="s">
        <v>475</v>
      </c>
      <c r="E546" s="31" t="s">
        <v>17</v>
      </c>
      <c r="F546" s="31" t="s">
        <v>19</v>
      </c>
      <c r="G546" s="32" t="n">
        <v>-1</v>
      </c>
      <c r="H546" s="33" t="n">
        <v>23476</v>
      </c>
      <c r="I546" s="33" t="n">
        <v>23476</v>
      </c>
      <c r="J546" s="33" t="n">
        <v>0</v>
      </c>
      <c r="K546" s="33" t="n">
        <v>-14.09</v>
      </c>
      <c r="L546" s="33" t="n">
        <v>0</v>
      </c>
      <c r="M546" s="33"/>
      <c r="N546" s="6" t="s">
        <f>=I546+J546+K546+L546</f>
      </c>
      <c r="O546" s="33"/>
      <c r="P546" s="31"/>
    </row>
    <row collapsed="false" customFormat="false" customHeight="false" hidden="false" ht="12.1" outlineLevel="0" r="547">
      <c r="A547" s="30" t="n">
        <v>44293.771006944</v>
      </c>
      <c r="B547" s="31" t="s">
        <v>485</v>
      </c>
      <c r="C547" s="31" t="s">
        <v>562</v>
      </c>
      <c r="D547" s="31" t="s">
        <v>475</v>
      </c>
      <c r="E547" s="31" t="s">
        <v>17</v>
      </c>
      <c r="F547" s="31" t="s">
        <v>19</v>
      </c>
      <c r="G547" s="32" t="n">
        <v>-8</v>
      </c>
      <c r="H547" s="33" t="n">
        <v>23476</v>
      </c>
      <c r="I547" s="33" t="n">
        <v>187808</v>
      </c>
      <c r="J547" s="33" t="n">
        <v>0</v>
      </c>
      <c r="K547" s="33" t="n">
        <v>-112.68</v>
      </c>
      <c r="L547" s="33" t="n">
        <v>0</v>
      </c>
      <c r="M547" s="33"/>
      <c r="N547" s="6" t="s">
        <f>=I547+J547+K547+L547</f>
      </c>
      <c r="O547" s="33"/>
      <c r="P547" s="31"/>
    </row>
    <row collapsed="false" customFormat="false" customHeight="false" hidden="false" ht="12.1" outlineLevel="0" r="548">
      <c r="A548" s="30" t="n">
        <v>44293.771006944</v>
      </c>
      <c r="B548" s="31" t="s">
        <v>485</v>
      </c>
      <c r="C548" s="31" t="s">
        <v>562</v>
      </c>
      <c r="D548" s="31" t="s">
        <v>475</v>
      </c>
      <c r="E548" s="31" t="s">
        <v>17</v>
      </c>
      <c r="F548" s="31" t="s">
        <v>19</v>
      </c>
      <c r="G548" s="32" t="n">
        <v>-31</v>
      </c>
      <c r="H548" s="33" t="n">
        <v>23476</v>
      </c>
      <c r="I548" s="33" t="n">
        <v>727756</v>
      </c>
      <c r="J548" s="33" t="n">
        <v>0</v>
      </c>
      <c r="K548" s="33" t="n">
        <v>-436.66</v>
      </c>
      <c r="L548" s="33" t="n">
        <v>0</v>
      </c>
      <c r="M548" s="33"/>
      <c r="N548" s="6" t="s">
        <f>=I548+J548+K548+L548</f>
      </c>
      <c r="O548" s="33"/>
      <c r="P548" s="31"/>
    </row>
    <row collapsed="false" customFormat="false" customHeight="false" hidden="false" ht="12.1" outlineLevel="0" r="549">
      <c r="A549" s="22" t="n">
        <v>44294</v>
      </c>
      <c r="B549" s="23" t="s">
        <v>545</v>
      </c>
      <c r="C549" s="23" t="s">
        <v>567</v>
      </c>
      <c r="D549" s="23" t="s">
        <v>545</v>
      </c>
      <c r="E549" s="23" t="s">
        <v>545</v>
      </c>
      <c r="F549" s="23" t="s">
        <v>19</v>
      </c>
      <c r="G549" s="24" t="n">
        <v>1</v>
      </c>
      <c r="H549" s="25" t="n">
        <v>-524.29</v>
      </c>
      <c r="I549" s="25" t="n">
        <v>-524.29</v>
      </c>
      <c r="J549" s="25" t="n">
        <v>0</v>
      </c>
      <c r="K549" s="25" t="n">
        <v>0</v>
      </c>
      <c r="L549" s="25" t="n">
        <v>0</v>
      </c>
      <c r="M549" s="25"/>
      <c r="N549" s="6" t="s">
        <f>=I549+J549+K549+L549</f>
      </c>
      <c r="O549" s="25"/>
      <c r="P549" s="23"/>
    </row>
    <row collapsed="false" customFormat="false" customHeight="false" hidden="false" ht="12.1" outlineLevel="0" r="550">
      <c r="A550" s="22" t="n">
        <v>44294</v>
      </c>
      <c r="B550" s="23" t="s">
        <v>545</v>
      </c>
      <c r="C550" s="23" t="s">
        <v>568</v>
      </c>
      <c r="D550" s="23" t="s">
        <v>545</v>
      </c>
      <c r="E550" s="23" t="s">
        <v>545</v>
      </c>
      <c r="F550" s="23" t="s">
        <v>19</v>
      </c>
      <c r="G550" s="24" t="n">
        <v>1</v>
      </c>
      <c r="H550" s="25" t="n">
        <v>-322.39</v>
      </c>
      <c r="I550" s="25" t="n">
        <v>-322.39</v>
      </c>
      <c r="J550" s="25" t="n">
        <v>0</v>
      </c>
      <c r="K550" s="25" t="n">
        <v>0</v>
      </c>
      <c r="L550" s="25" t="n">
        <v>0</v>
      </c>
      <c r="M550" s="25"/>
      <c r="N550" s="6" t="s">
        <f>=I550+J550+K550+L550</f>
      </c>
      <c r="O550" s="25"/>
      <c r="P550" s="23"/>
    </row>
    <row collapsed="false" customFormat="false" customHeight="false" hidden="false" ht="12.1" outlineLevel="0" r="551">
      <c r="A551" s="30" t="n">
        <v>44295.451585648</v>
      </c>
      <c r="B551" s="31" t="s">
        <v>485</v>
      </c>
      <c r="C551" s="31" t="s">
        <v>562</v>
      </c>
      <c r="D551" s="31" t="s">
        <v>475</v>
      </c>
      <c r="E551" s="31" t="s">
        <v>17</v>
      </c>
      <c r="F551" s="31" t="s">
        <v>19</v>
      </c>
      <c r="G551" s="32" t="n">
        <v>-30</v>
      </c>
      <c r="H551" s="33" t="n">
        <v>24040</v>
      </c>
      <c r="I551" s="33" t="n">
        <v>721200</v>
      </c>
      <c r="J551" s="33" t="n">
        <v>0</v>
      </c>
      <c r="K551" s="33" t="n">
        <v>-432.72</v>
      </c>
      <c r="L551" s="33" t="n">
        <v>0</v>
      </c>
      <c r="M551" s="33"/>
      <c r="N551" s="6" t="s">
        <f>=I551+J551+K551+L551</f>
      </c>
      <c r="O551" s="33"/>
      <c r="P551" s="31"/>
    </row>
    <row collapsed="false" customFormat="false" customHeight="false" hidden="false" ht="12.1" outlineLevel="0" r="552">
      <c r="A552" s="21" t="n">
        <v>44295.604710648</v>
      </c>
      <c r="B552" s="17" t="s">
        <v>485</v>
      </c>
      <c r="C552" s="17" t="s">
        <v>562</v>
      </c>
      <c r="D552" s="17" t="s">
        <v>473</v>
      </c>
      <c r="E552" s="17" t="s">
        <v>17</v>
      </c>
      <c r="F552" s="17" t="s">
        <v>19</v>
      </c>
      <c r="G552" s="7" t="n">
        <v>30</v>
      </c>
      <c r="H552" s="6" t="n">
        <v>23840</v>
      </c>
      <c r="I552" s="6" t="n">
        <v>-715200</v>
      </c>
      <c r="J552" s="6" t="n">
        <v>0</v>
      </c>
      <c r="K552" s="6" t="n">
        <v>-429.12</v>
      </c>
      <c r="L552" s="6" t="n">
        <v>0</v>
      </c>
      <c r="M552" s="6"/>
      <c r="N552" s="6" t="s">
        <f>=I552+J552+K552+L552</f>
      </c>
      <c r="O552" s="6"/>
      <c r="P552" s="17"/>
    </row>
    <row collapsed="false" customFormat="false" customHeight="false" hidden="false" ht="12.1" outlineLevel="0" r="553">
      <c r="A553" s="30" t="n">
        <v>44295.616111111</v>
      </c>
      <c r="B553" s="31" t="s">
        <v>485</v>
      </c>
      <c r="C553" s="31" t="s">
        <v>562</v>
      </c>
      <c r="D553" s="31" t="s">
        <v>475</v>
      </c>
      <c r="E553" s="31" t="s">
        <v>17</v>
      </c>
      <c r="F553" s="31" t="s">
        <v>19</v>
      </c>
      <c r="G553" s="32" t="n">
        <v>-50</v>
      </c>
      <c r="H553" s="33" t="n">
        <v>24332</v>
      </c>
      <c r="I553" s="33" t="n">
        <v>1216600</v>
      </c>
      <c r="J553" s="33" t="n">
        <v>0</v>
      </c>
      <c r="K553" s="33" t="n">
        <v>-729.96</v>
      </c>
      <c r="L553" s="33" t="n">
        <v>0</v>
      </c>
      <c r="M553" s="33"/>
      <c r="N553" s="6" t="s">
        <f>=I553+J553+K553+L553</f>
      </c>
      <c r="O553" s="33"/>
      <c r="P553" s="31"/>
    </row>
    <row collapsed="false" customFormat="false" customHeight="false" hidden="false" ht="12.1" outlineLevel="0" r="554">
      <c r="A554" s="26" t="n">
        <v>44298</v>
      </c>
      <c r="B554" s="27" t="s">
        <v>547</v>
      </c>
      <c r="C554" s="27" t="s">
        <v>183</v>
      </c>
      <c r="D554" s="27" t="s">
        <v>547</v>
      </c>
      <c r="E554" s="27" t="s">
        <v>547</v>
      </c>
      <c r="F554" s="27" t="s">
        <v>19</v>
      </c>
      <c r="G554" s="28" t="n">
        <v>1</v>
      </c>
      <c r="H554" s="29" t="n">
        <v>1000</v>
      </c>
      <c r="I554" s="29" t="n">
        <v>1000</v>
      </c>
      <c r="J554" s="29" t="n">
        <v>0</v>
      </c>
      <c r="K554" s="29" t="n">
        <v>0</v>
      </c>
      <c r="L554" s="29" t="n">
        <v>0</v>
      </c>
      <c r="M554" s="29"/>
      <c r="N554" s="6" t="s">
        <f>=I554+J554+K554+L554</f>
      </c>
      <c r="O554" s="29"/>
      <c r="P554" s="27"/>
    </row>
    <row collapsed="false" customFormat="false" customHeight="false" hidden="false" ht="12.1" outlineLevel="0" r="555">
      <c r="A555" s="22" t="n">
        <v>44299</v>
      </c>
      <c r="B555" s="23" t="s">
        <v>545</v>
      </c>
      <c r="C555" s="23" t="s">
        <v>568</v>
      </c>
      <c r="D555" s="23" t="s">
        <v>545</v>
      </c>
      <c r="E555" s="23" t="s">
        <v>545</v>
      </c>
      <c r="F555" s="23" t="s">
        <v>19</v>
      </c>
      <c r="G555" s="24" t="n">
        <v>1</v>
      </c>
      <c r="H555" s="25" t="n">
        <v>-175.54</v>
      </c>
      <c r="I555" s="25" t="n">
        <v>-175.54</v>
      </c>
      <c r="J555" s="25" t="n">
        <v>0</v>
      </c>
      <c r="K555" s="25" t="n">
        <v>0</v>
      </c>
      <c r="L555" s="25" t="n">
        <v>0</v>
      </c>
      <c r="M555" s="25"/>
      <c r="N555" s="6" t="s">
        <f>=I555+J555+K555+L555</f>
      </c>
      <c r="O555" s="25"/>
      <c r="P555" s="23"/>
    </row>
    <row collapsed="false" customFormat="false" customHeight="false" hidden="false" ht="12.1" outlineLevel="0" r="556">
      <c r="A556" s="26" t="n">
        <v>44300</v>
      </c>
      <c r="B556" s="27" t="s">
        <v>596</v>
      </c>
      <c r="C556" s="27" t="s">
        <v>633</v>
      </c>
      <c r="D556" s="27" t="s">
        <v>596</v>
      </c>
      <c r="E556" s="27" t="s">
        <v>596</v>
      </c>
      <c r="F556" s="27" t="s">
        <v>19</v>
      </c>
      <c r="G556" s="28" t="n">
        <v>1</v>
      </c>
      <c r="H556" s="29" t="n">
        <v>32000</v>
      </c>
      <c r="I556" s="29" t="n">
        <v>32000</v>
      </c>
      <c r="J556" s="29" t="n">
        <v>0</v>
      </c>
      <c r="K556" s="29" t="n">
        <v>0</v>
      </c>
      <c r="L556" s="29" t="n">
        <v>0</v>
      </c>
      <c r="M556" s="29"/>
      <c r="N556" s="6" t="s">
        <f>=I556+J556+K556+L556</f>
      </c>
      <c r="O556" s="29"/>
      <c r="P556" s="27"/>
    </row>
    <row collapsed="false" customFormat="false" customHeight="false" hidden="false" ht="12.1" outlineLevel="0" r="557">
      <c r="A557" s="22" t="n">
        <v>44300</v>
      </c>
      <c r="B557" s="23" t="s">
        <v>545</v>
      </c>
      <c r="C557" s="23" t="s">
        <v>568</v>
      </c>
      <c r="D557" s="23" t="s">
        <v>545</v>
      </c>
      <c r="E557" s="23" t="s">
        <v>545</v>
      </c>
      <c r="F557" s="23" t="s">
        <v>19</v>
      </c>
      <c r="G557" s="24" t="n">
        <v>1</v>
      </c>
      <c r="H557" s="25" t="n">
        <v>-171.22</v>
      </c>
      <c r="I557" s="25" t="n">
        <v>-171.22</v>
      </c>
      <c r="J557" s="25" t="n">
        <v>0</v>
      </c>
      <c r="K557" s="25" t="n">
        <v>0</v>
      </c>
      <c r="L557" s="25" t="n">
        <v>0</v>
      </c>
      <c r="M557" s="25"/>
      <c r="N557" s="6" t="s">
        <f>=I557+J557+K557+L557</f>
      </c>
      <c r="O557" s="25"/>
      <c r="P557" s="23"/>
    </row>
    <row collapsed="false" customFormat="false" customHeight="false" hidden="false" ht="12.1" outlineLevel="0" r="558">
      <c r="A558" s="22" t="n">
        <v>44300</v>
      </c>
      <c r="B558" s="23" t="s">
        <v>545</v>
      </c>
      <c r="C558" s="23" t="s">
        <v>567</v>
      </c>
      <c r="D558" s="23" t="s">
        <v>545</v>
      </c>
      <c r="E558" s="23" t="s">
        <v>545</v>
      </c>
      <c r="F558" s="23" t="s">
        <v>19</v>
      </c>
      <c r="G558" s="24" t="n">
        <v>1</v>
      </c>
      <c r="H558" s="25" t="n">
        <v>-566.73</v>
      </c>
      <c r="I558" s="25" t="n">
        <v>-566.73</v>
      </c>
      <c r="J558" s="25" t="n">
        <v>0</v>
      </c>
      <c r="K558" s="25" t="n">
        <v>0</v>
      </c>
      <c r="L558" s="25" t="n">
        <v>0</v>
      </c>
      <c r="M558" s="25"/>
      <c r="N558" s="6" t="s">
        <f>=I558+J558+K558+L558</f>
      </c>
      <c r="O558" s="25"/>
      <c r="P558" s="23"/>
    </row>
    <row collapsed="false" customFormat="false" customHeight="false" hidden="false" ht="12.1" outlineLevel="0" r="559">
      <c r="A559" s="22" t="n">
        <v>44301</v>
      </c>
      <c r="B559" s="23" t="s">
        <v>545</v>
      </c>
      <c r="C559" s="23" t="s">
        <v>567</v>
      </c>
      <c r="D559" s="23" t="s">
        <v>545</v>
      </c>
      <c r="E559" s="23" t="s">
        <v>545</v>
      </c>
      <c r="F559" s="23" t="s">
        <v>19</v>
      </c>
      <c r="G559" s="24" t="n">
        <v>1</v>
      </c>
      <c r="H559" s="25" t="n">
        <v>-275.38</v>
      </c>
      <c r="I559" s="25" t="n">
        <v>-275.38</v>
      </c>
      <c r="J559" s="25" t="n">
        <v>0</v>
      </c>
      <c r="K559" s="25" t="n">
        <v>0</v>
      </c>
      <c r="L559" s="25" t="n">
        <v>0</v>
      </c>
      <c r="M559" s="25"/>
      <c r="N559" s="6" t="s">
        <f>=I559+J559+K559+L559</f>
      </c>
      <c r="O559" s="25"/>
      <c r="P559" s="23"/>
    </row>
    <row collapsed="false" customFormat="false" customHeight="false" hidden="false" ht="12.1" outlineLevel="0" r="560">
      <c r="A560" s="22" t="n">
        <v>44301</v>
      </c>
      <c r="B560" s="23" t="s">
        <v>545</v>
      </c>
      <c r="C560" s="23" t="s">
        <v>568</v>
      </c>
      <c r="D560" s="23" t="s">
        <v>545</v>
      </c>
      <c r="E560" s="23" t="s">
        <v>545</v>
      </c>
      <c r="F560" s="23" t="s">
        <v>19</v>
      </c>
      <c r="G560" s="24" t="n">
        <v>1</v>
      </c>
      <c r="H560" s="25" t="n">
        <v>-169.33</v>
      </c>
      <c r="I560" s="25" t="n">
        <v>-169.33</v>
      </c>
      <c r="J560" s="25" t="n">
        <v>0</v>
      </c>
      <c r="K560" s="25" t="n">
        <v>0</v>
      </c>
      <c r="L560" s="25" t="n">
        <v>0</v>
      </c>
      <c r="M560" s="25"/>
      <c r="N560" s="6" t="s">
        <f>=I560+J560+K560+L560</f>
      </c>
      <c r="O560" s="25"/>
      <c r="P560" s="23"/>
    </row>
    <row collapsed="false" customFormat="false" customHeight="false" hidden="false" ht="12.1" outlineLevel="0" r="561">
      <c r="A561" s="22" t="n">
        <v>44302</v>
      </c>
      <c r="B561" s="23" t="s">
        <v>545</v>
      </c>
      <c r="C561" s="23" t="s">
        <v>568</v>
      </c>
      <c r="D561" s="23" t="s">
        <v>545</v>
      </c>
      <c r="E561" s="23" t="s">
        <v>545</v>
      </c>
      <c r="F561" s="23" t="s">
        <v>19</v>
      </c>
      <c r="G561" s="24" t="n">
        <v>1</v>
      </c>
      <c r="H561" s="25" t="n">
        <v>-511.49</v>
      </c>
      <c r="I561" s="25" t="n">
        <v>-511.49</v>
      </c>
      <c r="J561" s="25" t="n">
        <v>0</v>
      </c>
      <c r="K561" s="25" t="n">
        <v>0</v>
      </c>
      <c r="L561" s="25" t="n">
        <v>0</v>
      </c>
      <c r="M561" s="25"/>
      <c r="N561" s="6" t="s">
        <f>=I561+J561+K561+L561</f>
      </c>
      <c r="O561" s="25"/>
      <c r="P561" s="23"/>
    </row>
    <row collapsed="false" customFormat="false" customHeight="false" hidden="false" ht="12.1" outlineLevel="0" r="562">
      <c r="A562" s="22" t="n">
        <v>44302</v>
      </c>
      <c r="B562" s="23" t="s">
        <v>545</v>
      </c>
      <c r="C562" s="23" t="s">
        <v>567</v>
      </c>
      <c r="D562" s="23" t="s">
        <v>545</v>
      </c>
      <c r="E562" s="23" t="s">
        <v>545</v>
      </c>
      <c r="F562" s="23" t="s">
        <v>19</v>
      </c>
      <c r="G562" s="24" t="n">
        <v>1</v>
      </c>
      <c r="H562" s="25" t="n">
        <v>-831.82</v>
      </c>
      <c r="I562" s="25" t="n">
        <v>-831.82</v>
      </c>
      <c r="J562" s="25" t="n">
        <v>0</v>
      </c>
      <c r="K562" s="25" t="n">
        <v>0</v>
      </c>
      <c r="L562" s="25" t="n">
        <v>0</v>
      </c>
      <c r="M562" s="25"/>
      <c r="N562" s="6" t="s">
        <f>=I562+J562+K562+L562</f>
      </c>
      <c r="O562" s="25"/>
      <c r="P562" s="23"/>
    </row>
    <row collapsed="false" customFormat="false" customHeight="false" hidden="false" ht="12.1" outlineLevel="0" r="563">
      <c r="A563" s="22" t="n">
        <v>44305</v>
      </c>
      <c r="B563" s="23" t="s">
        <v>545</v>
      </c>
      <c r="C563" s="23" t="s">
        <v>568</v>
      </c>
      <c r="D563" s="23" t="s">
        <v>545</v>
      </c>
      <c r="E563" s="23" t="s">
        <v>545</v>
      </c>
      <c r="F563" s="23" t="s">
        <v>19</v>
      </c>
      <c r="G563" s="24" t="n">
        <v>1</v>
      </c>
      <c r="H563" s="25" t="n">
        <v>-173.61</v>
      </c>
      <c r="I563" s="25" t="n">
        <v>-173.61</v>
      </c>
      <c r="J563" s="25" t="n">
        <v>0</v>
      </c>
      <c r="K563" s="25" t="n">
        <v>0</v>
      </c>
      <c r="L563" s="25" t="n">
        <v>0</v>
      </c>
      <c r="M563" s="25"/>
      <c r="N563" s="6" t="s">
        <f>=I563+J563+K563+L563</f>
      </c>
      <c r="O563" s="25"/>
      <c r="P563" s="23"/>
    </row>
    <row collapsed="false" customFormat="false" customHeight="false" hidden="false" ht="12.1" outlineLevel="0" r="564">
      <c r="A564" s="21" t="n">
        <v>44305.483275463</v>
      </c>
      <c r="B564" s="17" t="s">
        <v>485</v>
      </c>
      <c r="C564" s="17" t="s">
        <v>562</v>
      </c>
      <c r="D564" s="17" t="s">
        <v>473</v>
      </c>
      <c r="E564" s="17" t="s">
        <v>17</v>
      </c>
      <c r="F564" s="17" t="s">
        <v>19</v>
      </c>
      <c r="G564" s="7" t="n">
        <v>3</v>
      </c>
      <c r="H564" s="6" t="n">
        <v>25320</v>
      </c>
      <c r="I564" s="6" t="n">
        <v>-75960</v>
      </c>
      <c r="J564" s="6" t="n">
        <v>0</v>
      </c>
      <c r="K564" s="6" t="n">
        <v>-45.58</v>
      </c>
      <c r="L564" s="6" t="n">
        <v>0</v>
      </c>
      <c r="M564" s="6"/>
      <c r="N564" s="6" t="s">
        <f>=I564+J564+K564+L564</f>
      </c>
      <c r="O564" s="6"/>
      <c r="P564" s="17"/>
    </row>
    <row collapsed="false" customFormat="false" customHeight="false" hidden="false" ht="12.1" outlineLevel="0" r="565">
      <c r="A565" s="21" t="n">
        <v>44305.483275463</v>
      </c>
      <c r="B565" s="17" t="s">
        <v>485</v>
      </c>
      <c r="C565" s="17" t="s">
        <v>562</v>
      </c>
      <c r="D565" s="17" t="s">
        <v>473</v>
      </c>
      <c r="E565" s="17" t="s">
        <v>17</v>
      </c>
      <c r="F565" s="17" t="s">
        <v>19</v>
      </c>
      <c r="G565" s="7" t="n">
        <v>4</v>
      </c>
      <c r="H565" s="6" t="n">
        <v>25320</v>
      </c>
      <c r="I565" s="6" t="n">
        <v>-101280</v>
      </c>
      <c r="J565" s="6" t="n">
        <v>0</v>
      </c>
      <c r="K565" s="6" t="n">
        <v>-60.76</v>
      </c>
      <c r="L565" s="6" t="n">
        <v>0</v>
      </c>
      <c r="M565" s="6"/>
      <c r="N565" s="6" t="s">
        <f>=I565+J565+K565+L565</f>
      </c>
      <c r="O565" s="6"/>
      <c r="P565" s="17"/>
    </row>
    <row collapsed="false" customFormat="false" customHeight="false" hidden="false" ht="12.1" outlineLevel="0" r="566">
      <c r="A566" s="21" t="n">
        <v>44305.483275463</v>
      </c>
      <c r="B566" s="17" t="s">
        <v>485</v>
      </c>
      <c r="C566" s="17" t="s">
        <v>562</v>
      </c>
      <c r="D566" s="17" t="s">
        <v>473</v>
      </c>
      <c r="E566" s="17" t="s">
        <v>17</v>
      </c>
      <c r="F566" s="17" t="s">
        <v>19</v>
      </c>
      <c r="G566" s="7" t="n">
        <v>43</v>
      </c>
      <c r="H566" s="6" t="n">
        <v>25320</v>
      </c>
      <c r="I566" s="6" t="n">
        <v>-1088760</v>
      </c>
      <c r="J566" s="6" t="n">
        <v>0</v>
      </c>
      <c r="K566" s="6" t="n">
        <v>-653.25</v>
      </c>
      <c r="L566" s="6" t="n">
        <v>0</v>
      </c>
      <c r="M566" s="6"/>
      <c r="N566" s="6" t="s">
        <f>=I566+J566+K566+L566</f>
      </c>
      <c r="O566" s="6"/>
      <c r="P566" s="17"/>
    </row>
    <row collapsed="false" customFormat="false" customHeight="false" hidden="false" ht="12.1" outlineLevel="0" r="567">
      <c r="A567" s="22" t="n">
        <v>44306</v>
      </c>
      <c r="B567" s="23" t="s">
        <v>545</v>
      </c>
      <c r="C567" s="23" t="s">
        <v>568</v>
      </c>
      <c r="D567" s="23" t="s">
        <v>545</v>
      </c>
      <c r="E567" s="23" t="s">
        <v>545</v>
      </c>
      <c r="F567" s="23" t="s">
        <v>19</v>
      </c>
      <c r="G567" s="24" t="n">
        <v>1</v>
      </c>
      <c r="H567" s="25" t="n">
        <v>-171.53</v>
      </c>
      <c r="I567" s="25" t="n">
        <v>-171.53</v>
      </c>
      <c r="J567" s="25" t="n">
        <v>0</v>
      </c>
      <c r="K567" s="25" t="n">
        <v>0</v>
      </c>
      <c r="L567" s="25" t="n">
        <v>0</v>
      </c>
      <c r="M567" s="25"/>
      <c r="N567" s="6" t="s">
        <f>=I567+J567+K567+L567</f>
      </c>
      <c r="O567" s="25"/>
      <c r="P567" s="23"/>
    </row>
    <row collapsed="false" customFormat="false" customHeight="false" hidden="false" ht="12.1" outlineLevel="0" r="568">
      <c r="A568" s="22" t="n">
        <v>44306</v>
      </c>
      <c r="B568" s="23" t="s">
        <v>545</v>
      </c>
      <c r="C568" s="23" t="s">
        <v>567</v>
      </c>
      <c r="D568" s="23" t="s">
        <v>545</v>
      </c>
      <c r="E568" s="23" t="s">
        <v>545</v>
      </c>
      <c r="F568" s="23" t="s">
        <v>19</v>
      </c>
      <c r="G568" s="24" t="n">
        <v>1</v>
      </c>
      <c r="H568" s="25" t="n">
        <v>-561.82</v>
      </c>
      <c r="I568" s="25" t="n">
        <v>-561.82</v>
      </c>
      <c r="J568" s="25" t="n">
        <v>0</v>
      </c>
      <c r="K568" s="25" t="n">
        <v>0</v>
      </c>
      <c r="L568" s="25" t="n">
        <v>0</v>
      </c>
      <c r="M568" s="25"/>
      <c r="N568" s="6" t="s">
        <f>=I568+J568+K568+L568</f>
      </c>
      <c r="O568" s="25"/>
      <c r="P568" s="23"/>
    </row>
    <row collapsed="false" customFormat="false" customHeight="false" hidden="false" ht="12.1" outlineLevel="0" r="569">
      <c r="A569" s="26" t="n">
        <v>44306</v>
      </c>
      <c r="B569" s="27" t="s">
        <v>547</v>
      </c>
      <c r="C569" s="27" t="s">
        <v>183</v>
      </c>
      <c r="D569" s="27" t="s">
        <v>547</v>
      </c>
      <c r="E569" s="27" t="s">
        <v>547</v>
      </c>
      <c r="F569" s="27" t="s">
        <v>64</v>
      </c>
      <c r="G569" s="28" t="n">
        <v>1</v>
      </c>
      <c r="H569" s="29" t="n">
        <v>42.82</v>
      </c>
      <c r="I569" s="29" t="n">
        <v>42.82</v>
      </c>
      <c r="J569" s="29" t="n">
        <v>0</v>
      </c>
      <c r="K569" s="29" t="n">
        <v>0</v>
      </c>
      <c r="L569" s="29" t="n">
        <v>0</v>
      </c>
      <c r="M569" s="6" t="s">
        <f>=I569+J569+K569+L569</f>
      </c>
      <c r="N569" s="29"/>
      <c r="O569" s="29"/>
      <c r="P569" s="27"/>
    </row>
    <row collapsed="false" customFormat="false" customHeight="false" hidden="false" ht="12.1" outlineLevel="0" r="570">
      <c r="A570" s="30" t="n">
        <v>44306.91712963</v>
      </c>
      <c r="B570" s="31" t="s">
        <v>494</v>
      </c>
      <c r="C570" s="31" t="s">
        <v>608</v>
      </c>
      <c r="D570" s="31" t="s">
        <v>475</v>
      </c>
      <c r="E570" s="31" t="s">
        <v>17</v>
      </c>
      <c r="F570" s="31" t="s">
        <v>19</v>
      </c>
      <c r="G570" s="32" t="n">
        <v>-200</v>
      </c>
      <c r="H570" s="33" t="n">
        <v>64.48</v>
      </c>
      <c r="I570" s="33" t="n">
        <v>12896</v>
      </c>
      <c r="J570" s="33" t="n">
        <v>0</v>
      </c>
      <c r="K570" s="33" t="n">
        <v>-7.74</v>
      </c>
      <c r="L570" s="33" t="n">
        <v>0</v>
      </c>
      <c r="M570" s="33"/>
      <c r="N570" s="6" t="s">
        <f>=I570+J570+K570+L570</f>
      </c>
      <c r="O570" s="33"/>
      <c r="P570" s="31"/>
    </row>
    <row collapsed="false" customFormat="false" customHeight="false" hidden="false" ht="12.1" outlineLevel="0" r="571">
      <c r="A571" s="38" t="n">
        <v>44306.919016204</v>
      </c>
      <c r="B571" s="39" t="s">
        <v>627</v>
      </c>
      <c r="C571" s="39" t="s">
        <v>628</v>
      </c>
      <c r="D571" s="39" t="s">
        <v>475</v>
      </c>
      <c r="E571" s="39" t="s">
        <v>614</v>
      </c>
      <c r="F571" s="39" t="s">
        <v>19</v>
      </c>
      <c r="G571" s="40" t="n">
        <v>-43</v>
      </c>
      <c r="H571" s="41" t="n">
        <v>76.9018</v>
      </c>
      <c r="I571" s="41" t="n">
        <v>3306.78</v>
      </c>
      <c r="J571" s="41" t="n">
        <v>0</v>
      </c>
      <c r="K571" s="41" t="n">
        <v>-2.65</v>
      </c>
      <c r="L571" s="41" t="n">
        <v>0</v>
      </c>
      <c r="M571" s="6" t="n">
        <v>-43</v>
      </c>
      <c r="N571" s="6" t="s">
        <f>=I571+J571+K571+L571</f>
      </c>
      <c r="O571" s="41"/>
      <c r="P571" s="39"/>
    </row>
    <row collapsed="false" customFormat="false" customHeight="false" hidden="false" ht="12.1" outlineLevel="0" r="572">
      <c r="A572" s="30" t="n">
        <v>44306.953391204</v>
      </c>
      <c r="B572" s="31" t="s">
        <v>496</v>
      </c>
      <c r="C572" s="31" t="s">
        <v>610</v>
      </c>
      <c r="D572" s="31" t="s">
        <v>475</v>
      </c>
      <c r="E572" s="31" t="s">
        <v>17</v>
      </c>
      <c r="F572" s="31" t="s">
        <v>19</v>
      </c>
      <c r="G572" s="32" t="n">
        <v>-100</v>
      </c>
      <c r="H572" s="33" t="n">
        <v>154.64</v>
      </c>
      <c r="I572" s="33" t="n">
        <v>15464</v>
      </c>
      <c r="J572" s="33" t="n">
        <v>0</v>
      </c>
      <c r="K572" s="33" t="n">
        <v>-9.28</v>
      </c>
      <c r="L572" s="33" t="n">
        <v>0</v>
      </c>
      <c r="M572" s="33"/>
      <c r="N572" s="6" t="s">
        <f>=I572+J572+K572+L572</f>
      </c>
      <c r="O572" s="33"/>
      <c r="P572" s="31"/>
    </row>
    <row collapsed="false" customFormat="false" customHeight="false" hidden="false" ht="12.1" outlineLevel="0" r="573">
      <c r="A573" s="34" t="n">
        <v>44308</v>
      </c>
      <c r="B573" s="35" t="s">
        <v>595</v>
      </c>
      <c r="C573" s="35" t="s">
        <v>258</v>
      </c>
      <c r="D573" s="35" t="s">
        <v>595</v>
      </c>
      <c r="E573" s="35" t="s">
        <v>595</v>
      </c>
      <c r="F573" s="35" t="s">
        <v>19</v>
      </c>
      <c r="G573" s="36" t="n">
        <v>1</v>
      </c>
      <c r="H573" s="37" t="n">
        <v>-29992</v>
      </c>
      <c r="I573" s="37" t="n">
        <v>-29992</v>
      </c>
      <c r="J573" s="37" t="n">
        <v>0</v>
      </c>
      <c r="K573" s="37" t="n">
        <v>0</v>
      </c>
      <c r="L573" s="37" t="n">
        <v>0</v>
      </c>
      <c r="M573" s="37"/>
      <c r="N573" s="6" t="s">
        <f>=I573+J573+K573+L573</f>
      </c>
      <c r="O573" s="37"/>
      <c r="P573" s="35"/>
    </row>
    <row collapsed="false" customFormat="false" customHeight="false" hidden="false" ht="12.1" outlineLevel="0" r="574">
      <c r="A574" s="22" t="n">
        <v>44308</v>
      </c>
      <c r="B574" s="23" t="s">
        <v>624</v>
      </c>
      <c r="C574" s="23" t="s">
        <v>625</v>
      </c>
      <c r="D574" s="23" t="s">
        <v>624</v>
      </c>
      <c r="E574" s="23" t="s">
        <v>624</v>
      </c>
      <c r="F574" s="23" t="s">
        <v>19</v>
      </c>
      <c r="G574" s="24" t="n">
        <v>1</v>
      </c>
      <c r="H574" s="25" t="n">
        <v>-1508</v>
      </c>
      <c r="I574" s="25" t="n">
        <v>-1508</v>
      </c>
      <c r="J574" s="25" t="n">
        <v>0</v>
      </c>
      <c r="K574" s="25" t="n">
        <v>0</v>
      </c>
      <c r="L574" s="25" t="n">
        <v>0</v>
      </c>
      <c r="M574" s="25"/>
      <c r="N574" s="6" t="s">
        <f>=I574+J574+K574+L574</f>
      </c>
      <c r="O574" s="25"/>
      <c r="P574" s="23"/>
    </row>
    <row collapsed="false" customFormat="false" customHeight="false" hidden="false" ht="12.1" outlineLevel="0" r="575">
      <c r="A575" s="30" t="n">
        <v>44314.627534722</v>
      </c>
      <c r="B575" s="31" t="s">
        <v>485</v>
      </c>
      <c r="C575" s="31" t="s">
        <v>562</v>
      </c>
      <c r="D575" s="31" t="s">
        <v>475</v>
      </c>
      <c r="E575" s="31" t="s">
        <v>17</v>
      </c>
      <c r="F575" s="31" t="s">
        <v>19</v>
      </c>
      <c r="G575" s="32" t="n">
        <v>-1</v>
      </c>
      <c r="H575" s="33" t="n">
        <v>26452</v>
      </c>
      <c r="I575" s="33" t="n">
        <v>26452</v>
      </c>
      <c r="J575" s="33" t="n">
        <v>0</v>
      </c>
      <c r="K575" s="33" t="n">
        <v>-15.87</v>
      </c>
      <c r="L575" s="33" t="n">
        <v>0</v>
      </c>
      <c r="M575" s="33"/>
      <c r="N575" s="6" t="s">
        <f>=I575+J575+K575+L575</f>
      </c>
      <c r="O575" s="33"/>
      <c r="P575" s="31"/>
    </row>
    <row collapsed="false" customFormat="false" customHeight="false" hidden="false" ht="12.1" outlineLevel="0" r="576">
      <c r="A576" s="30" t="n">
        <v>44314.627534722</v>
      </c>
      <c r="B576" s="31" t="s">
        <v>485</v>
      </c>
      <c r="C576" s="31" t="s">
        <v>562</v>
      </c>
      <c r="D576" s="31" t="s">
        <v>475</v>
      </c>
      <c r="E576" s="31" t="s">
        <v>17</v>
      </c>
      <c r="F576" s="31" t="s">
        <v>19</v>
      </c>
      <c r="G576" s="32" t="n">
        <v>-23</v>
      </c>
      <c r="H576" s="33" t="n">
        <v>26454</v>
      </c>
      <c r="I576" s="33" t="n">
        <v>608442</v>
      </c>
      <c r="J576" s="33" t="n">
        <v>0</v>
      </c>
      <c r="K576" s="33" t="n">
        <v>-365.07</v>
      </c>
      <c r="L576" s="33" t="n">
        <v>0</v>
      </c>
      <c r="M576" s="33"/>
      <c r="N576" s="6" t="s">
        <f>=I576+J576+K576+L576</f>
      </c>
      <c r="O576" s="33"/>
      <c r="P576" s="31"/>
    </row>
    <row collapsed="false" customFormat="false" customHeight="false" hidden="false" ht="12.1" outlineLevel="0" r="577">
      <c r="A577" s="30" t="n">
        <v>44314.627534722</v>
      </c>
      <c r="B577" s="31" t="s">
        <v>485</v>
      </c>
      <c r="C577" s="31" t="s">
        <v>562</v>
      </c>
      <c r="D577" s="31" t="s">
        <v>475</v>
      </c>
      <c r="E577" s="31" t="s">
        <v>17</v>
      </c>
      <c r="F577" s="31" t="s">
        <v>19</v>
      </c>
      <c r="G577" s="32" t="n">
        <v>-2</v>
      </c>
      <c r="H577" s="33" t="n">
        <v>26452</v>
      </c>
      <c r="I577" s="33" t="n">
        <v>52904</v>
      </c>
      <c r="J577" s="33" t="n">
        <v>0</v>
      </c>
      <c r="K577" s="33" t="n">
        <v>-31.74</v>
      </c>
      <c r="L577" s="33" t="n">
        <v>0</v>
      </c>
      <c r="M577" s="33"/>
      <c r="N577" s="6" t="s">
        <f>=I577+J577+K577+L577</f>
      </c>
      <c r="O577" s="33"/>
      <c r="P577" s="31"/>
    </row>
    <row collapsed="false" customFormat="false" customHeight="false" hidden="false" ht="12.1" outlineLevel="0" r="578">
      <c r="A578" s="30" t="n">
        <v>44314.627534722</v>
      </c>
      <c r="B578" s="31" t="s">
        <v>485</v>
      </c>
      <c r="C578" s="31" t="s">
        <v>562</v>
      </c>
      <c r="D578" s="31" t="s">
        <v>475</v>
      </c>
      <c r="E578" s="31" t="s">
        <v>17</v>
      </c>
      <c r="F578" s="31" t="s">
        <v>19</v>
      </c>
      <c r="G578" s="32" t="n">
        <v>-4</v>
      </c>
      <c r="H578" s="33" t="n">
        <v>26452</v>
      </c>
      <c r="I578" s="33" t="n">
        <v>105808</v>
      </c>
      <c r="J578" s="33" t="n">
        <v>0</v>
      </c>
      <c r="K578" s="33" t="n">
        <v>-63.48</v>
      </c>
      <c r="L578" s="33" t="n">
        <v>0</v>
      </c>
      <c r="M578" s="33"/>
      <c r="N578" s="6" t="s">
        <f>=I578+J578+K578+L578</f>
      </c>
      <c r="O578" s="33"/>
      <c r="P578" s="31"/>
    </row>
    <row collapsed="false" customFormat="false" customHeight="false" hidden="false" ht="12.1" outlineLevel="0" r="579">
      <c r="A579" s="21" t="n">
        <v>44314.675324074</v>
      </c>
      <c r="B579" s="17" t="s">
        <v>485</v>
      </c>
      <c r="C579" s="17" t="s">
        <v>562</v>
      </c>
      <c r="D579" s="17" t="s">
        <v>473</v>
      </c>
      <c r="E579" s="17" t="s">
        <v>17</v>
      </c>
      <c r="F579" s="17" t="s">
        <v>19</v>
      </c>
      <c r="G579" s="7" t="n">
        <v>30</v>
      </c>
      <c r="H579" s="6" t="n">
        <v>26340</v>
      </c>
      <c r="I579" s="6" t="n">
        <v>-790200</v>
      </c>
      <c r="J579" s="6" t="n">
        <v>0</v>
      </c>
      <c r="K579" s="6" t="n">
        <v>-474.12</v>
      </c>
      <c r="L579" s="6" t="n">
        <v>0</v>
      </c>
      <c r="M579" s="6"/>
      <c r="N579" s="6" t="s">
        <f>=I579+J579+K579+L579</f>
      </c>
      <c r="O579" s="6"/>
      <c r="P579" s="17"/>
    </row>
    <row collapsed="false" customFormat="false" customHeight="false" hidden="false" ht="12.1" outlineLevel="0" r="580">
      <c r="A580" s="21" t="n">
        <v>44314.680393519</v>
      </c>
      <c r="B580" s="17" t="s">
        <v>24</v>
      </c>
      <c r="C580" s="17" t="s">
        <v>630</v>
      </c>
      <c r="D580" s="17" t="s">
        <v>473</v>
      </c>
      <c r="E580" s="17" t="s">
        <v>17</v>
      </c>
      <c r="F580" s="17" t="s">
        <v>19</v>
      </c>
      <c r="G580" s="7" t="n">
        <v>5</v>
      </c>
      <c r="H580" s="6" t="n">
        <v>500.5</v>
      </c>
      <c r="I580" s="6" t="n">
        <v>-2502.5</v>
      </c>
      <c r="J580" s="6" t="n">
        <v>0</v>
      </c>
      <c r="K580" s="6" t="n">
        <v>-1.5</v>
      </c>
      <c r="L580" s="6" t="n">
        <v>0</v>
      </c>
      <c r="M580" s="6"/>
      <c r="N580" s="6" t="s">
        <f>=I580+J580+K580+L580</f>
      </c>
      <c r="O580" s="6"/>
      <c r="P580" s="17"/>
    </row>
    <row collapsed="false" customFormat="false" customHeight="false" hidden="false" ht="12.1" outlineLevel="0" r="581">
      <c r="A581" s="30" t="n">
        <v>44314.728310185</v>
      </c>
      <c r="B581" s="31" t="s">
        <v>485</v>
      </c>
      <c r="C581" s="31" t="s">
        <v>562</v>
      </c>
      <c r="D581" s="31" t="s">
        <v>475</v>
      </c>
      <c r="E581" s="31" t="s">
        <v>17</v>
      </c>
      <c r="F581" s="31" t="s">
        <v>19</v>
      </c>
      <c r="G581" s="32" t="n">
        <v>-1</v>
      </c>
      <c r="H581" s="33" t="n">
        <v>26172</v>
      </c>
      <c r="I581" s="33" t="n">
        <v>26172</v>
      </c>
      <c r="J581" s="33" t="n">
        <v>0</v>
      </c>
      <c r="K581" s="33" t="n">
        <v>-15.7</v>
      </c>
      <c r="L581" s="33" t="n">
        <v>0</v>
      </c>
      <c r="M581" s="33"/>
      <c r="N581" s="6" t="s">
        <f>=I581+J581+K581+L581</f>
      </c>
      <c r="O581" s="33"/>
      <c r="P581" s="31"/>
    </row>
    <row collapsed="false" customFormat="false" customHeight="false" hidden="false" ht="12.1" outlineLevel="0" r="582">
      <c r="A582" s="30" t="n">
        <v>44314.728310185</v>
      </c>
      <c r="B582" s="31" t="s">
        <v>485</v>
      </c>
      <c r="C582" s="31" t="s">
        <v>562</v>
      </c>
      <c r="D582" s="31" t="s">
        <v>475</v>
      </c>
      <c r="E582" s="31" t="s">
        <v>17</v>
      </c>
      <c r="F582" s="31" t="s">
        <v>19</v>
      </c>
      <c r="G582" s="32" t="n">
        <v>-1</v>
      </c>
      <c r="H582" s="33" t="n">
        <v>26172</v>
      </c>
      <c r="I582" s="33" t="n">
        <v>26172</v>
      </c>
      <c r="J582" s="33" t="n">
        <v>0</v>
      </c>
      <c r="K582" s="33" t="n">
        <v>-15.7</v>
      </c>
      <c r="L582" s="33" t="n">
        <v>0</v>
      </c>
      <c r="M582" s="33"/>
      <c r="N582" s="6" t="s">
        <f>=I582+J582+K582+L582</f>
      </c>
      <c r="O582" s="33"/>
      <c r="P582" s="31"/>
    </row>
    <row collapsed="false" customFormat="false" customHeight="false" hidden="false" ht="12.1" outlineLevel="0" r="583">
      <c r="A583" s="30" t="n">
        <v>44314.728321759</v>
      </c>
      <c r="B583" s="31" t="s">
        <v>485</v>
      </c>
      <c r="C583" s="31" t="s">
        <v>562</v>
      </c>
      <c r="D583" s="31" t="s">
        <v>475</v>
      </c>
      <c r="E583" s="31" t="s">
        <v>17</v>
      </c>
      <c r="F583" s="31" t="s">
        <v>19</v>
      </c>
      <c r="G583" s="32" t="n">
        <v>-20</v>
      </c>
      <c r="H583" s="33" t="n">
        <v>26172</v>
      </c>
      <c r="I583" s="33" t="n">
        <v>523440</v>
      </c>
      <c r="J583" s="33" t="n">
        <v>0</v>
      </c>
      <c r="K583" s="33" t="n">
        <v>-314.07</v>
      </c>
      <c r="L583" s="33" t="n">
        <v>0</v>
      </c>
      <c r="M583" s="33"/>
      <c r="N583" s="6" t="s">
        <f>=I583+J583+K583+L583</f>
      </c>
      <c r="O583" s="33"/>
      <c r="P583" s="31"/>
    </row>
    <row collapsed="false" customFormat="false" customHeight="false" hidden="false" ht="12.1" outlineLevel="0" r="584">
      <c r="A584" s="30" t="n">
        <v>44314.728344907</v>
      </c>
      <c r="B584" s="31" t="s">
        <v>485</v>
      </c>
      <c r="C584" s="31" t="s">
        <v>562</v>
      </c>
      <c r="D584" s="31" t="s">
        <v>475</v>
      </c>
      <c r="E584" s="31" t="s">
        <v>17</v>
      </c>
      <c r="F584" s="31" t="s">
        <v>19</v>
      </c>
      <c r="G584" s="32" t="n">
        <v>-8</v>
      </c>
      <c r="H584" s="33" t="n">
        <v>26172</v>
      </c>
      <c r="I584" s="33" t="n">
        <v>209376</v>
      </c>
      <c r="J584" s="33" t="n">
        <v>0</v>
      </c>
      <c r="K584" s="33" t="n">
        <v>-125.63</v>
      </c>
      <c r="L584" s="33" t="n">
        <v>0</v>
      </c>
      <c r="M584" s="33"/>
      <c r="N584" s="6" t="s">
        <f>=I584+J584+K584+L584</f>
      </c>
      <c r="O584" s="33"/>
      <c r="P584" s="31"/>
    </row>
    <row collapsed="false" customFormat="false" customHeight="false" hidden="false" ht="12.1" outlineLevel="0" r="585">
      <c r="A585" s="21" t="n">
        <v>44315.519513889</v>
      </c>
      <c r="B585" s="17" t="s">
        <v>485</v>
      </c>
      <c r="C585" s="17" t="s">
        <v>562</v>
      </c>
      <c r="D585" s="17" t="s">
        <v>473</v>
      </c>
      <c r="E585" s="17" t="s">
        <v>17</v>
      </c>
      <c r="F585" s="17" t="s">
        <v>19</v>
      </c>
      <c r="G585" s="7" t="n">
        <v>30</v>
      </c>
      <c r="H585" s="6" t="n">
        <v>26110</v>
      </c>
      <c r="I585" s="6" t="n">
        <v>-783300</v>
      </c>
      <c r="J585" s="6" t="n">
        <v>0</v>
      </c>
      <c r="K585" s="6" t="n">
        <v>-469.98</v>
      </c>
      <c r="L585" s="6" t="n">
        <v>0</v>
      </c>
      <c r="M585" s="6"/>
      <c r="N585" s="6" t="s">
        <f>=I585+J585+K585+L585</f>
      </c>
      <c r="O585" s="6"/>
      <c r="P585" s="17"/>
    </row>
    <row collapsed="false" customFormat="false" customHeight="false" hidden="false" ht="12.1" outlineLevel="0" r="586">
      <c r="A586" s="21" t="n">
        <v>44315.561747685</v>
      </c>
      <c r="B586" s="17" t="s">
        <v>24</v>
      </c>
      <c r="C586" s="17" t="s">
        <v>630</v>
      </c>
      <c r="D586" s="17" t="s">
        <v>473</v>
      </c>
      <c r="E586" s="17" t="s">
        <v>17</v>
      </c>
      <c r="F586" s="17" t="s">
        <v>19</v>
      </c>
      <c r="G586" s="7" t="n">
        <v>4</v>
      </c>
      <c r="H586" s="6" t="n">
        <v>464.9</v>
      </c>
      <c r="I586" s="6" t="n">
        <v>-1859.6</v>
      </c>
      <c r="J586" s="6" t="n">
        <v>0</v>
      </c>
      <c r="K586" s="6" t="n">
        <v>-1.12</v>
      </c>
      <c r="L586" s="6" t="n">
        <v>0</v>
      </c>
      <c r="M586" s="6"/>
      <c r="N586" s="6" t="s">
        <f>=I586+J586+K586+L586</f>
      </c>
      <c r="O586" s="6"/>
      <c r="P586" s="17"/>
    </row>
    <row collapsed="false" customFormat="false" customHeight="false" hidden="false" ht="12.1" outlineLevel="0" r="587">
      <c r="A587" s="22" t="n">
        <v>44316</v>
      </c>
      <c r="B587" s="23" t="s">
        <v>545</v>
      </c>
      <c r="C587" s="23" t="s">
        <v>568</v>
      </c>
      <c r="D587" s="23" t="s">
        <v>545</v>
      </c>
      <c r="E587" s="23" t="s">
        <v>545</v>
      </c>
      <c r="F587" s="23" t="s">
        <v>19</v>
      </c>
      <c r="G587" s="24" t="n">
        <v>1</v>
      </c>
      <c r="H587" s="25" t="n">
        <v>-359.9</v>
      </c>
      <c r="I587" s="25" t="n">
        <v>-359.9</v>
      </c>
      <c r="J587" s="25" t="n">
        <v>0</v>
      </c>
      <c r="K587" s="25" t="n">
        <v>0</v>
      </c>
      <c r="L587" s="25" t="n">
        <v>0</v>
      </c>
      <c r="M587" s="25"/>
      <c r="N587" s="6" t="s">
        <f>=I587+J587+K587+L587</f>
      </c>
      <c r="O587" s="25"/>
      <c r="P587" s="23"/>
    </row>
    <row collapsed="false" customFormat="false" customHeight="false" hidden="false" ht="12.1" outlineLevel="0" r="588">
      <c r="A588" s="21" t="n">
        <v>44316.551458333</v>
      </c>
      <c r="B588" s="17" t="s">
        <v>485</v>
      </c>
      <c r="C588" s="17" t="s">
        <v>562</v>
      </c>
      <c r="D588" s="17" t="s">
        <v>473</v>
      </c>
      <c r="E588" s="17" t="s">
        <v>17</v>
      </c>
      <c r="F588" s="17" t="s">
        <v>19</v>
      </c>
      <c r="G588" s="7" t="n">
        <v>30</v>
      </c>
      <c r="H588" s="6" t="n">
        <v>25980</v>
      </c>
      <c r="I588" s="6" t="n">
        <v>-779400</v>
      </c>
      <c r="J588" s="6" t="n">
        <v>0</v>
      </c>
      <c r="K588" s="6" t="n">
        <v>-467.64</v>
      </c>
      <c r="L588" s="6" t="n">
        <v>0</v>
      </c>
      <c r="M588" s="6"/>
      <c r="N588" s="6" t="s">
        <f>=I588+J588+K588+L588</f>
      </c>
      <c r="O588" s="6"/>
      <c r="P588" s="17"/>
    </row>
    <row collapsed="false" customFormat="false" customHeight="false" hidden="false" ht="12.1" outlineLevel="0" r="589">
      <c r="A589" s="30" t="n">
        <v>44316.551909722</v>
      </c>
      <c r="B589" s="31" t="s">
        <v>485</v>
      </c>
      <c r="C589" s="31" t="s">
        <v>562</v>
      </c>
      <c r="D589" s="31" t="s">
        <v>475</v>
      </c>
      <c r="E589" s="31" t="s">
        <v>17</v>
      </c>
      <c r="F589" s="31" t="s">
        <v>19</v>
      </c>
      <c r="G589" s="32" t="n">
        <v>-12</v>
      </c>
      <c r="H589" s="33" t="n">
        <v>25988</v>
      </c>
      <c r="I589" s="33" t="n">
        <v>311856</v>
      </c>
      <c r="J589" s="33" t="n">
        <v>0</v>
      </c>
      <c r="K589" s="33" t="n">
        <v>-187.11</v>
      </c>
      <c r="L589" s="33" t="n">
        <v>0</v>
      </c>
      <c r="M589" s="33"/>
      <c r="N589" s="6" t="s">
        <f>=I589+J589+K589+L589</f>
      </c>
      <c r="O589" s="33"/>
      <c r="P589" s="31"/>
    </row>
    <row collapsed="false" customFormat="false" customHeight="false" hidden="false" ht="12.1" outlineLevel="0" r="590">
      <c r="A590" s="30" t="n">
        <v>44316.551921296</v>
      </c>
      <c r="B590" s="31" t="s">
        <v>485</v>
      </c>
      <c r="C590" s="31" t="s">
        <v>562</v>
      </c>
      <c r="D590" s="31" t="s">
        <v>475</v>
      </c>
      <c r="E590" s="31" t="s">
        <v>17</v>
      </c>
      <c r="F590" s="31" t="s">
        <v>19</v>
      </c>
      <c r="G590" s="32" t="n">
        <v>-2</v>
      </c>
      <c r="H590" s="33" t="n">
        <v>25986</v>
      </c>
      <c r="I590" s="33" t="n">
        <v>51972</v>
      </c>
      <c r="J590" s="33" t="n">
        <v>0</v>
      </c>
      <c r="K590" s="33" t="n">
        <v>-31.19</v>
      </c>
      <c r="L590" s="33" t="n">
        <v>0</v>
      </c>
      <c r="M590" s="33"/>
      <c r="N590" s="6" t="s">
        <f>=I590+J590+K590+L590</f>
      </c>
      <c r="O590" s="33"/>
      <c r="P590" s="31"/>
    </row>
    <row collapsed="false" customFormat="false" customHeight="false" hidden="false" ht="12.1" outlineLevel="0" r="591">
      <c r="A591" s="30" t="n">
        <v>44316.552847222</v>
      </c>
      <c r="B591" s="31" t="s">
        <v>485</v>
      </c>
      <c r="C591" s="31" t="s">
        <v>562</v>
      </c>
      <c r="D591" s="31" t="s">
        <v>475</v>
      </c>
      <c r="E591" s="31" t="s">
        <v>17</v>
      </c>
      <c r="F591" s="31" t="s">
        <v>19</v>
      </c>
      <c r="G591" s="32" t="n">
        <v>-46</v>
      </c>
      <c r="H591" s="33" t="n">
        <v>25986</v>
      </c>
      <c r="I591" s="33" t="n">
        <v>1195356</v>
      </c>
      <c r="J591" s="33" t="n">
        <v>0</v>
      </c>
      <c r="K591" s="33" t="n">
        <v>-717.21</v>
      </c>
      <c r="L591" s="33" t="n">
        <v>0</v>
      </c>
      <c r="M591" s="33"/>
      <c r="N591" s="6" t="s">
        <f>=I591+J591+K591+L591</f>
      </c>
      <c r="O591" s="33"/>
      <c r="P591" s="31"/>
    </row>
    <row collapsed="false" customFormat="false" customHeight="false" hidden="false" ht="12.1" outlineLevel="0" r="592">
      <c r="A592" s="21" t="n">
        <v>44316.608344907</v>
      </c>
      <c r="B592" s="17" t="s">
        <v>485</v>
      </c>
      <c r="C592" s="17" t="s">
        <v>562</v>
      </c>
      <c r="D592" s="17" t="s">
        <v>473</v>
      </c>
      <c r="E592" s="17" t="s">
        <v>17</v>
      </c>
      <c r="F592" s="17" t="s">
        <v>19</v>
      </c>
      <c r="G592" s="7" t="n">
        <v>1</v>
      </c>
      <c r="H592" s="6" t="n">
        <v>25870</v>
      </c>
      <c r="I592" s="6" t="n">
        <v>-25870</v>
      </c>
      <c r="J592" s="6" t="n">
        <v>0</v>
      </c>
      <c r="K592" s="6" t="n">
        <v>-15.53</v>
      </c>
      <c r="L592" s="6" t="n">
        <v>0</v>
      </c>
      <c r="M592" s="6"/>
      <c r="N592" s="6" t="s">
        <f>=I592+J592+K592+L592</f>
      </c>
      <c r="O592" s="6"/>
      <c r="P592" s="17"/>
    </row>
    <row collapsed="false" customFormat="false" customHeight="false" hidden="false" ht="12.1" outlineLevel="0" r="593">
      <c r="A593" s="21" t="n">
        <v>44316.608344907</v>
      </c>
      <c r="B593" s="17" t="s">
        <v>485</v>
      </c>
      <c r="C593" s="17" t="s">
        <v>562</v>
      </c>
      <c r="D593" s="17" t="s">
        <v>473</v>
      </c>
      <c r="E593" s="17" t="s">
        <v>17</v>
      </c>
      <c r="F593" s="17" t="s">
        <v>19</v>
      </c>
      <c r="G593" s="7" t="n">
        <v>3</v>
      </c>
      <c r="H593" s="6" t="n">
        <v>25870</v>
      </c>
      <c r="I593" s="6" t="n">
        <v>-77610</v>
      </c>
      <c r="J593" s="6" t="n">
        <v>0</v>
      </c>
      <c r="K593" s="6" t="n">
        <v>-46.57</v>
      </c>
      <c r="L593" s="6" t="n">
        <v>0</v>
      </c>
      <c r="M593" s="6"/>
      <c r="N593" s="6" t="s">
        <f>=I593+J593+K593+L593</f>
      </c>
      <c r="O593" s="6"/>
      <c r="P593" s="17"/>
    </row>
    <row collapsed="false" customFormat="false" customHeight="false" hidden="false" ht="12.1" outlineLevel="0" r="594">
      <c r="A594" s="21" t="n">
        <v>44316.608344907</v>
      </c>
      <c r="B594" s="17" t="s">
        <v>485</v>
      </c>
      <c r="C594" s="17" t="s">
        <v>562</v>
      </c>
      <c r="D594" s="17" t="s">
        <v>473</v>
      </c>
      <c r="E594" s="17" t="s">
        <v>17</v>
      </c>
      <c r="F594" s="17" t="s">
        <v>19</v>
      </c>
      <c r="G594" s="7" t="n">
        <v>4</v>
      </c>
      <c r="H594" s="6" t="n">
        <v>25870</v>
      </c>
      <c r="I594" s="6" t="n">
        <v>-103480</v>
      </c>
      <c r="J594" s="6" t="n">
        <v>0</v>
      </c>
      <c r="K594" s="6" t="n">
        <v>-62.09</v>
      </c>
      <c r="L594" s="6" t="n">
        <v>0</v>
      </c>
      <c r="M594" s="6"/>
      <c r="N594" s="6" t="s">
        <f>=I594+J594+K594+L594</f>
      </c>
      <c r="O594" s="6"/>
      <c r="P594" s="17"/>
    </row>
    <row collapsed="false" customFormat="false" customHeight="false" hidden="false" ht="12.1" outlineLevel="0" r="595">
      <c r="A595" s="21" t="n">
        <v>44316.608344907</v>
      </c>
      <c r="B595" s="17" t="s">
        <v>485</v>
      </c>
      <c r="C595" s="17" t="s">
        <v>562</v>
      </c>
      <c r="D595" s="17" t="s">
        <v>473</v>
      </c>
      <c r="E595" s="17" t="s">
        <v>17</v>
      </c>
      <c r="F595" s="17" t="s">
        <v>19</v>
      </c>
      <c r="G595" s="7" t="n">
        <v>4</v>
      </c>
      <c r="H595" s="6" t="n">
        <v>25870</v>
      </c>
      <c r="I595" s="6" t="n">
        <v>-103480</v>
      </c>
      <c r="J595" s="6" t="n">
        <v>0</v>
      </c>
      <c r="K595" s="6" t="n">
        <v>-62.09</v>
      </c>
      <c r="L595" s="6" t="n">
        <v>0</v>
      </c>
      <c r="M595" s="6"/>
      <c r="N595" s="6" t="s">
        <f>=I595+J595+K595+L595</f>
      </c>
      <c r="O595" s="6"/>
      <c r="P595" s="17"/>
    </row>
    <row collapsed="false" customFormat="false" customHeight="false" hidden="false" ht="12.1" outlineLevel="0" r="596">
      <c r="A596" s="21" t="n">
        <v>44316.608344907</v>
      </c>
      <c r="B596" s="17" t="s">
        <v>485</v>
      </c>
      <c r="C596" s="17" t="s">
        <v>562</v>
      </c>
      <c r="D596" s="17" t="s">
        <v>473</v>
      </c>
      <c r="E596" s="17" t="s">
        <v>17</v>
      </c>
      <c r="F596" s="17" t="s">
        <v>19</v>
      </c>
      <c r="G596" s="7" t="n">
        <v>1</v>
      </c>
      <c r="H596" s="6" t="n">
        <v>25870</v>
      </c>
      <c r="I596" s="6" t="n">
        <v>-25870</v>
      </c>
      <c r="J596" s="6" t="n">
        <v>0</v>
      </c>
      <c r="K596" s="6" t="n">
        <v>-15.53</v>
      </c>
      <c r="L596" s="6" t="n">
        <v>0</v>
      </c>
      <c r="M596" s="6"/>
      <c r="N596" s="6" t="s">
        <f>=I596+J596+K596+L596</f>
      </c>
      <c r="O596" s="6"/>
      <c r="P596" s="17"/>
    </row>
    <row collapsed="false" customFormat="false" customHeight="false" hidden="false" ht="12.1" outlineLevel="0" r="597">
      <c r="A597" s="21" t="n">
        <v>44316.608344907</v>
      </c>
      <c r="B597" s="17" t="s">
        <v>485</v>
      </c>
      <c r="C597" s="17" t="s">
        <v>562</v>
      </c>
      <c r="D597" s="17" t="s">
        <v>473</v>
      </c>
      <c r="E597" s="17" t="s">
        <v>17</v>
      </c>
      <c r="F597" s="17" t="s">
        <v>19</v>
      </c>
      <c r="G597" s="7" t="n">
        <v>12</v>
      </c>
      <c r="H597" s="6" t="n">
        <v>25870</v>
      </c>
      <c r="I597" s="6" t="n">
        <v>-310440</v>
      </c>
      <c r="J597" s="6" t="n">
        <v>0</v>
      </c>
      <c r="K597" s="6" t="n">
        <v>-186.26</v>
      </c>
      <c r="L597" s="6" t="n">
        <v>0</v>
      </c>
      <c r="M597" s="6"/>
      <c r="N597" s="6" t="s">
        <f>=I597+J597+K597+L597</f>
      </c>
      <c r="O597" s="6"/>
      <c r="P597" s="17"/>
    </row>
    <row collapsed="false" customFormat="false" customHeight="false" hidden="false" ht="12.1" outlineLevel="0" r="598">
      <c r="A598" s="21" t="n">
        <v>44316.608356481</v>
      </c>
      <c r="B598" s="17" t="s">
        <v>485</v>
      </c>
      <c r="C598" s="17" t="s">
        <v>562</v>
      </c>
      <c r="D598" s="17" t="s">
        <v>473</v>
      </c>
      <c r="E598" s="17" t="s">
        <v>17</v>
      </c>
      <c r="F598" s="17" t="s">
        <v>19</v>
      </c>
      <c r="G598" s="7" t="n">
        <v>5</v>
      </c>
      <c r="H598" s="6" t="n">
        <v>25870</v>
      </c>
      <c r="I598" s="6" t="n">
        <v>-129350</v>
      </c>
      <c r="J598" s="6" t="n">
        <v>0</v>
      </c>
      <c r="K598" s="6" t="n">
        <v>-77.62</v>
      </c>
      <c r="L598" s="6" t="n">
        <v>0</v>
      </c>
      <c r="M598" s="6"/>
      <c r="N598" s="6" t="s">
        <f>=I598+J598+K598+L598</f>
      </c>
      <c r="O598" s="6"/>
      <c r="P598" s="17"/>
    </row>
    <row collapsed="false" customFormat="false" customHeight="false" hidden="false" ht="12.1" outlineLevel="0" r="599">
      <c r="A599" s="30" t="n">
        <v>44316.630914352</v>
      </c>
      <c r="B599" s="31" t="s">
        <v>485</v>
      </c>
      <c r="C599" s="31" t="s">
        <v>562</v>
      </c>
      <c r="D599" s="31" t="s">
        <v>475</v>
      </c>
      <c r="E599" s="31" t="s">
        <v>17</v>
      </c>
      <c r="F599" s="31" t="s">
        <v>19</v>
      </c>
      <c r="G599" s="32" t="n">
        <v>-30</v>
      </c>
      <c r="H599" s="33" t="n">
        <v>25910</v>
      </c>
      <c r="I599" s="33" t="n">
        <v>777300</v>
      </c>
      <c r="J599" s="33" t="n">
        <v>0</v>
      </c>
      <c r="K599" s="33" t="n">
        <v>-466.38</v>
      </c>
      <c r="L599" s="33" t="n">
        <v>0</v>
      </c>
      <c r="M599" s="33"/>
      <c r="N599" s="6" t="s">
        <f>=I599+J599+K599+L599</f>
      </c>
      <c r="O599" s="33"/>
      <c r="P599" s="31"/>
    </row>
    <row collapsed="false" customFormat="false" customHeight="false" hidden="false" ht="12.1" outlineLevel="0" r="600">
      <c r="A600" s="21" t="n">
        <v>44316.644178241</v>
      </c>
      <c r="B600" s="17" t="s">
        <v>485</v>
      </c>
      <c r="C600" s="17" t="s">
        <v>562</v>
      </c>
      <c r="D600" s="17" t="s">
        <v>473</v>
      </c>
      <c r="E600" s="17" t="s">
        <v>17</v>
      </c>
      <c r="F600" s="17" t="s">
        <v>19</v>
      </c>
      <c r="G600" s="7" t="n">
        <v>30</v>
      </c>
      <c r="H600" s="6" t="n">
        <v>25820</v>
      </c>
      <c r="I600" s="6" t="n">
        <v>-774600</v>
      </c>
      <c r="J600" s="6" t="n">
        <v>0</v>
      </c>
      <c r="K600" s="6" t="n">
        <v>-464.76</v>
      </c>
      <c r="L600" s="6" t="n">
        <v>0</v>
      </c>
      <c r="M600" s="6"/>
      <c r="N600" s="6" t="s">
        <f>=I600+J600+K600+L600</f>
      </c>
      <c r="O600" s="6"/>
      <c r="P600" s="17"/>
    </row>
    <row collapsed="false" customFormat="false" customHeight="false" hidden="false" ht="12.1" outlineLevel="0" r="601">
      <c r="A601" s="30" t="n">
        <v>44316.684537037</v>
      </c>
      <c r="B601" s="31" t="s">
        <v>485</v>
      </c>
      <c r="C601" s="31" t="s">
        <v>562</v>
      </c>
      <c r="D601" s="31" t="s">
        <v>475</v>
      </c>
      <c r="E601" s="31" t="s">
        <v>17</v>
      </c>
      <c r="F601" s="31" t="s">
        <v>19</v>
      </c>
      <c r="G601" s="32" t="n">
        <v>-18</v>
      </c>
      <c r="H601" s="33" t="n">
        <v>25736</v>
      </c>
      <c r="I601" s="33" t="n">
        <v>463248</v>
      </c>
      <c r="J601" s="33" t="n">
        <v>0</v>
      </c>
      <c r="K601" s="33" t="n">
        <v>-277.95</v>
      </c>
      <c r="L601" s="33" t="n">
        <v>0</v>
      </c>
      <c r="M601" s="33"/>
      <c r="N601" s="6" t="s">
        <f>=I601+J601+K601+L601</f>
      </c>
      <c r="O601" s="33"/>
      <c r="P601" s="31"/>
    </row>
    <row collapsed="false" customFormat="false" customHeight="false" hidden="false" ht="12.1" outlineLevel="0" r="602">
      <c r="A602" s="30" t="n">
        <v>44316.684571759</v>
      </c>
      <c r="B602" s="31" t="s">
        <v>485</v>
      </c>
      <c r="C602" s="31" t="s">
        <v>562</v>
      </c>
      <c r="D602" s="31" t="s">
        <v>475</v>
      </c>
      <c r="E602" s="31" t="s">
        <v>17</v>
      </c>
      <c r="F602" s="31" t="s">
        <v>19</v>
      </c>
      <c r="G602" s="32" t="n">
        <v>-1</v>
      </c>
      <c r="H602" s="33" t="n">
        <v>25736</v>
      </c>
      <c r="I602" s="33" t="n">
        <v>25736</v>
      </c>
      <c r="J602" s="33" t="n">
        <v>0</v>
      </c>
      <c r="K602" s="33" t="n">
        <v>-15.44</v>
      </c>
      <c r="L602" s="33" t="n">
        <v>0</v>
      </c>
      <c r="M602" s="33"/>
      <c r="N602" s="6" t="s">
        <f>=I602+J602+K602+L602</f>
      </c>
      <c r="O602" s="33"/>
      <c r="P602" s="31"/>
    </row>
    <row collapsed="false" customFormat="false" customHeight="false" hidden="false" ht="12.1" outlineLevel="0" r="603">
      <c r="A603" s="30" t="n">
        <v>44316.685775463</v>
      </c>
      <c r="B603" s="31" t="s">
        <v>485</v>
      </c>
      <c r="C603" s="31" t="s">
        <v>562</v>
      </c>
      <c r="D603" s="31" t="s">
        <v>475</v>
      </c>
      <c r="E603" s="31" t="s">
        <v>17</v>
      </c>
      <c r="F603" s="31" t="s">
        <v>19</v>
      </c>
      <c r="G603" s="32" t="n">
        <v>-1</v>
      </c>
      <c r="H603" s="33" t="n">
        <v>25706</v>
      </c>
      <c r="I603" s="33" t="n">
        <v>25706</v>
      </c>
      <c r="J603" s="33" t="n">
        <v>0</v>
      </c>
      <c r="K603" s="33" t="n">
        <v>-15.42</v>
      </c>
      <c r="L603" s="33" t="n">
        <v>0</v>
      </c>
      <c r="M603" s="33"/>
      <c r="N603" s="6" t="s">
        <f>=I603+J603+K603+L603</f>
      </c>
      <c r="O603" s="33"/>
      <c r="P603" s="31"/>
    </row>
    <row collapsed="false" customFormat="false" customHeight="false" hidden="false" ht="12.1" outlineLevel="0" r="604">
      <c r="A604" s="30" t="n">
        <v>44316.685775463</v>
      </c>
      <c r="B604" s="31" t="s">
        <v>485</v>
      </c>
      <c r="C604" s="31" t="s">
        <v>562</v>
      </c>
      <c r="D604" s="31" t="s">
        <v>475</v>
      </c>
      <c r="E604" s="31" t="s">
        <v>17</v>
      </c>
      <c r="F604" s="31" t="s">
        <v>19</v>
      </c>
      <c r="G604" s="32" t="n">
        <v>-1</v>
      </c>
      <c r="H604" s="33" t="n">
        <v>25706</v>
      </c>
      <c r="I604" s="33" t="n">
        <v>25706</v>
      </c>
      <c r="J604" s="33" t="n">
        <v>0</v>
      </c>
      <c r="K604" s="33" t="n">
        <v>-15.42</v>
      </c>
      <c r="L604" s="33" t="n">
        <v>0</v>
      </c>
      <c r="M604" s="33"/>
      <c r="N604" s="6" t="s">
        <f>=I604+J604+K604+L604</f>
      </c>
      <c r="O604" s="33"/>
      <c r="P604" s="31"/>
    </row>
    <row collapsed="false" customFormat="false" customHeight="false" hidden="false" ht="12.1" outlineLevel="0" r="605">
      <c r="A605" s="30" t="n">
        <v>44316.685775463</v>
      </c>
      <c r="B605" s="31" t="s">
        <v>485</v>
      </c>
      <c r="C605" s="31" t="s">
        <v>562</v>
      </c>
      <c r="D605" s="31" t="s">
        <v>475</v>
      </c>
      <c r="E605" s="31" t="s">
        <v>17</v>
      </c>
      <c r="F605" s="31" t="s">
        <v>19</v>
      </c>
      <c r="G605" s="32" t="n">
        <v>-18</v>
      </c>
      <c r="H605" s="33" t="n">
        <v>25704</v>
      </c>
      <c r="I605" s="33" t="n">
        <v>462672</v>
      </c>
      <c r="J605" s="33" t="n">
        <v>0</v>
      </c>
      <c r="K605" s="33" t="n">
        <v>-277.6</v>
      </c>
      <c r="L605" s="33" t="n">
        <v>0</v>
      </c>
      <c r="M605" s="33"/>
      <c r="N605" s="6" t="s">
        <f>=I605+J605+K605+L605</f>
      </c>
      <c r="O605" s="33"/>
      <c r="P605" s="31"/>
    </row>
    <row collapsed="false" customFormat="false" customHeight="false" hidden="false" ht="12.1" outlineLevel="0" r="606">
      <c r="A606" s="21" t="n">
        <v>44316.760497685</v>
      </c>
      <c r="B606" s="17" t="s">
        <v>485</v>
      </c>
      <c r="C606" s="17" t="s">
        <v>562</v>
      </c>
      <c r="D606" s="17" t="s">
        <v>473</v>
      </c>
      <c r="E606" s="17" t="s">
        <v>17</v>
      </c>
      <c r="F606" s="17" t="s">
        <v>19</v>
      </c>
      <c r="G606" s="7" t="n">
        <v>39</v>
      </c>
      <c r="H606" s="6" t="n">
        <v>25650</v>
      </c>
      <c r="I606" s="6" t="n">
        <v>-1000350</v>
      </c>
      <c r="J606" s="6" t="n">
        <v>0</v>
      </c>
      <c r="K606" s="6" t="n">
        <v>-600.21</v>
      </c>
      <c r="L606" s="6" t="n">
        <v>0</v>
      </c>
      <c r="M606" s="6"/>
      <c r="N606" s="6" t="s">
        <f>=I606+J606+K606+L606</f>
      </c>
      <c r="O606" s="6"/>
      <c r="P606" s="17"/>
    </row>
    <row collapsed="false" customFormat="false" customHeight="false" hidden="false" ht="12.1" outlineLevel="0" r="607">
      <c r="A607" s="21" t="n">
        <v>44316.769965278</v>
      </c>
      <c r="B607" s="17" t="s">
        <v>24</v>
      </c>
      <c r="C607" s="17" t="s">
        <v>630</v>
      </c>
      <c r="D607" s="17" t="s">
        <v>473</v>
      </c>
      <c r="E607" s="17" t="s">
        <v>17</v>
      </c>
      <c r="F607" s="17" t="s">
        <v>19</v>
      </c>
      <c r="G607" s="7" t="n">
        <v>12</v>
      </c>
      <c r="H607" s="6" t="n">
        <v>466.4</v>
      </c>
      <c r="I607" s="6" t="n">
        <v>-5596.8</v>
      </c>
      <c r="J607" s="6" t="n">
        <v>0</v>
      </c>
      <c r="K607" s="6" t="n">
        <v>-3.36</v>
      </c>
      <c r="L607" s="6" t="n">
        <v>0</v>
      </c>
      <c r="M607" s="6"/>
      <c r="N607" s="6" t="s">
        <f>=I607+J607+K607+L607</f>
      </c>
      <c r="O607" s="6"/>
      <c r="P607" s="17"/>
    </row>
    <row collapsed="false" customFormat="false" customHeight="false" hidden="false" ht="12.1" outlineLevel="0" r="608">
      <c r="A608" s="22" t="n">
        <v>44319</v>
      </c>
      <c r="B608" s="23" t="s">
        <v>545</v>
      </c>
      <c r="C608" s="23" t="s">
        <v>567</v>
      </c>
      <c r="D608" s="23" t="s">
        <v>545</v>
      </c>
      <c r="E608" s="23" t="s">
        <v>545</v>
      </c>
      <c r="F608" s="23" t="s">
        <v>19</v>
      </c>
      <c r="G608" s="24" t="n">
        <v>1</v>
      </c>
      <c r="H608" s="25" t="n">
        <v>-492.54</v>
      </c>
      <c r="I608" s="25" t="n">
        <v>-492.54</v>
      </c>
      <c r="J608" s="25" t="n">
        <v>0</v>
      </c>
      <c r="K608" s="25" t="n">
        <v>0</v>
      </c>
      <c r="L608" s="25" t="n">
        <v>0</v>
      </c>
      <c r="M608" s="25"/>
      <c r="N608" s="6" t="s">
        <f>=I608+J608+K608+L608</f>
      </c>
      <c r="O608" s="25"/>
      <c r="P608" s="23"/>
    </row>
    <row collapsed="false" customFormat="false" customHeight="false" hidden="false" ht="12.1" outlineLevel="0" r="609">
      <c r="A609" s="22" t="n">
        <v>44319</v>
      </c>
      <c r="B609" s="23" t="s">
        <v>545</v>
      </c>
      <c r="C609" s="23" t="s">
        <v>568</v>
      </c>
      <c r="D609" s="23" t="s">
        <v>545</v>
      </c>
      <c r="E609" s="23" t="s">
        <v>545</v>
      </c>
      <c r="F609" s="23" t="s">
        <v>19</v>
      </c>
      <c r="G609" s="24" t="n">
        <v>1</v>
      </c>
      <c r="H609" s="25" t="n">
        <v>-116</v>
      </c>
      <c r="I609" s="25" t="n">
        <v>-116</v>
      </c>
      <c r="J609" s="25" t="n">
        <v>0</v>
      </c>
      <c r="K609" s="25" t="n">
        <v>0</v>
      </c>
      <c r="L609" s="25" t="n">
        <v>0</v>
      </c>
      <c r="M609" s="25"/>
      <c r="N609" s="6" t="s">
        <f>=I609+J609+K609+L609</f>
      </c>
      <c r="O609" s="25"/>
      <c r="P609" s="23"/>
    </row>
    <row collapsed="false" customFormat="false" customHeight="false" hidden="false" ht="12.1" outlineLevel="0" r="610">
      <c r="A610" s="22" t="n">
        <v>44320</v>
      </c>
      <c r="B610" s="23" t="s">
        <v>545</v>
      </c>
      <c r="C610" s="23" t="s">
        <v>567</v>
      </c>
      <c r="D610" s="23" t="s">
        <v>545</v>
      </c>
      <c r="E610" s="23" t="s">
        <v>545</v>
      </c>
      <c r="F610" s="23" t="s">
        <v>19</v>
      </c>
      <c r="G610" s="24" t="n">
        <v>1</v>
      </c>
      <c r="H610" s="25" t="n">
        <v>-158.18</v>
      </c>
      <c r="I610" s="25" t="n">
        <v>-158.18</v>
      </c>
      <c r="J610" s="25" t="n">
        <v>0</v>
      </c>
      <c r="K610" s="25" t="n">
        <v>0</v>
      </c>
      <c r="L610" s="25" t="n">
        <v>0</v>
      </c>
      <c r="M610" s="25"/>
      <c r="N610" s="6" t="s">
        <f>=I610+J610+K610+L610</f>
      </c>
      <c r="O610" s="25"/>
      <c r="P610" s="23"/>
    </row>
    <row collapsed="false" customFormat="false" customHeight="false" hidden="false" ht="12.1" outlineLevel="0" r="611">
      <c r="A611" s="26" t="n">
        <v>44320</v>
      </c>
      <c r="B611" s="27" t="s">
        <v>547</v>
      </c>
      <c r="C611" s="27" t="s">
        <v>183</v>
      </c>
      <c r="D611" s="27" t="s">
        <v>547</v>
      </c>
      <c r="E611" s="27" t="s">
        <v>547</v>
      </c>
      <c r="F611" s="27" t="s">
        <v>19</v>
      </c>
      <c r="G611" s="28" t="n">
        <v>1</v>
      </c>
      <c r="H611" s="29" t="n">
        <v>700</v>
      </c>
      <c r="I611" s="29" t="n">
        <v>700</v>
      </c>
      <c r="J611" s="29" t="n">
        <v>0</v>
      </c>
      <c r="K611" s="29" t="n">
        <v>0</v>
      </c>
      <c r="L611" s="29" t="n">
        <v>0</v>
      </c>
      <c r="M611" s="29"/>
      <c r="N611" s="6" t="s">
        <f>=I611+J611+K611+L611</f>
      </c>
      <c r="O611" s="29"/>
      <c r="P611" s="27"/>
    </row>
    <row collapsed="false" customFormat="false" customHeight="false" hidden="false" ht="12.1" outlineLevel="0" r="612">
      <c r="A612" s="30" t="n">
        <v>44323.544814815</v>
      </c>
      <c r="B612" s="31" t="s">
        <v>485</v>
      </c>
      <c r="C612" s="31" t="s">
        <v>562</v>
      </c>
      <c r="D612" s="31" t="s">
        <v>475</v>
      </c>
      <c r="E612" s="31" t="s">
        <v>17</v>
      </c>
      <c r="F612" s="31" t="s">
        <v>19</v>
      </c>
      <c r="G612" s="32" t="n">
        <v>-20</v>
      </c>
      <c r="H612" s="33" t="n">
        <v>27000</v>
      </c>
      <c r="I612" s="33" t="n">
        <v>540000</v>
      </c>
      <c r="J612" s="33" t="n">
        <v>0</v>
      </c>
      <c r="K612" s="33" t="n">
        <v>-324</v>
      </c>
      <c r="L612" s="33" t="n">
        <v>0</v>
      </c>
      <c r="M612" s="33"/>
      <c r="N612" s="6" t="s">
        <f>=I612+J612+K612+L612</f>
      </c>
      <c r="O612" s="33"/>
      <c r="P612" s="31"/>
    </row>
    <row collapsed="false" customFormat="false" customHeight="false" hidden="false" ht="12.1" outlineLevel="0" r="613">
      <c r="A613" s="30" t="n">
        <v>44323.60369213</v>
      </c>
      <c r="B613" s="31" t="s">
        <v>485</v>
      </c>
      <c r="C613" s="31" t="s">
        <v>562</v>
      </c>
      <c r="D613" s="31" t="s">
        <v>475</v>
      </c>
      <c r="E613" s="31" t="s">
        <v>17</v>
      </c>
      <c r="F613" s="31" t="s">
        <v>19</v>
      </c>
      <c r="G613" s="32" t="n">
        <v>-12</v>
      </c>
      <c r="H613" s="33" t="n">
        <v>27114</v>
      </c>
      <c r="I613" s="33" t="n">
        <v>325368</v>
      </c>
      <c r="J613" s="33" t="n">
        <v>0</v>
      </c>
      <c r="K613" s="33" t="n">
        <v>-195.22</v>
      </c>
      <c r="L613" s="33" t="n">
        <v>0</v>
      </c>
      <c r="M613" s="33"/>
      <c r="N613" s="6" t="s">
        <f>=I613+J613+K613+L613</f>
      </c>
      <c r="O613" s="33"/>
      <c r="P613" s="31"/>
    </row>
    <row collapsed="false" customFormat="false" customHeight="false" hidden="false" ht="12.1" outlineLevel="0" r="614">
      <c r="A614" s="30" t="n">
        <v>44323.604189815</v>
      </c>
      <c r="B614" s="31" t="s">
        <v>485</v>
      </c>
      <c r="C614" s="31" t="s">
        <v>562</v>
      </c>
      <c r="D614" s="31" t="s">
        <v>475</v>
      </c>
      <c r="E614" s="31" t="s">
        <v>17</v>
      </c>
      <c r="F614" s="31" t="s">
        <v>19</v>
      </c>
      <c r="G614" s="32" t="n">
        <v>-8</v>
      </c>
      <c r="H614" s="33" t="n">
        <v>27114</v>
      </c>
      <c r="I614" s="33" t="n">
        <v>216912</v>
      </c>
      <c r="J614" s="33" t="n">
        <v>0</v>
      </c>
      <c r="K614" s="33" t="n">
        <v>-130.15</v>
      </c>
      <c r="L614" s="33" t="n">
        <v>0</v>
      </c>
      <c r="M614" s="33"/>
      <c r="N614" s="6" t="s">
        <f>=I614+J614+K614+L614</f>
      </c>
      <c r="O614" s="33"/>
      <c r="P614" s="31"/>
    </row>
    <row collapsed="false" customFormat="false" customHeight="false" hidden="false" ht="12.1" outlineLevel="0" r="615">
      <c r="A615" s="21" t="n">
        <v>44323.691076389</v>
      </c>
      <c r="B615" s="17" t="s">
        <v>485</v>
      </c>
      <c r="C615" s="17" t="s">
        <v>562</v>
      </c>
      <c r="D615" s="17" t="s">
        <v>473</v>
      </c>
      <c r="E615" s="17" t="s">
        <v>17</v>
      </c>
      <c r="F615" s="17" t="s">
        <v>19</v>
      </c>
      <c r="G615" s="7" t="n">
        <v>40</v>
      </c>
      <c r="H615" s="6" t="n">
        <v>26990</v>
      </c>
      <c r="I615" s="6" t="n">
        <v>-1079600</v>
      </c>
      <c r="J615" s="6" t="n">
        <v>0</v>
      </c>
      <c r="K615" s="6" t="n">
        <v>-647.76</v>
      </c>
      <c r="L615" s="6" t="n">
        <v>0</v>
      </c>
      <c r="M615" s="6"/>
      <c r="N615" s="6" t="s">
        <f>=I615+J615+K615+L615</f>
      </c>
      <c r="O615" s="6"/>
      <c r="P615" s="17"/>
    </row>
    <row collapsed="false" customFormat="false" customHeight="false" hidden="false" ht="12.1" outlineLevel="0" r="616">
      <c r="A616" s="21" t="n">
        <v>44327.483206019</v>
      </c>
      <c r="B616" s="17" t="s">
        <v>485</v>
      </c>
      <c r="C616" s="17" t="s">
        <v>562</v>
      </c>
      <c r="D616" s="17" t="s">
        <v>473</v>
      </c>
      <c r="E616" s="17" t="s">
        <v>17</v>
      </c>
      <c r="F616" s="17" t="s">
        <v>19</v>
      </c>
      <c r="G616" s="7" t="n">
        <v>4</v>
      </c>
      <c r="H616" s="6" t="n">
        <v>26888</v>
      </c>
      <c r="I616" s="6" t="n">
        <v>-107552</v>
      </c>
      <c r="J616" s="6" t="n">
        <v>0</v>
      </c>
      <c r="K616" s="6" t="n">
        <v>-64.53</v>
      </c>
      <c r="L616" s="6" t="n">
        <v>0</v>
      </c>
      <c r="M616" s="6"/>
      <c r="N616" s="6" t="s">
        <f>=I616+J616+K616+L616</f>
      </c>
      <c r="O616" s="6"/>
      <c r="P616" s="17"/>
    </row>
    <row collapsed="false" customFormat="false" customHeight="false" hidden="false" ht="12.1" outlineLevel="0" r="617">
      <c r="A617" s="21" t="n">
        <v>44327.483206019</v>
      </c>
      <c r="B617" s="17" t="s">
        <v>485</v>
      </c>
      <c r="C617" s="17" t="s">
        <v>562</v>
      </c>
      <c r="D617" s="17" t="s">
        <v>473</v>
      </c>
      <c r="E617" s="17" t="s">
        <v>17</v>
      </c>
      <c r="F617" s="17" t="s">
        <v>19</v>
      </c>
      <c r="G617" s="7" t="n">
        <v>8</v>
      </c>
      <c r="H617" s="6" t="n">
        <v>26888</v>
      </c>
      <c r="I617" s="6" t="n">
        <v>-215104</v>
      </c>
      <c r="J617" s="6" t="n">
        <v>0</v>
      </c>
      <c r="K617" s="6" t="n">
        <v>-129.06</v>
      </c>
      <c r="L617" s="6" t="n">
        <v>0</v>
      </c>
      <c r="M617" s="6"/>
      <c r="N617" s="6" t="s">
        <f>=I617+J617+K617+L617</f>
      </c>
      <c r="O617" s="6"/>
      <c r="P617" s="17"/>
    </row>
    <row collapsed="false" customFormat="false" customHeight="false" hidden="false" ht="12.1" outlineLevel="0" r="618">
      <c r="A618" s="21" t="n">
        <v>44327.483229167</v>
      </c>
      <c r="B618" s="17" t="s">
        <v>485</v>
      </c>
      <c r="C618" s="17" t="s">
        <v>562</v>
      </c>
      <c r="D618" s="17" t="s">
        <v>473</v>
      </c>
      <c r="E618" s="17" t="s">
        <v>17</v>
      </c>
      <c r="F618" s="17" t="s">
        <v>19</v>
      </c>
      <c r="G618" s="7" t="n">
        <v>1</v>
      </c>
      <c r="H618" s="6" t="n">
        <v>26888</v>
      </c>
      <c r="I618" s="6" t="n">
        <v>-26888</v>
      </c>
      <c r="J618" s="6" t="n">
        <v>0</v>
      </c>
      <c r="K618" s="6" t="n">
        <v>-16.13</v>
      </c>
      <c r="L618" s="6" t="n">
        <v>0</v>
      </c>
      <c r="M618" s="6"/>
      <c r="N618" s="6" t="s">
        <f>=I618+J618+K618+L618</f>
      </c>
      <c r="O618" s="6"/>
      <c r="P618" s="17"/>
    </row>
    <row collapsed="false" customFormat="false" customHeight="false" hidden="false" ht="12.1" outlineLevel="0" r="619">
      <c r="A619" s="21" t="n">
        <v>44327.483240741</v>
      </c>
      <c r="B619" s="17" t="s">
        <v>485</v>
      </c>
      <c r="C619" s="17" t="s">
        <v>562</v>
      </c>
      <c r="D619" s="17" t="s">
        <v>473</v>
      </c>
      <c r="E619" s="17" t="s">
        <v>17</v>
      </c>
      <c r="F619" s="17" t="s">
        <v>19</v>
      </c>
      <c r="G619" s="7" t="n">
        <v>1</v>
      </c>
      <c r="H619" s="6" t="n">
        <v>26888</v>
      </c>
      <c r="I619" s="6" t="n">
        <v>-26888</v>
      </c>
      <c r="J619" s="6" t="n">
        <v>0</v>
      </c>
      <c r="K619" s="6" t="n">
        <v>-16.13</v>
      </c>
      <c r="L619" s="6" t="n">
        <v>0</v>
      </c>
      <c r="M619" s="6"/>
      <c r="N619" s="6" t="s">
        <f>=I619+J619+K619+L619</f>
      </c>
      <c r="O619" s="6"/>
      <c r="P619" s="17"/>
    </row>
    <row collapsed="false" customFormat="false" customHeight="false" hidden="false" ht="12.1" outlineLevel="0" r="620">
      <c r="A620" s="30" t="n">
        <v>44327.513217593</v>
      </c>
      <c r="B620" s="31" t="s">
        <v>485</v>
      </c>
      <c r="C620" s="31" t="s">
        <v>562</v>
      </c>
      <c r="D620" s="31" t="s">
        <v>475</v>
      </c>
      <c r="E620" s="31" t="s">
        <v>17</v>
      </c>
      <c r="F620" s="31" t="s">
        <v>19</v>
      </c>
      <c r="G620" s="32" t="n">
        <v>-8</v>
      </c>
      <c r="H620" s="33" t="n">
        <v>26980</v>
      </c>
      <c r="I620" s="33" t="n">
        <v>215840</v>
      </c>
      <c r="J620" s="33" t="n">
        <v>0</v>
      </c>
      <c r="K620" s="33" t="n">
        <v>-129.5</v>
      </c>
      <c r="L620" s="33" t="n">
        <v>0</v>
      </c>
      <c r="M620" s="33"/>
      <c r="N620" s="6" t="s">
        <f>=I620+J620+K620+L620</f>
      </c>
      <c r="O620" s="33"/>
      <c r="P620" s="31"/>
    </row>
    <row collapsed="false" customFormat="false" customHeight="false" hidden="false" ht="12.1" outlineLevel="0" r="621">
      <c r="A621" s="30" t="n">
        <v>44327.513217593</v>
      </c>
      <c r="B621" s="31" t="s">
        <v>485</v>
      </c>
      <c r="C621" s="31" t="s">
        <v>562</v>
      </c>
      <c r="D621" s="31" t="s">
        <v>475</v>
      </c>
      <c r="E621" s="31" t="s">
        <v>17</v>
      </c>
      <c r="F621" s="31" t="s">
        <v>19</v>
      </c>
      <c r="G621" s="32" t="n">
        <v>-1</v>
      </c>
      <c r="H621" s="33" t="n">
        <v>26980</v>
      </c>
      <c r="I621" s="33" t="n">
        <v>26980</v>
      </c>
      <c r="J621" s="33" t="n">
        <v>0</v>
      </c>
      <c r="K621" s="33" t="n">
        <v>-16.19</v>
      </c>
      <c r="L621" s="33" t="n">
        <v>0</v>
      </c>
      <c r="M621" s="33"/>
      <c r="N621" s="6" t="s">
        <f>=I621+J621+K621+L621</f>
      </c>
      <c r="O621" s="33"/>
      <c r="P621" s="31"/>
    </row>
    <row collapsed="false" customFormat="false" customHeight="false" hidden="false" ht="12.1" outlineLevel="0" r="622">
      <c r="A622" s="30" t="n">
        <v>44327.513217593</v>
      </c>
      <c r="B622" s="31" t="s">
        <v>485</v>
      </c>
      <c r="C622" s="31" t="s">
        <v>562</v>
      </c>
      <c r="D622" s="31" t="s">
        <v>475</v>
      </c>
      <c r="E622" s="31" t="s">
        <v>17</v>
      </c>
      <c r="F622" s="31" t="s">
        <v>19</v>
      </c>
      <c r="G622" s="32" t="n">
        <v>-5</v>
      </c>
      <c r="H622" s="33" t="n">
        <v>26980</v>
      </c>
      <c r="I622" s="33" t="n">
        <v>134900</v>
      </c>
      <c r="J622" s="33" t="n">
        <v>0</v>
      </c>
      <c r="K622" s="33" t="n">
        <v>-80.94</v>
      </c>
      <c r="L622" s="33" t="n">
        <v>0</v>
      </c>
      <c r="M622" s="33"/>
      <c r="N622" s="6" t="s">
        <f>=I622+J622+K622+L622</f>
      </c>
      <c r="O622" s="33"/>
      <c r="P622" s="31"/>
    </row>
    <row collapsed="false" customFormat="false" customHeight="false" hidden="false" ht="12.1" outlineLevel="0" r="623">
      <c r="A623" s="21" t="n">
        <v>44327.51681713</v>
      </c>
      <c r="B623" s="17" t="s">
        <v>24</v>
      </c>
      <c r="C623" s="17" t="s">
        <v>630</v>
      </c>
      <c r="D623" s="17" t="s">
        <v>473</v>
      </c>
      <c r="E623" s="17" t="s">
        <v>17</v>
      </c>
      <c r="F623" s="17" t="s">
        <v>19</v>
      </c>
      <c r="G623" s="7" t="n">
        <v>4</v>
      </c>
      <c r="H623" s="6" t="n">
        <v>480.1</v>
      </c>
      <c r="I623" s="6" t="n">
        <v>-1920.4</v>
      </c>
      <c r="J623" s="6" t="n">
        <v>0</v>
      </c>
      <c r="K623" s="6" t="n">
        <v>-1.15</v>
      </c>
      <c r="L623" s="6" t="n">
        <v>0</v>
      </c>
      <c r="M623" s="6"/>
      <c r="N623" s="6" t="s">
        <f>=I623+J623+K623+L623</f>
      </c>
      <c r="O623" s="6"/>
      <c r="P623" s="17"/>
    </row>
    <row collapsed="false" customFormat="false" customHeight="false" hidden="false" ht="12.1" outlineLevel="0" r="624">
      <c r="A624" s="21" t="n">
        <v>44327.519131944</v>
      </c>
      <c r="B624" s="17" t="s">
        <v>485</v>
      </c>
      <c r="C624" s="17" t="s">
        <v>562</v>
      </c>
      <c r="D624" s="17" t="s">
        <v>473</v>
      </c>
      <c r="E624" s="17" t="s">
        <v>17</v>
      </c>
      <c r="F624" s="17" t="s">
        <v>19</v>
      </c>
      <c r="G624" s="7" t="n">
        <v>13</v>
      </c>
      <c r="H624" s="6" t="n">
        <v>27010</v>
      </c>
      <c r="I624" s="6" t="n">
        <v>-351130</v>
      </c>
      <c r="J624" s="6" t="n">
        <v>0</v>
      </c>
      <c r="K624" s="6" t="n">
        <v>-210.68</v>
      </c>
      <c r="L624" s="6" t="n">
        <v>0</v>
      </c>
      <c r="M624" s="6"/>
      <c r="N624" s="6" t="s">
        <f>=I624+J624+K624+L624</f>
      </c>
      <c r="O624" s="6"/>
      <c r="P624" s="17"/>
    </row>
    <row collapsed="false" customFormat="false" customHeight="false" hidden="false" ht="12.1" outlineLevel="0" r="625">
      <c r="A625" s="21" t="n">
        <v>44327.519131944</v>
      </c>
      <c r="B625" s="17" t="s">
        <v>485</v>
      </c>
      <c r="C625" s="17" t="s">
        <v>562</v>
      </c>
      <c r="D625" s="17" t="s">
        <v>473</v>
      </c>
      <c r="E625" s="17" t="s">
        <v>17</v>
      </c>
      <c r="F625" s="17" t="s">
        <v>19</v>
      </c>
      <c r="G625" s="7" t="n">
        <v>2</v>
      </c>
      <c r="H625" s="6" t="n">
        <v>27010</v>
      </c>
      <c r="I625" s="6" t="n">
        <v>-54020</v>
      </c>
      <c r="J625" s="6" t="n">
        <v>0</v>
      </c>
      <c r="K625" s="6" t="n">
        <v>-32.42</v>
      </c>
      <c r="L625" s="6" t="n">
        <v>0</v>
      </c>
      <c r="M625" s="6"/>
      <c r="N625" s="6" t="s">
        <f>=I625+J625+K625+L625</f>
      </c>
      <c r="O625" s="6"/>
      <c r="P625" s="17"/>
    </row>
    <row collapsed="false" customFormat="false" customHeight="false" hidden="false" ht="12.1" outlineLevel="0" r="626">
      <c r="A626" s="30" t="n">
        <v>44327.523703704</v>
      </c>
      <c r="B626" s="31" t="s">
        <v>485</v>
      </c>
      <c r="C626" s="31" t="s">
        <v>562</v>
      </c>
      <c r="D626" s="31" t="s">
        <v>475</v>
      </c>
      <c r="E626" s="31" t="s">
        <v>17</v>
      </c>
      <c r="F626" s="31" t="s">
        <v>19</v>
      </c>
      <c r="G626" s="32" t="n">
        <v>-15</v>
      </c>
      <c r="H626" s="33" t="n">
        <v>27090</v>
      </c>
      <c r="I626" s="33" t="n">
        <v>406350</v>
      </c>
      <c r="J626" s="33" t="n">
        <v>0</v>
      </c>
      <c r="K626" s="33" t="n">
        <v>-243.82</v>
      </c>
      <c r="L626" s="33" t="n">
        <v>0</v>
      </c>
      <c r="M626" s="33"/>
      <c r="N626" s="6" t="s">
        <f>=I626+J626+K626+L626</f>
      </c>
      <c r="O626" s="33"/>
      <c r="P626" s="31"/>
    </row>
    <row collapsed="false" customFormat="false" customHeight="false" hidden="false" ht="12.1" outlineLevel="0" r="627">
      <c r="A627" s="21" t="n">
        <v>44327.524594907</v>
      </c>
      <c r="B627" s="17" t="s">
        <v>24</v>
      </c>
      <c r="C627" s="17" t="s">
        <v>630</v>
      </c>
      <c r="D627" s="17" t="s">
        <v>473</v>
      </c>
      <c r="E627" s="17" t="s">
        <v>17</v>
      </c>
      <c r="F627" s="17" t="s">
        <v>19</v>
      </c>
      <c r="G627" s="7" t="n">
        <v>2</v>
      </c>
      <c r="H627" s="6" t="n">
        <v>480.9</v>
      </c>
      <c r="I627" s="6" t="n">
        <v>-961.8</v>
      </c>
      <c r="J627" s="6" t="n">
        <v>0</v>
      </c>
      <c r="K627" s="6" t="n">
        <v>-0.58</v>
      </c>
      <c r="L627" s="6" t="n">
        <v>0</v>
      </c>
      <c r="M627" s="6"/>
      <c r="N627" s="6" t="s">
        <f>=I627+J627+K627+L627</f>
      </c>
      <c r="O627" s="6"/>
      <c r="P627" s="17"/>
    </row>
    <row collapsed="false" customFormat="false" customHeight="false" hidden="false" ht="12.1" outlineLevel="0" r="628">
      <c r="A628" s="21" t="n">
        <v>44327.528888889</v>
      </c>
      <c r="B628" s="17" t="s">
        <v>485</v>
      </c>
      <c r="C628" s="17" t="s">
        <v>562</v>
      </c>
      <c r="D628" s="17" t="s">
        <v>473</v>
      </c>
      <c r="E628" s="17" t="s">
        <v>17</v>
      </c>
      <c r="F628" s="17" t="s">
        <v>19</v>
      </c>
      <c r="G628" s="7" t="n">
        <v>1</v>
      </c>
      <c r="H628" s="6" t="n">
        <v>27070</v>
      </c>
      <c r="I628" s="6" t="n">
        <v>-27070</v>
      </c>
      <c r="J628" s="6" t="n">
        <v>0</v>
      </c>
      <c r="K628" s="6" t="n">
        <v>-16.25</v>
      </c>
      <c r="L628" s="6" t="n">
        <v>0</v>
      </c>
      <c r="M628" s="6"/>
      <c r="N628" s="6" t="s">
        <f>=I628+J628+K628+L628</f>
      </c>
      <c r="O628" s="6"/>
      <c r="P628" s="17"/>
    </row>
    <row collapsed="false" customFormat="false" customHeight="false" hidden="false" ht="12.1" outlineLevel="0" r="629">
      <c r="A629" s="21" t="n">
        <v>44327.528888889</v>
      </c>
      <c r="B629" s="17" t="s">
        <v>485</v>
      </c>
      <c r="C629" s="17" t="s">
        <v>562</v>
      </c>
      <c r="D629" s="17" t="s">
        <v>473</v>
      </c>
      <c r="E629" s="17" t="s">
        <v>17</v>
      </c>
      <c r="F629" s="17" t="s">
        <v>19</v>
      </c>
      <c r="G629" s="7" t="n">
        <v>2</v>
      </c>
      <c r="H629" s="6" t="n">
        <v>27070</v>
      </c>
      <c r="I629" s="6" t="n">
        <v>-54140</v>
      </c>
      <c r="J629" s="6" t="n">
        <v>0</v>
      </c>
      <c r="K629" s="6" t="n">
        <v>-32.48</v>
      </c>
      <c r="L629" s="6" t="n">
        <v>0</v>
      </c>
      <c r="M629" s="6"/>
      <c r="N629" s="6" t="s">
        <f>=I629+J629+K629+L629</f>
      </c>
      <c r="O629" s="6"/>
      <c r="P629" s="17"/>
    </row>
    <row collapsed="false" customFormat="false" customHeight="false" hidden="false" ht="12.1" outlineLevel="0" r="630">
      <c r="A630" s="21" t="n">
        <v>44327.528888889</v>
      </c>
      <c r="B630" s="17" t="s">
        <v>485</v>
      </c>
      <c r="C630" s="17" t="s">
        <v>562</v>
      </c>
      <c r="D630" s="17" t="s">
        <v>473</v>
      </c>
      <c r="E630" s="17" t="s">
        <v>17</v>
      </c>
      <c r="F630" s="17" t="s">
        <v>19</v>
      </c>
      <c r="G630" s="7" t="n">
        <v>4</v>
      </c>
      <c r="H630" s="6" t="n">
        <v>27070</v>
      </c>
      <c r="I630" s="6" t="n">
        <v>-108280</v>
      </c>
      <c r="J630" s="6" t="n">
        <v>0</v>
      </c>
      <c r="K630" s="6" t="n">
        <v>-64.97</v>
      </c>
      <c r="L630" s="6" t="n">
        <v>0</v>
      </c>
      <c r="M630" s="6"/>
      <c r="N630" s="6" t="s">
        <f>=I630+J630+K630+L630</f>
      </c>
      <c r="O630" s="6"/>
      <c r="P630" s="17"/>
    </row>
    <row collapsed="false" customFormat="false" customHeight="false" hidden="false" ht="12.1" outlineLevel="0" r="631">
      <c r="A631" s="21" t="n">
        <v>44327.531574074</v>
      </c>
      <c r="B631" s="17" t="s">
        <v>485</v>
      </c>
      <c r="C631" s="17" t="s">
        <v>562</v>
      </c>
      <c r="D631" s="17" t="s">
        <v>473</v>
      </c>
      <c r="E631" s="17" t="s">
        <v>17</v>
      </c>
      <c r="F631" s="17" t="s">
        <v>19</v>
      </c>
      <c r="G631" s="7" t="n">
        <v>23</v>
      </c>
      <c r="H631" s="6" t="n">
        <v>27070</v>
      </c>
      <c r="I631" s="6" t="n">
        <v>-622610</v>
      </c>
      <c r="J631" s="6" t="n">
        <v>0</v>
      </c>
      <c r="K631" s="6" t="n">
        <v>-373.57</v>
      </c>
      <c r="L631" s="6" t="n">
        <v>0</v>
      </c>
      <c r="M631" s="6"/>
      <c r="N631" s="6" t="s">
        <f>=I631+J631+K631+L631</f>
      </c>
      <c r="O631" s="6"/>
      <c r="P631" s="17"/>
    </row>
    <row collapsed="false" customFormat="false" customHeight="false" hidden="false" ht="12.1" outlineLevel="0" r="632">
      <c r="A632" s="21" t="n">
        <v>44327.548159722</v>
      </c>
      <c r="B632" s="17" t="s">
        <v>485</v>
      </c>
      <c r="C632" s="17" t="s">
        <v>562</v>
      </c>
      <c r="D632" s="17" t="s">
        <v>473</v>
      </c>
      <c r="E632" s="17" t="s">
        <v>17</v>
      </c>
      <c r="F632" s="17" t="s">
        <v>19</v>
      </c>
      <c r="G632" s="7" t="n">
        <v>20</v>
      </c>
      <c r="H632" s="6" t="n">
        <v>27024</v>
      </c>
      <c r="I632" s="6" t="n">
        <v>-540480</v>
      </c>
      <c r="J632" s="6" t="n">
        <v>0</v>
      </c>
      <c r="K632" s="6" t="n">
        <v>-324.29</v>
      </c>
      <c r="L632" s="6" t="n">
        <v>0</v>
      </c>
      <c r="M632" s="6"/>
      <c r="N632" s="6" t="s">
        <f>=I632+J632+K632+L632</f>
      </c>
      <c r="O632" s="6"/>
      <c r="P632" s="17"/>
    </row>
    <row collapsed="false" customFormat="false" customHeight="false" hidden="false" ht="12.1" outlineLevel="0" r="633">
      <c r="A633" s="30" t="n">
        <v>44327.559652778</v>
      </c>
      <c r="B633" s="31" t="s">
        <v>485</v>
      </c>
      <c r="C633" s="31" t="s">
        <v>562</v>
      </c>
      <c r="D633" s="31" t="s">
        <v>475</v>
      </c>
      <c r="E633" s="31" t="s">
        <v>17</v>
      </c>
      <c r="F633" s="31" t="s">
        <v>19</v>
      </c>
      <c r="G633" s="32" t="n">
        <v>-50</v>
      </c>
      <c r="H633" s="33" t="n">
        <v>27160</v>
      </c>
      <c r="I633" s="33" t="n">
        <v>1358000</v>
      </c>
      <c r="J633" s="33" t="n">
        <v>0</v>
      </c>
      <c r="K633" s="33" t="n">
        <v>-814.81</v>
      </c>
      <c r="L633" s="33" t="n">
        <v>0</v>
      </c>
      <c r="M633" s="33"/>
      <c r="N633" s="6" t="s">
        <f>=I633+J633+K633+L633</f>
      </c>
      <c r="O633" s="33"/>
      <c r="P633" s="31"/>
    </row>
    <row collapsed="false" customFormat="false" customHeight="false" hidden="false" ht="12.1" outlineLevel="0" r="634">
      <c r="A634" s="21" t="n">
        <v>44327.56181713</v>
      </c>
      <c r="B634" s="17" t="s">
        <v>24</v>
      </c>
      <c r="C634" s="17" t="s">
        <v>630</v>
      </c>
      <c r="D634" s="17" t="s">
        <v>473</v>
      </c>
      <c r="E634" s="17" t="s">
        <v>17</v>
      </c>
      <c r="F634" s="17" t="s">
        <v>19</v>
      </c>
      <c r="G634" s="7" t="n">
        <v>7</v>
      </c>
      <c r="H634" s="6" t="n">
        <v>480.9</v>
      </c>
      <c r="I634" s="6" t="n">
        <v>-3366.3</v>
      </c>
      <c r="J634" s="6" t="n">
        <v>0</v>
      </c>
      <c r="K634" s="6" t="n">
        <v>-2.01</v>
      </c>
      <c r="L634" s="6" t="n">
        <v>0</v>
      </c>
      <c r="M634" s="6"/>
      <c r="N634" s="6" t="s">
        <f>=I634+J634+K634+L634</f>
      </c>
      <c r="O634" s="6"/>
      <c r="P634" s="17"/>
    </row>
    <row collapsed="false" customFormat="false" customHeight="false" hidden="false" ht="12.1" outlineLevel="0" r="635">
      <c r="A635" s="21" t="n">
        <v>44327.637407407</v>
      </c>
      <c r="B635" s="17" t="s">
        <v>485</v>
      </c>
      <c r="C635" s="17" t="s">
        <v>562</v>
      </c>
      <c r="D635" s="17" t="s">
        <v>473</v>
      </c>
      <c r="E635" s="17" t="s">
        <v>17</v>
      </c>
      <c r="F635" s="17" t="s">
        <v>19</v>
      </c>
      <c r="G635" s="7" t="n">
        <v>7</v>
      </c>
      <c r="H635" s="6" t="n">
        <v>27108</v>
      </c>
      <c r="I635" s="6" t="n">
        <v>-189756</v>
      </c>
      <c r="J635" s="6" t="n">
        <v>0</v>
      </c>
      <c r="K635" s="6" t="n">
        <v>-113.85</v>
      </c>
      <c r="L635" s="6" t="n">
        <v>0</v>
      </c>
      <c r="M635" s="6"/>
      <c r="N635" s="6" t="s">
        <f>=I635+J635+K635+L635</f>
      </c>
      <c r="O635" s="6"/>
      <c r="P635" s="17"/>
    </row>
    <row collapsed="false" customFormat="false" customHeight="false" hidden="false" ht="12.1" outlineLevel="0" r="636">
      <c r="A636" s="21" t="n">
        <v>44327.637407407</v>
      </c>
      <c r="B636" s="17" t="s">
        <v>485</v>
      </c>
      <c r="C636" s="17" t="s">
        <v>562</v>
      </c>
      <c r="D636" s="17" t="s">
        <v>473</v>
      </c>
      <c r="E636" s="17" t="s">
        <v>17</v>
      </c>
      <c r="F636" s="17" t="s">
        <v>19</v>
      </c>
      <c r="G636" s="7" t="n">
        <v>16</v>
      </c>
      <c r="H636" s="6" t="n">
        <v>27110</v>
      </c>
      <c r="I636" s="6" t="n">
        <v>-433760</v>
      </c>
      <c r="J636" s="6" t="n">
        <v>0</v>
      </c>
      <c r="K636" s="6" t="n">
        <v>-260.25</v>
      </c>
      <c r="L636" s="6" t="n">
        <v>0</v>
      </c>
      <c r="M636" s="6"/>
      <c r="N636" s="6" t="s">
        <f>=I636+J636+K636+L636</f>
      </c>
      <c r="O636" s="6"/>
      <c r="P636" s="17"/>
    </row>
    <row collapsed="false" customFormat="false" customHeight="false" hidden="false" ht="12.1" outlineLevel="0" r="637">
      <c r="A637" s="21" t="n">
        <v>44327.637418981</v>
      </c>
      <c r="B637" s="17" t="s">
        <v>485</v>
      </c>
      <c r="C637" s="17" t="s">
        <v>562</v>
      </c>
      <c r="D637" s="17" t="s">
        <v>473</v>
      </c>
      <c r="E637" s="17" t="s">
        <v>17</v>
      </c>
      <c r="F637" s="17" t="s">
        <v>19</v>
      </c>
      <c r="G637" s="7" t="n">
        <v>1</v>
      </c>
      <c r="H637" s="6" t="n">
        <v>27110</v>
      </c>
      <c r="I637" s="6" t="n">
        <v>-27110</v>
      </c>
      <c r="J637" s="6" t="n">
        <v>0</v>
      </c>
      <c r="K637" s="6" t="n">
        <v>-16.27</v>
      </c>
      <c r="L637" s="6" t="n">
        <v>0</v>
      </c>
      <c r="M637" s="6"/>
      <c r="N637" s="6" t="s">
        <f>=I637+J637+K637+L637</f>
      </c>
      <c r="O637" s="6"/>
      <c r="P637" s="17"/>
    </row>
    <row collapsed="false" customFormat="false" customHeight="false" hidden="false" ht="12.1" outlineLevel="0" r="638">
      <c r="A638" s="21" t="n">
        <v>44327.637430556</v>
      </c>
      <c r="B638" s="17" t="s">
        <v>485</v>
      </c>
      <c r="C638" s="17" t="s">
        <v>562</v>
      </c>
      <c r="D638" s="17" t="s">
        <v>473</v>
      </c>
      <c r="E638" s="17" t="s">
        <v>17</v>
      </c>
      <c r="F638" s="17" t="s">
        <v>19</v>
      </c>
      <c r="G638" s="7" t="n">
        <v>6</v>
      </c>
      <c r="H638" s="6" t="n">
        <v>27110</v>
      </c>
      <c r="I638" s="6" t="n">
        <v>-162660</v>
      </c>
      <c r="J638" s="6" t="n">
        <v>0</v>
      </c>
      <c r="K638" s="6" t="n">
        <v>-97.59</v>
      </c>
      <c r="L638" s="6" t="n">
        <v>0</v>
      </c>
      <c r="M638" s="6"/>
      <c r="N638" s="6" t="s">
        <f>=I638+J638+K638+L638</f>
      </c>
      <c r="O638" s="6"/>
      <c r="P638" s="17"/>
    </row>
    <row collapsed="false" customFormat="false" customHeight="false" hidden="false" ht="12.1" outlineLevel="0" r="639">
      <c r="A639" s="21" t="n">
        <v>44327.644108796</v>
      </c>
      <c r="B639" s="17" t="s">
        <v>485</v>
      </c>
      <c r="C639" s="17" t="s">
        <v>562</v>
      </c>
      <c r="D639" s="17" t="s">
        <v>473</v>
      </c>
      <c r="E639" s="17" t="s">
        <v>17</v>
      </c>
      <c r="F639" s="17" t="s">
        <v>19</v>
      </c>
      <c r="G639" s="7" t="n">
        <v>30</v>
      </c>
      <c r="H639" s="6" t="n">
        <v>27084</v>
      </c>
      <c r="I639" s="6" t="n">
        <v>-812520</v>
      </c>
      <c r="J639" s="6" t="n">
        <v>0</v>
      </c>
      <c r="K639" s="6" t="n">
        <v>-487.51</v>
      </c>
      <c r="L639" s="6" t="n">
        <v>0</v>
      </c>
      <c r="M639" s="6"/>
      <c r="N639" s="6" t="s">
        <f>=I639+J639+K639+L639</f>
      </c>
      <c r="O639" s="6"/>
      <c r="P639" s="17"/>
    </row>
    <row collapsed="false" customFormat="false" customHeight="false" hidden="false" ht="12.1" outlineLevel="0" r="640">
      <c r="A640" s="30" t="n">
        <v>44327.75525463</v>
      </c>
      <c r="B640" s="31" t="s">
        <v>485</v>
      </c>
      <c r="C640" s="31" t="s">
        <v>562</v>
      </c>
      <c r="D640" s="31" t="s">
        <v>475</v>
      </c>
      <c r="E640" s="31" t="s">
        <v>17</v>
      </c>
      <c r="F640" s="31" t="s">
        <v>19</v>
      </c>
      <c r="G640" s="32" t="n">
        <v>-60</v>
      </c>
      <c r="H640" s="33" t="n">
        <v>27198</v>
      </c>
      <c r="I640" s="33" t="n">
        <v>1631880</v>
      </c>
      <c r="J640" s="33" t="n">
        <v>0</v>
      </c>
      <c r="K640" s="33" t="n">
        <v>-979.12</v>
      </c>
      <c r="L640" s="33" t="n">
        <v>0</v>
      </c>
      <c r="M640" s="33"/>
      <c r="N640" s="6" t="s">
        <f>=I640+J640+K640+L640</f>
      </c>
      <c r="O640" s="33"/>
      <c r="P640" s="31"/>
    </row>
    <row collapsed="false" customFormat="false" customHeight="false" hidden="false" ht="12.1" outlineLevel="0" r="641">
      <c r="A641" s="21" t="n">
        <v>44328.607581019</v>
      </c>
      <c r="B641" s="17" t="s">
        <v>24</v>
      </c>
      <c r="C641" s="17" t="s">
        <v>630</v>
      </c>
      <c r="D641" s="17" t="s">
        <v>473</v>
      </c>
      <c r="E641" s="17" t="s">
        <v>17</v>
      </c>
      <c r="F641" s="17" t="s">
        <v>19</v>
      </c>
      <c r="G641" s="7" t="n">
        <v>7</v>
      </c>
      <c r="H641" s="6" t="n">
        <v>479.6</v>
      </c>
      <c r="I641" s="6" t="n">
        <v>-3357.2</v>
      </c>
      <c r="J641" s="6" t="n">
        <v>0</v>
      </c>
      <c r="K641" s="6" t="n">
        <v>-2.01</v>
      </c>
      <c r="L641" s="6" t="n">
        <v>0</v>
      </c>
      <c r="M641" s="6"/>
      <c r="N641" s="6" t="s">
        <f>=I641+J641+K641+L641</f>
      </c>
      <c r="O641" s="6"/>
      <c r="P641" s="17"/>
    </row>
    <row collapsed="false" customFormat="false" customHeight="false" hidden="false" ht="12.1" outlineLevel="0" r="642">
      <c r="A642" s="21" t="n">
        <v>44329.455092593</v>
      </c>
      <c r="B642" s="17" t="s">
        <v>501</v>
      </c>
      <c r="C642" s="17" t="s">
        <v>626</v>
      </c>
      <c r="D642" s="17" t="s">
        <v>473</v>
      </c>
      <c r="E642" s="17" t="s">
        <v>17</v>
      </c>
      <c r="F642" s="17" t="s">
        <v>19</v>
      </c>
      <c r="G642" s="7" t="n">
        <v>10</v>
      </c>
      <c r="H642" s="6" t="n">
        <v>76.76</v>
      </c>
      <c r="I642" s="6" t="n">
        <v>-767.6</v>
      </c>
      <c r="J642" s="6" t="n">
        <v>0</v>
      </c>
      <c r="K642" s="6" t="n">
        <v>-0.45</v>
      </c>
      <c r="L642" s="6" t="n">
        <v>0</v>
      </c>
      <c r="M642" s="6"/>
      <c r="N642" s="6" t="s">
        <f>=I642+J642+K642+L642</f>
      </c>
      <c r="O642" s="6"/>
      <c r="P642" s="17"/>
    </row>
    <row collapsed="false" customFormat="false" customHeight="false" hidden="false" ht="12.1" outlineLevel="0" r="643">
      <c r="A643" s="21" t="n">
        <v>44329.766446759</v>
      </c>
      <c r="B643" s="17" t="s">
        <v>24</v>
      </c>
      <c r="C643" s="17" t="s">
        <v>630</v>
      </c>
      <c r="D643" s="17" t="s">
        <v>473</v>
      </c>
      <c r="E643" s="17" t="s">
        <v>17</v>
      </c>
      <c r="F643" s="17" t="s">
        <v>19</v>
      </c>
      <c r="G643" s="7" t="n">
        <v>1</v>
      </c>
      <c r="H643" s="6" t="n">
        <v>474.1</v>
      </c>
      <c r="I643" s="6" t="n">
        <v>-474.1</v>
      </c>
      <c r="J643" s="6" t="n">
        <v>0</v>
      </c>
      <c r="K643" s="6" t="n">
        <v>-0.29</v>
      </c>
      <c r="L643" s="6" t="n">
        <v>0</v>
      </c>
      <c r="M643" s="6"/>
      <c r="N643" s="6" t="s">
        <f>=I643+J643+K643+L643</f>
      </c>
      <c r="O643" s="6"/>
      <c r="P643" s="17"/>
    </row>
    <row collapsed="false" customFormat="false" customHeight="false" hidden="false" ht="12.1" outlineLevel="0" r="644">
      <c r="A644" s="21" t="n">
        <v>44330.973784722</v>
      </c>
      <c r="B644" s="17" t="s">
        <v>485</v>
      </c>
      <c r="C644" s="17" t="s">
        <v>562</v>
      </c>
      <c r="D644" s="17" t="s">
        <v>473</v>
      </c>
      <c r="E644" s="17" t="s">
        <v>17</v>
      </c>
      <c r="F644" s="17" t="s">
        <v>19</v>
      </c>
      <c r="G644" s="7" t="n">
        <v>30</v>
      </c>
      <c r="H644" s="6" t="n">
        <v>27370</v>
      </c>
      <c r="I644" s="6" t="n">
        <v>-821100</v>
      </c>
      <c r="J644" s="6" t="n">
        <v>0</v>
      </c>
      <c r="K644" s="6" t="n">
        <v>-492.66</v>
      </c>
      <c r="L644" s="6" t="n">
        <v>0</v>
      </c>
      <c r="M644" s="6"/>
      <c r="N644" s="6" t="s">
        <f>=I644+J644+K644+L644</f>
      </c>
      <c r="O644" s="6"/>
      <c r="P644" s="17"/>
    </row>
    <row collapsed="false" customFormat="false" customHeight="false" hidden="false" ht="12.1" outlineLevel="0" r="645">
      <c r="A645" s="22" t="n">
        <v>44334</v>
      </c>
      <c r="B645" s="23" t="s">
        <v>545</v>
      </c>
      <c r="C645" s="23" t="s">
        <v>568</v>
      </c>
      <c r="D645" s="23" t="s">
        <v>545</v>
      </c>
      <c r="E645" s="23" t="s">
        <v>545</v>
      </c>
      <c r="F645" s="23" t="s">
        <v>19</v>
      </c>
      <c r="G645" s="24" t="n">
        <v>1</v>
      </c>
      <c r="H645" s="25" t="n">
        <v>-123.77</v>
      </c>
      <c r="I645" s="25" t="n">
        <v>-123.77</v>
      </c>
      <c r="J645" s="25" t="n">
        <v>0</v>
      </c>
      <c r="K645" s="25" t="n">
        <v>0</v>
      </c>
      <c r="L645" s="25" t="n">
        <v>0</v>
      </c>
      <c r="M645" s="25"/>
      <c r="N645" s="6" t="s">
        <f>=I645+J645+K645+L645</f>
      </c>
      <c r="O645" s="25"/>
      <c r="P645" s="23"/>
    </row>
    <row collapsed="false" customFormat="false" customHeight="false" hidden="false" ht="12.1" outlineLevel="0" r="646">
      <c r="A646" s="30" t="n">
        <v>44334.435474537</v>
      </c>
      <c r="B646" s="31" t="s">
        <v>485</v>
      </c>
      <c r="C646" s="31" t="s">
        <v>562</v>
      </c>
      <c r="D646" s="31" t="s">
        <v>475</v>
      </c>
      <c r="E646" s="31" t="s">
        <v>17</v>
      </c>
      <c r="F646" s="31" t="s">
        <v>19</v>
      </c>
      <c r="G646" s="32" t="n">
        <v>-2</v>
      </c>
      <c r="H646" s="33" t="n">
        <v>27560</v>
      </c>
      <c r="I646" s="33" t="n">
        <v>55120</v>
      </c>
      <c r="J646" s="33" t="n">
        <v>0</v>
      </c>
      <c r="K646" s="33" t="n">
        <v>-33.07</v>
      </c>
      <c r="L646" s="33" t="n">
        <v>0</v>
      </c>
      <c r="M646" s="33"/>
      <c r="N646" s="6" t="s">
        <f>=I646+J646+K646+L646</f>
      </c>
      <c r="O646" s="33"/>
      <c r="P646" s="31"/>
    </row>
    <row collapsed="false" customFormat="false" customHeight="false" hidden="false" ht="12.1" outlineLevel="0" r="647">
      <c r="A647" s="30" t="n">
        <v>44334.435474537</v>
      </c>
      <c r="B647" s="31" t="s">
        <v>485</v>
      </c>
      <c r="C647" s="31" t="s">
        <v>562</v>
      </c>
      <c r="D647" s="31" t="s">
        <v>475</v>
      </c>
      <c r="E647" s="31" t="s">
        <v>17</v>
      </c>
      <c r="F647" s="31" t="s">
        <v>19</v>
      </c>
      <c r="G647" s="32" t="n">
        <v>-1</v>
      </c>
      <c r="H647" s="33" t="n">
        <v>27560</v>
      </c>
      <c r="I647" s="33" t="n">
        <v>27560</v>
      </c>
      <c r="J647" s="33" t="n">
        <v>0</v>
      </c>
      <c r="K647" s="33" t="n">
        <v>-16.53</v>
      </c>
      <c r="L647" s="33" t="n">
        <v>0</v>
      </c>
      <c r="M647" s="33"/>
      <c r="N647" s="6" t="s">
        <f>=I647+J647+K647+L647</f>
      </c>
      <c r="O647" s="33"/>
      <c r="P647" s="31"/>
    </row>
    <row collapsed="false" customFormat="false" customHeight="false" hidden="false" ht="12.1" outlineLevel="0" r="648">
      <c r="A648" s="30" t="n">
        <v>44334.435497685</v>
      </c>
      <c r="B648" s="31" t="s">
        <v>485</v>
      </c>
      <c r="C648" s="31" t="s">
        <v>562</v>
      </c>
      <c r="D648" s="31" t="s">
        <v>475</v>
      </c>
      <c r="E648" s="31" t="s">
        <v>17</v>
      </c>
      <c r="F648" s="31" t="s">
        <v>19</v>
      </c>
      <c r="G648" s="32" t="n">
        <v>-7</v>
      </c>
      <c r="H648" s="33" t="n">
        <v>27560</v>
      </c>
      <c r="I648" s="33" t="n">
        <v>192920</v>
      </c>
      <c r="J648" s="33" t="n">
        <v>0</v>
      </c>
      <c r="K648" s="33" t="n">
        <v>-115.75</v>
      </c>
      <c r="L648" s="33" t="n">
        <v>0</v>
      </c>
      <c r="M648" s="33"/>
      <c r="N648" s="6" t="s">
        <f>=I648+J648+K648+L648</f>
      </c>
      <c r="O648" s="33"/>
      <c r="P648" s="31"/>
    </row>
    <row collapsed="false" customFormat="false" customHeight="false" hidden="false" ht="12.1" outlineLevel="0" r="649">
      <c r="A649" s="30" t="n">
        <v>44334.435497685</v>
      </c>
      <c r="B649" s="31" t="s">
        <v>485</v>
      </c>
      <c r="C649" s="31" t="s">
        <v>562</v>
      </c>
      <c r="D649" s="31" t="s">
        <v>475</v>
      </c>
      <c r="E649" s="31" t="s">
        <v>17</v>
      </c>
      <c r="F649" s="31" t="s">
        <v>19</v>
      </c>
      <c r="G649" s="32" t="n">
        <v>-20</v>
      </c>
      <c r="H649" s="33" t="n">
        <v>27560</v>
      </c>
      <c r="I649" s="33" t="n">
        <v>551200</v>
      </c>
      <c r="J649" s="33" t="n">
        <v>0</v>
      </c>
      <c r="K649" s="33" t="n">
        <v>-330.72</v>
      </c>
      <c r="L649" s="33" t="n">
        <v>0</v>
      </c>
      <c r="M649" s="33"/>
      <c r="N649" s="6" t="s">
        <f>=I649+J649+K649+L649</f>
      </c>
      <c r="O649" s="33"/>
      <c r="P649" s="31"/>
    </row>
    <row collapsed="false" customFormat="false" customHeight="false" hidden="false" ht="12.1" outlineLevel="0" r="650">
      <c r="A650" s="22" t="n">
        <v>44335</v>
      </c>
      <c r="B650" s="23" t="s">
        <v>545</v>
      </c>
      <c r="C650" s="23" t="s">
        <v>568</v>
      </c>
      <c r="D650" s="23" t="s">
        <v>545</v>
      </c>
      <c r="E650" s="23" t="s">
        <v>545</v>
      </c>
      <c r="F650" s="23" t="s">
        <v>19</v>
      </c>
      <c r="G650" s="24" t="n">
        <v>1</v>
      </c>
      <c r="H650" s="25" t="n">
        <v>-123.84</v>
      </c>
      <c r="I650" s="25" t="n">
        <v>-123.84</v>
      </c>
      <c r="J650" s="25" t="n">
        <v>0</v>
      </c>
      <c r="K650" s="25" t="n">
        <v>0</v>
      </c>
      <c r="L650" s="25" t="n">
        <v>0</v>
      </c>
      <c r="M650" s="25"/>
      <c r="N650" s="6" t="s">
        <f>=I650+J650+K650+L650</f>
      </c>
      <c r="O650" s="25"/>
      <c r="P650" s="23"/>
    </row>
    <row collapsed="false" customFormat="false" customHeight="false" hidden="false" ht="12.1" outlineLevel="0" r="651">
      <c r="A651" s="22" t="n">
        <v>44335</v>
      </c>
      <c r="B651" s="23" t="s">
        <v>545</v>
      </c>
      <c r="C651" s="23" t="s">
        <v>567</v>
      </c>
      <c r="D651" s="23" t="s">
        <v>545</v>
      </c>
      <c r="E651" s="23" t="s">
        <v>545</v>
      </c>
      <c r="F651" s="23" t="s">
        <v>19</v>
      </c>
      <c r="G651" s="24" t="n">
        <v>1</v>
      </c>
      <c r="H651" s="25" t="n">
        <v>-254.31</v>
      </c>
      <c r="I651" s="25" t="n">
        <v>-254.31</v>
      </c>
      <c r="J651" s="25" t="n">
        <v>0</v>
      </c>
      <c r="K651" s="25" t="n">
        <v>0</v>
      </c>
      <c r="L651" s="25" t="n">
        <v>0</v>
      </c>
      <c r="M651" s="25"/>
      <c r="N651" s="6" t="s">
        <f>=I651+J651+K651+L651</f>
      </c>
      <c r="O651" s="25"/>
      <c r="P651" s="23"/>
    </row>
    <row collapsed="false" customFormat="false" customHeight="false" hidden="false" ht="12.1" outlineLevel="0" r="652">
      <c r="A652" s="21" t="n">
        <v>44335.837268519</v>
      </c>
      <c r="B652" s="17" t="s">
        <v>485</v>
      </c>
      <c r="C652" s="17" t="s">
        <v>562</v>
      </c>
      <c r="D652" s="17" t="s">
        <v>473</v>
      </c>
      <c r="E652" s="17" t="s">
        <v>17</v>
      </c>
      <c r="F652" s="17" t="s">
        <v>19</v>
      </c>
      <c r="G652" s="7" t="n">
        <v>18</v>
      </c>
      <c r="H652" s="6" t="n">
        <v>27112</v>
      </c>
      <c r="I652" s="6" t="n">
        <v>-488016</v>
      </c>
      <c r="J652" s="6" t="n">
        <v>0</v>
      </c>
      <c r="K652" s="6" t="n">
        <v>-292.81</v>
      </c>
      <c r="L652" s="6" t="n">
        <v>0</v>
      </c>
      <c r="M652" s="6"/>
      <c r="N652" s="6" t="s">
        <f>=I652+J652+K652+L652</f>
      </c>
      <c r="O652" s="6"/>
      <c r="P652" s="17"/>
    </row>
    <row collapsed="false" customFormat="false" customHeight="false" hidden="false" ht="12.1" outlineLevel="0" r="653">
      <c r="A653" s="21" t="n">
        <v>44335.837349537</v>
      </c>
      <c r="B653" s="17" t="s">
        <v>485</v>
      </c>
      <c r="C653" s="17" t="s">
        <v>562</v>
      </c>
      <c r="D653" s="17" t="s">
        <v>473</v>
      </c>
      <c r="E653" s="17" t="s">
        <v>17</v>
      </c>
      <c r="F653" s="17" t="s">
        <v>19</v>
      </c>
      <c r="G653" s="7" t="n">
        <v>1</v>
      </c>
      <c r="H653" s="6" t="n">
        <v>27112</v>
      </c>
      <c r="I653" s="6" t="n">
        <v>-27112</v>
      </c>
      <c r="J653" s="6" t="n">
        <v>0</v>
      </c>
      <c r="K653" s="6" t="n">
        <v>-16.27</v>
      </c>
      <c r="L653" s="6" t="n">
        <v>0</v>
      </c>
      <c r="M653" s="6"/>
      <c r="N653" s="6" t="s">
        <f>=I653+J653+K653+L653</f>
      </c>
      <c r="O653" s="6"/>
      <c r="P653" s="17"/>
    </row>
    <row collapsed="false" customFormat="false" customHeight="false" hidden="false" ht="12.1" outlineLevel="0" r="654">
      <c r="A654" s="21" t="n">
        <v>44335.837407407</v>
      </c>
      <c r="B654" s="17" t="s">
        <v>485</v>
      </c>
      <c r="C654" s="17" t="s">
        <v>562</v>
      </c>
      <c r="D654" s="17" t="s">
        <v>473</v>
      </c>
      <c r="E654" s="17" t="s">
        <v>17</v>
      </c>
      <c r="F654" s="17" t="s">
        <v>19</v>
      </c>
      <c r="G654" s="7" t="n">
        <v>4</v>
      </c>
      <c r="H654" s="6" t="n">
        <v>27112</v>
      </c>
      <c r="I654" s="6" t="n">
        <v>-108448</v>
      </c>
      <c r="J654" s="6" t="n">
        <v>0</v>
      </c>
      <c r="K654" s="6" t="n">
        <v>-65.07</v>
      </c>
      <c r="L654" s="6" t="n">
        <v>0</v>
      </c>
      <c r="M654" s="6"/>
      <c r="N654" s="6" t="s">
        <f>=I654+J654+K654+L654</f>
      </c>
      <c r="O654" s="6"/>
      <c r="P654" s="17"/>
    </row>
    <row collapsed="false" customFormat="false" customHeight="false" hidden="false" ht="12.1" outlineLevel="0" r="655">
      <c r="A655" s="21" t="n">
        <v>44335.837453704</v>
      </c>
      <c r="B655" s="17" t="s">
        <v>485</v>
      </c>
      <c r="C655" s="17" t="s">
        <v>562</v>
      </c>
      <c r="D655" s="17" t="s">
        <v>473</v>
      </c>
      <c r="E655" s="17" t="s">
        <v>17</v>
      </c>
      <c r="F655" s="17" t="s">
        <v>19</v>
      </c>
      <c r="G655" s="7" t="n">
        <v>17</v>
      </c>
      <c r="H655" s="6" t="n">
        <v>27112</v>
      </c>
      <c r="I655" s="6" t="n">
        <v>-460904</v>
      </c>
      <c r="J655" s="6" t="n">
        <v>0</v>
      </c>
      <c r="K655" s="6" t="n">
        <v>-276.54</v>
      </c>
      <c r="L655" s="6" t="n">
        <v>0</v>
      </c>
      <c r="M655" s="6"/>
      <c r="N655" s="6" t="s">
        <f>=I655+J655+K655+L655</f>
      </c>
      <c r="O655" s="6"/>
      <c r="P655" s="17"/>
    </row>
    <row collapsed="false" customFormat="false" customHeight="false" hidden="false" ht="12.1" outlineLevel="0" r="656">
      <c r="A656" s="22" t="n">
        <v>44336</v>
      </c>
      <c r="B656" s="23" t="s">
        <v>545</v>
      </c>
      <c r="C656" s="23" t="s">
        <v>567</v>
      </c>
      <c r="D656" s="23" t="s">
        <v>545</v>
      </c>
      <c r="E656" s="23" t="s">
        <v>545</v>
      </c>
      <c r="F656" s="23" t="s">
        <v>19</v>
      </c>
      <c r="G656" s="24" t="n">
        <v>1</v>
      </c>
      <c r="H656" s="25" t="n">
        <v>-254.42</v>
      </c>
      <c r="I656" s="25" t="n">
        <v>-254.42</v>
      </c>
      <c r="J656" s="25" t="n">
        <v>0</v>
      </c>
      <c r="K656" s="25" t="n">
        <v>0</v>
      </c>
      <c r="L656" s="25" t="n">
        <v>0</v>
      </c>
      <c r="M656" s="25"/>
      <c r="N656" s="6" t="s">
        <f>=I656+J656+K656+L656</f>
      </c>
      <c r="O656" s="25"/>
      <c r="P656" s="23"/>
    </row>
    <row collapsed="false" customFormat="false" customHeight="false" hidden="false" ht="12.1" outlineLevel="0" r="657">
      <c r="A657" s="22" t="n">
        <v>44337</v>
      </c>
      <c r="B657" s="23" t="s">
        <v>545</v>
      </c>
      <c r="C657" s="23" t="s">
        <v>568</v>
      </c>
      <c r="D657" s="23" t="s">
        <v>545</v>
      </c>
      <c r="E657" s="23" t="s">
        <v>545</v>
      </c>
      <c r="F657" s="23" t="s">
        <v>19</v>
      </c>
      <c r="G657" s="24" t="n">
        <v>1</v>
      </c>
      <c r="H657" s="25" t="n">
        <v>-488.68</v>
      </c>
      <c r="I657" s="25" t="n">
        <v>-488.68</v>
      </c>
      <c r="J657" s="25" t="n">
        <v>0</v>
      </c>
      <c r="K657" s="25" t="n">
        <v>0</v>
      </c>
      <c r="L657" s="25" t="n">
        <v>0</v>
      </c>
      <c r="M657" s="25"/>
      <c r="N657" s="6" t="s">
        <f>=I657+J657+K657+L657</f>
      </c>
      <c r="O657" s="25"/>
      <c r="P657" s="23"/>
    </row>
    <row collapsed="false" customFormat="false" customHeight="false" hidden="false" ht="12.1" outlineLevel="0" r="658">
      <c r="A658" s="22" t="n">
        <v>44340</v>
      </c>
      <c r="B658" s="23" t="s">
        <v>545</v>
      </c>
      <c r="C658" s="23" t="s">
        <v>568</v>
      </c>
      <c r="D658" s="23" t="s">
        <v>545</v>
      </c>
      <c r="E658" s="23" t="s">
        <v>545</v>
      </c>
      <c r="F658" s="23" t="s">
        <v>19</v>
      </c>
      <c r="G658" s="24" t="n">
        <v>1</v>
      </c>
      <c r="H658" s="25" t="n">
        <v>-163.12</v>
      </c>
      <c r="I658" s="25" t="n">
        <v>-163.12</v>
      </c>
      <c r="J658" s="25" t="n">
        <v>0</v>
      </c>
      <c r="K658" s="25" t="n">
        <v>0</v>
      </c>
      <c r="L658" s="25" t="n">
        <v>0</v>
      </c>
      <c r="M658" s="25"/>
      <c r="N658" s="6" t="s">
        <f>=I658+J658+K658+L658</f>
      </c>
      <c r="O658" s="25"/>
      <c r="P658" s="23"/>
    </row>
    <row collapsed="false" customFormat="false" customHeight="false" hidden="false" ht="12.1" outlineLevel="0" r="659">
      <c r="A659" s="22" t="n">
        <v>44340</v>
      </c>
      <c r="B659" s="23" t="s">
        <v>545</v>
      </c>
      <c r="C659" s="23" t="s">
        <v>567</v>
      </c>
      <c r="D659" s="23" t="s">
        <v>545</v>
      </c>
      <c r="E659" s="23" t="s">
        <v>545</v>
      </c>
      <c r="F659" s="23" t="s">
        <v>19</v>
      </c>
      <c r="G659" s="24" t="n">
        <v>1</v>
      </c>
      <c r="H659" s="25" t="n">
        <v>-1004.03</v>
      </c>
      <c r="I659" s="25" t="n">
        <v>-1004.03</v>
      </c>
      <c r="J659" s="25" t="n">
        <v>0</v>
      </c>
      <c r="K659" s="25" t="n">
        <v>0</v>
      </c>
      <c r="L659" s="25" t="n">
        <v>0</v>
      </c>
      <c r="M659" s="25"/>
      <c r="N659" s="6" t="s">
        <f>=I659+J659+K659+L659</f>
      </c>
      <c r="O659" s="25"/>
      <c r="P659" s="23"/>
    </row>
    <row collapsed="false" customFormat="false" customHeight="false" hidden="false" ht="12.1" outlineLevel="0" r="660">
      <c r="A660" s="21" t="n">
        <v>44340.753587963</v>
      </c>
      <c r="B660" s="17" t="s">
        <v>485</v>
      </c>
      <c r="C660" s="17" t="s">
        <v>562</v>
      </c>
      <c r="D660" s="17" t="s">
        <v>473</v>
      </c>
      <c r="E660" s="17" t="s">
        <v>17</v>
      </c>
      <c r="F660" s="17" t="s">
        <v>19</v>
      </c>
      <c r="G660" s="7" t="n">
        <v>20</v>
      </c>
      <c r="H660" s="6" t="n">
        <v>26904</v>
      </c>
      <c r="I660" s="6" t="n">
        <v>-538080</v>
      </c>
      <c r="J660" s="6" t="n">
        <v>0</v>
      </c>
      <c r="K660" s="6" t="n">
        <v>-322.85</v>
      </c>
      <c r="L660" s="6" t="n">
        <v>0</v>
      </c>
      <c r="M660" s="6"/>
      <c r="N660" s="6" t="s">
        <f>=I660+J660+K660+L660</f>
      </c>
      <c r="O660" s="6"/>
      <c r="P660" s="17"/>
    </row>
    <row collapsed="false" customFormat="false" customHeight="false" hidden="false" ht="12.1" outlineLevel="0" r="661">
      <c r="A661" s="22" t="n">
        <v>44341</v>
      </c>
      <c r="B661" s="23" t="s">
        <v>545</v>
      </c>
      <c r="C661" s="23" t="s">
        <v>567</v>
      </c>
      <c r="D661" s="23" t="s">
        <v>545</v>
      </c>
      <c r="E661" s="23" t="s">
        <v>545</v>
      </c>
      <c r="F661" s="23" t="s">
        <v>19</v>
      </c>
      <c r="G661" s="24" t="n">
        <v>1</v>
      </c>
      <c r="H661" s="25" t="n">
        <v>-335.13</v>
      </c>
      <c r="I661" s="25" t="n">
        <v>-335.13</v>
      </c>
      <c r="J661" s="25" t="n">
        <v>0</v>
      </c>
      <c r="K661" s="25" t="n">
        <v>0</v>
      </c>
      <c r="L661" s="25" t="n">
        <v>0</v>
      </c>
      <c r="M661" s="25"/>
      <c r="N661" s="6" t="s">
        <f>=I661+J661+K661+L661</f>
      </c>
      <c r="O661" s="25"/>
      <c r="P661" s="23"/>
    </row>
    <row collapsed="false" customFormat="false" customHeight="false" hidden="false" ht="12.1" outlineLevel="0" r="662">
      <c r="A662" s="22" t="n">
        <v>44341</v>
      </c>
      <c r="B662" s="23" t="s">
        <v>545</v>
      </c>
      <c r="C662" s="23" t="s">
        <v>568</v>
      </c>
      <c r="D662" s="23" t="s">
        <v>545</v>
      </c>
      <c r="E662" s="23" t="s">
        <v>545</v>
      </c>
      <c r="F662" s="23" t="s">
        <v>19</v>
      </c>
      <c r="G662" s="24" t="n">
        <v>1</v>
      </c>
      <c r="H662" s="25" t="n">
        <v>-163.2</v>
      </c>
      <c r="I662" s="25" t="n">
        <v>-163.2</v>
      </c>
      <c r="J662" s="25" t="n">
        <v>0</v>
      </c>
      <c r="K662" s="25" t="n">
        <v>0</v>
      </c>
      <c r="L662" s="25" t="n">
        <v>0</v>
      </c>
      <c r="M662" s="25"/>
      <c r="N662" s="6" t="s">
        <f>=I662+J662+K662+L662</f>
      </c>
      <c r="O662" s="25"/>
      <c r="P662" s="23"/>
    </row>
    <row collapsed="false" customFormat="false" customHeight="false" hidden="false" ht="12.1" outlineLevel="0" r="663">
      <c r="A663" s="22" t="n">
        <v>44342</v>
      </c>
      <c r="B663" s="23" t="s">
        <v>545</v>
      </c>
      <c r="C663" s="23" t="s">
        <v>568</v>
      </c>
      <c r="D663" s="23" t="s">
        <v>545</v>
      </c>
      <c r="E663" s="23" t="s">
        <v>545</v>
      </c>
      <c r="F663" s="23" t="s">
        <v>19</v>
      </c>
      <c r="G663" s="24" t="n">
        <v>1</v>
      </c>
      <c r="H663" s="25" t="n">
        <v>-244.39</v>
      </c>
      <c r="I663" s="25" t="n">
        <v>-244.39</v>
      </c>
      <c r="J663" s="25" t="n">
        <v>0</v>
      </c>
      <c r="K663" s="25" t="n">
        <v>0</v>
      </c>
      <c r="L663" s="25" t="n">
        <v>0</v>
      </c>
      <c r="M663" s="25"/>
      <c r="N663" s="6" t="s">
        <f>=I663+J663+K663+L663</f>
      </c>
      <c r="O663" s="25"/>
      <c r="P663" s="23"/>
    </row>
    <row collapsed="false" customFormat="false" customHeight="false" hidden="false" ht="12.1" outlineLevel="0" r="664">
      <c r="A664" s="22" t="n">
        <v>44342</v>
      </c>
      <c r="B664" s="23" t="s">
        <v>545</v>
      </c>
      <c r="C664" s="23" t="s">
        <v>567</v>
      </c>
      <c r="D664" s="23" t="s">
        <v>545</v>
      </c>
      <c r="E664" s="23" t="s">
        <v>545</v>
      </c>
      <c r="F664" s="23" t="s">
        <v>19</v>
      </c>
      <c r="G664" s="24" t="n">
        <v>1</v>
      </c>
      <c r="H664" s="25" t="n">
        <v>-335.29</v>
      </c>
      <c r="I664" s="25" t="n">
        <v>-335.29</v>
      </c>
      <c r="J664" s="25" t="n">
        <v>0</v>
      </c>
      <c r="K664" s="25" t="n">
        <v>0</v>
      </c>
      <c r="L664" s="25" t="n">
        <v>0</v>
      </c>
      <c r="M664" s="25"/>
      <c r="N664" s="6" t="s">
        <f>=I664+J664+K664+L664</f>
      </c>
      <c r="O664" s="25"/>
      <c r="P664" s="23"/>
    </row>
    <row collapsed="false" customFormat="false" customHeight="false" hidden="false" ht="12.1" outlineLevel="0" r="665">
      <c r="A665" s="22" t="n">
        <v>44343</v>
      </c>
      <c r="B665" s="23" t="s">
        <v>545</v>
      </c>
      <c r="C665" s="23" t="s">
        <v>567</v>
      </c>
      <c r="D665" s="23" t="s">
        <v>545</v>
      </c>
      <c r="E665" s="23" t="s">
        <v>545</v>
      </c>
      <c r="F665" s="23" t="s">
        <v>19</v>
      </c>
      <c r="G665" s="24" t="n">
        <v>1</v>
      </c>
      <c r="H665" s="25" t="n">
        <v>-502.12</v>
      </c>
      <c r="I665" s="25" t="n">
        <v>-502.12</v>
      </c>
      <c r="J665" s="25" t="n">
        <v>0</v>
      </c>
      <c r="K665" s="25" t="n">
        <v>0</v>
      </c>
      <c r="L665" s="25" t="n">
        <v>0</v>
      </c>
      <c r="M665" s="25"/>
      <c r="N665" s="6" t="s">
        <f>=I665+J665+K665+L665</f>
      </c>
      <c r="O665" s="25"/>
      <c r="P665" s="23"/>
    </row>
    <row collapsed="false" customFormat="false" customHeight="false" hidden="false" ht="12.1" outlineLevel="0" r="666">
      <c r="A666" s="22" t="n">
        <v>44343</v>
      </c>
      <c r="B666" s="23" t="s">
        <v>545</v>
      </c>
      <c r="C666" s="23" t="s">
        <v>568</v>
      </c>
      <c r="D666" s="23" t="s">
        <v>545</v>
      </c>
      <c r="E666" s="23" t="s">
        <v>545</v>
      </c>
      <c r="F666" s="23" t="s">
        <v>19</v>
      </c>
      <c r="G666" s="24" t="n">
        <v>1</v>
      </c>
      <c r="H666" s="25" t="n">
        <v>-244.51</v>
      </c>
      <c r="I666" s="25" t="n">
        <v>-244.51</v>
      </c>
      <c r="J666" s="25" t="n">
        <v>0</v>
      </c>
      <c r="K666" s="25" t="n">
        <v>0</v>
      </c>
      <c r="L666" s="25" t="n">
        <v>0</v>
      </c>
      <c r="M666" s="25"/>
      <c r="N666" s="6" t="s">
        <f>=I666+J666+K666+L666</f>
      </c>
      <c r="O666" s="25"/>
      <c r="P666" s="23"/>
    </row>
    <row collapsed="false" customFormat="false" customHeight="false" hidden="false" ht="12.1" outlineLevel="0" r="667">
      <c r="A667" s="22" t="n">
        <v>44344</v>
      </c>
      <c r="B667" s="23" t="s">
        <v>545</v>
      </c>
      <c r="C667" s="23" t="s">
        <v>568</v>
      </c>
      <c r="D667" s="23" t="s">
        <v>545</v>
      </c>
      <c r="E667" s="23" t="s">
        <v>545</v>
      </c>
      <c r="F667" s="23" t="s">
        <v>19</v>
      </c>
      <c r="G667" s="24" t="n">
        <v>1</v>
      </c>
      <c r="H667" s="25" t="n">
        <v>-733.87</v>
      </c>
      <c r="I667" s="25" t="n">
        <v>-733.87</v>
      </c>
      <c r="J667" s="25" t="n">
        <v>0</v>
      </c>
      <c r="K667" s="25" t="n">
        <v>0</v>
      </c>
      <c r="L667" s="25" t="n">
        <v>0</v>
      </c>
      <c r="M667" s="25"/>
      <c r="N667" s="6" t="s">
        <f>=I667+J667+K667+L667</f>
      </c>
      <c r="O667" s="25"/>
      <c r="P667" s="23"/>
    </row>
    <row collapsed="false" customFormat="false" customHeight="false" hidden="false" ht="12.1" outlineLevel="0" r="668">
      <c r="A668" s="22" t="n">
        <v>44344</v>
      </c>
      <c r="B668" s="23" t="s">
        <v>545</v>
      </c>
      <c r="C668" s="23" t="s">
        <v>567</v>
      </c>
      <c r="D668" s="23" t="s">
        <v>545</v>
      </c>
      <c r="E668" s="23" t="s">
        <v>545</v>
      </c>
      <c r="F668" s="23" t="s">
        <v>19</v>
      </c>
      <c r="G668" s="24" t="n">
        <v>1</v>
      </c>
      <c r="H668" s="25" t="n">
        <v>-502.37</v>
      </c>
      <c r="I668" s="25" t="n">
        <v>-502.37</v>
      </c>
      <c r="J668" s="25" t="n">
        <v>0</v>
      </c>
      <c r="K668" s="25" t="n">
        <v>0</v>
      </c>
      <c r="L668" s="25" t="n">
        <v>0</v>
      </c>
      <c r="M668" s="25"/>
      <c r="N668" s="6" t="s">
        <f>=I668+J668+K668+L668</f>
      </c>
      <c r="O668" s="25"/>
      <c r="P668" s="23"/>
    </row>
    <row collapsed="false" customFormat="false" customHeight="false" hidden="false" ht="12.1" outlineLevel="0" r="669">
      <c r="A669" s="30" t="n">
        <v>44344.672881944</v>
      </c>
      <c r="B669" s="31" t="s">
        <v>485</v>
      </c>
      <c r="C669" s="31" t="s">
        <v>562</v>
      </c>
      <c r="D669" s="31" t="s">
        <v>475</v>
      </c>
      <c r="E669" s="31" t="s">
        <v>17</v>
      </c>
      <c r="F669" s="31" t="s">
        <v>19</v>
      </c>
      <c r="G669" s="32" t="n">
        <v>-60</v>
      </c>
      <c r="H669" s="33" t="n">
        <v>27246</v>
      </c>
      <c r="I669" s="33" t="n">
        <v>1634760</v>
      </c>
      <c r="J669" s="33" t="n">
        <v>0</v>
      </c>
      <c r="K669" s="33" t="n">
        <v>-980.86</v>
      </c>
      <c r="L669" s="33" t="n">
        <v>0</v>
      </c>
      <c r="M669" s="33"/>
      <c r="N669" s="6" t="s">
        <f>=I669+J669+K669+L669</f>
      </c>
      <c r="O669" s="33"/>
      <c r="P669" s="31"/>
    </row>
    <row collapsed="false" customFormat="false" customHeight="false" hidden="false" ht="12.1" outlineLevel="0" r="670">
      <c r="A670" s="22" t="n">
        <v>44347</v>
      </c>
      <c r="B670" s="23" t="s">
        <v>545</v>
      </c>
      <c r="C670" s="23" t="s">
        <v>567</v>
      </c>
      <c r="D670" s="23" t="s">
        <v>545</v>
      </c>
      <c r="E670" s="23" t="s">
        <v>545</v>
      </c>
      <c r="F670" s="23" t="s">
        <v>19</v>
      </c>
      <c r="G670" s="24" t="n">
        <v>1</v>
      </c>
      <c r="H670" s="25" t="n">
        <v>-1507.78</v>
      </c>
      <c r="I670" s="25" t="n">
        <v>-1507.78</v>
      </c>
      <c r="J670" s="25" t="n">
        <v>0</v>
      </c>
      <c r="K670" s="25" t="n">
        <v>0</v>
      </c>
      <c r="L670" s="25" t="n">
        <v>0</v>
      </c>
      <c r="M670" s="25"/>
      <c r="N670" s="6" t="s">
        <f>=I670+J670+K670+L670</f>
      </c>
      <c r="O670" s="25"/>
      <c r="P670" s="23"/>
    </row>
    <row collapsed="false" customFormat="false" customHeight="false" hidden="false" ht="12.1" outlineLevel="0" r="671">
      <c r="A671" s="22" t="n">
        <v>44347</v>
      </c>
      <c r="B671" s="23" t="s">
        <v>545</v>
      </c>
      <c r="C671" s="23" t="s">
        <v>568</v>
      </c>
      <c r="D671" s="23" t="s">
        <v>545</v>
      </c>
      <c r="E671" s="23" t="s">
        <v>545</v>
      </c>
      <c r="F671" s="23" t="s">
        <v>19</v>
      </c>
      <c r="G671" s="24" t="n">
        <v>1</v>
      </c>
      <c r="H671" s="25" t="n">
        <v>-244.97</v>
      </c>
      <c r="I671" s="25" t="n">
        <v>-244.97</v>
      </c>
      <c r="J671" s="25" t="n">
        <v>0</v>
      </c>
      <c r="K671" s="25" t="n">
        <v>0</v>
      </c>
      <c r="L671" s="25" t="n">
        <v>0</v>
      </c>
      <c r="M671" s="25"/>
      <c r="N671" s="6" t="s">
        <f>=I671+J671+K671+L671</f>
      </c>
      <c r="O671" s="25"/>
      <c r="P671" s="23"/>
    </row>
    <row collapsed="false" customFormat="false" customHeight="false" hidden="false" ht="12.1" outlineLevel="0" r="672">
      <c r="A672" s="22" t="n">
        <v>44348</v>
      </c>
      <c r="B672" s="23" t="s">
        <v>545</v>
      </c>
      <c r="C672" s="23" t="s">
        <v>567</v>
      </c>
      <c r="D672" s="23" t="s">
        <v>545</v>
      </c>
      <c r="E672" s="23" t="s">
        <v>545</v>
      </c>
      <c r="F672" s="23" t="s">
        <v>19</v>
      </c>
      <c r="G672" s="24" t="n">
        <v>1</v>
      </c>
      <c r="H672" s="25" t="n">
        <v>-503.28</v>
      </c>
      <c r="I672" s="25" t="n">
        <v>-503.28</v>
      </c>
      <c r="J672" s="25" t="n">
        <v>0</v>
      </c>
      <c r="K672" s="25" t="n">
        <v>0</v>
      </c>
      <c r="L672" s="25" t="n">
        <v>0</v>
      </c>
      <c r="M672" s="25"/>
      <c r="N672" s="6" t="s">
        <f>=I672+J672+K672+L672</f>
      </c>
      <c r="O672" s="25"/>
      <c r="P672" s="23"/>
    </row>
    <row collapsed="false" customFormat="false" customHeight="false" hidden="false" ht="12.1" outlineLevel="0" r="673">
      <c r="A673" s="26" t="n">
        <v>44350</v>
      </c>
      <c r="B673" s="27" t="s">
        <v>547</v>
      </c>
      <c r="C673" s="27" t="s">
        <v>183</v>
      </c>
      <c r="D673" s="27" t="s">
        <v>547</v>
      </c>
      <c r="E673" s="27" t="s">
        <v>547</v>
      </c>
      <c r="F673" s="27" t="s">
        <v>64</v>
      </c>
      <c r="G673" s="28" t="n">
        <v>1</v>
      </c>
      <c r="H673" s="29" t="n">
        <v>26.7</v>
      </c>
      <c r="I673" s="29" t="n">
        <v>26.7</v>
      </c>
      <c r="J673" s="29" t="n">
        <v>0</v>
      </c>
      <c r="K673" s="29" t="n">
        <v>0</v>
      </c>
      <c r="L673" s="29" t="n">
        <v>0</v>
      </c>
      <c r="M673" s="6" t="s">
        <f>=I673+J673+K673+L673</f>
      </c>
      <c r="N673" s="29"/>
      <c r="O673" s="29"/>
      <c r="P673" s="27"/>
    </row>
    <row collapsed="false" customFormat="false" customHeight="false" hidden="false" ht="12.1" outlineLevel="0" r="674">
      <c r="A674" s="21" t="n">
        <v>44350.756284722</v>
      </c>
      <c r="B674" s="17" t="s">
        <v>485</v>
      </c>
      <c r="C674" s="17" t="s">
        <v>562</v>
      </c>
      <c r="D674" s="17" t="s">
        <v>473</v>
      </c>
      <c r="E674" s="17" t="s">
        <v>17</v>
      </c>
      <c r="F674" s="17" t="s">
        <v>19</v>
      </c>
      <c r="G674" s="7" t="n">
        <v>4</v>
      </c>
      <c r="H674" s="6" t="n">
        <v>26604</v>
      </c>
      <c r="I674" s="6" t="n">
        <v>-106416</v>
      </c>
      <c r="J674" s="6" t="n">
        <v>0</v>
      </c>
      <c r="K674" s="6" t="n">
        <v>-63.85</v>
      </c>
      <c r="L674" s="6" t="n">
        <v>0</v>
      </c>
      <c r="M674" s="6"/>
      <c r="N674" s="6" t="s">
        <f>=I674+J674+K674+L674</f>
      </c>
      <c r="O674" s="6"/>
      <c r="P674" s="17"/>
    </row>
    <row collapsed="false" customFormat="false" customHeight="false" hidden="false" ht="12.1" outlineLevel="0" r="675">
      <c r="A675" s="21" t="n">
        <v>44350.756284722</v>
      </c>
      <c r="B675" s="17" t="s">
        <v>485</v>
      </c>
      <c r="C675" s="17" t="s">
        <v>562</v>
      </c>
      <c r="D675" s="17" t="s">
        <v>473</v>
      </c>
      <c r="E675" s="17" t="s">
        <v>17</v>
      </c>
      <c r="F675" s="17" t="s">
        <v>19</v>
      </c>
      <c r="G675" s="7" t="n">
        <v>36</v>
      </c>
      <c r="H675" s="6" t="n">
        <v>26604</v>
      </c>
      <c r="I675" s="6" t="n">
        <v>-957744</v>
      </c>
      <c r="J675" s="6" t="n">
        <v>0</v>
      </c>
      <c r="K675" s="6" t="n">
        <v>-574.64</v>
      </c>
      <c r="L675" s="6" t="n">
        <v>0</v>
      </c>
      <c r="M675" s="6"/>
      <c r="N675" s="6" t="s">
        <f>=I675+J675+K675+L675</f>
      </c>
      <c r="O675" s="6"/>
      <c r="P675" s="17"/>
    </row>
    <row collapsed="false" customFormat="false" customHeight="false" hidden="false" ht="12.1" outlineLevel="0" r="676">
      <c r="A676" s="21" t="n">
        <v>44350.762685185</v>
      </c>
      <c r="B676" s="17" t="s">
        <v>485</v>
      </c>
      <c r="C676" s="17" t="s">
        <v>562</v>
      </c>
      <c r="D676" s="17" t="s">
        <v>473</v>
      </c>
      <c r="E676" s="17" t="s">
        <v>17</v>
      </c>
      <c r="F676" s="17" t="s">
        <v>19</v>
      </c>
      <c r="G676" s="7" t="n">
        <v>1</v>
      </c>
      <c r="H676" s="6" t="n">
        <v>26546</v>
      </c>
      <c r="I676" s="6" t="n">
        <v>-26546</v>
      </c>
      <c r="J676" s="6" t="n">
        <v>0</v>
      </c>
      <c r="K676" s="6" t="n">
        <v>-15.93</v>
      </c>
      <c r="L676" s="6" t="n">
        <v>0</v>
      </c>
      <c r="M676" s="6"/>
      <c r="N676" s="6" t="s">
        <f>=I676+J676+K676+L676</f>
      </c>
      <c r="O676" s="6"/>
      <c r="P676" s="17"/>
    </row>
    <row collapsed="false" customFormat="false" customHeight="false" hidden="false" ht="12.1" outlineLevel="0" r="677">
      <c r="A677" s="21" t="n">
        <v>44350.762731481</v>
      </c>
      <c r="B677" s="17" t="s">
        <v>485</v>
      </c>
      <c r="C677" s="17" t="s">
        <v>562</v>
      </c>
      <c r="D677" s="17" t="s">
        <v>473</v>
      </c>
      <c r="E677" s="17" t="s">
        <v>17</v>
      </c>
      <c r="F677" s="17" t="s">
        <v>19</v>
      </c>
      <c r="G677" s="7" t="n">
        <v>29</v>
      </c>
      <c r="H677" s="6" t="n">
        <v>26546</v>
      </c>
      <c r="I677" s="6" t="n">
        <v>-769834</v>
      </c>
      <c r="J677" s="6" t="n">
        <v>0</v>
      </c>
      <c r="K677" s="6" t="n">
        <v>-461.91</v>
      </c>
      <c r="L677" s="6" t="n">
        <v>0</v>
      </c>
      <c r="M677" s="6"/>
      <c r="N677" s="6" t="s">
        <f>=I677+J677+K677+L677</f>
      </c>
      <c r="O677" s="6"/>
      <c r="P677" s="17"/>
    </row>
    <row collapsed="false" customFormat="false" customHeight="false" hidden="false" ht="12.1" outlineLevel="0" r="678">
      <c r="A678" s="22" t="n">
        <v>44354</v>
      </c>
      <c r="B678" s="23" t="s">
        <v>545</v>
      </c>
      <c r="C678" s="23" t="s">
        <v>568</v>
      </c>
      <c r="D678" s="23" t="s">
        <v>545</v>
      </c>
      <c r="E678" s="23" t="s">
        <v>545</v>
      </c>
      <c r="F678" s="23" t="s">
        <v>19</v>
      </c>
      <c r="G678" s="24" t="n">
        <v>1</v>
      </c>
      <c r="H678" s="25" t="n">
        <v>-279.13</v>
      </c>
      <c r="I678" s="25" t="n">
        <v>-279.13</v>
      </c>
      <c r="J678" s="25" t="n">
        <v>0</v>
      </c>
      <c r="K678" s="25" t="n">
        <v>0</v>
      </c>
      <c r="L678" s="25" t="n">
        <v>0</v>
      </c>
      <c r="M678" s="25"/>
      <c r="N678" s="6" t="s">
        <f>=I678+J678+K678+L678</f>
      </c>
      <c r="O678" s="25"/>
      <c r="P678" s="23"/>
    </row>
    <row collapsed="false" customFormat="false" customHeight="false" hidden="false" ht="12.1" outlineLevel="0" r="679">
      <c r="A679" s="22" t="n">
        <v>44354</v>
      </c>
      <c r="B679" s="23" t="s">
        <v>545</v>
      </c>
      <c r="C679" s="23" t="s">
        <v>634</v>
      </c>
      <c r="D679" s="23" t="s">
        <v>545</v>
      </c>
      <c r="E679" s="23" t="s">
        <v>545</v>
      </c>
      <c r="F679" s="23" t="s">
        <v>19</v>
      </c>
      <c r="G679" s="24" t="n">
        <v>1</v>
      </c>
      <c r="H679" s="25" t="n">
        <v>-0.21</v>
      </c>
      <c r="I679" s="25" t="n">
        <v>-0.21</v>
      </c>
      <c r="J679" s="25" t="n">
        <v>0</v>
      </c>
      <c r="K679" s="25" t="n">
        <v>0</v>
      </c>
      <c r="L679" s="25" t="n">
        <v>0</v>
      </c>
      <c r="M679" s="25"/>
      <c r="N679" s="6" t="s">
        <f>=I679+J679+K679+L679</f>
      </c>
      <c r="O679" s="25"/>
      <c r="P679" s="23"/>
    </row>
    <row collapsed="false" customFormat="false" customHeight="false" hidden="false" ht="12.1" outlineLevel="0" r="680">
      <c r="A680" s="22" t="n">
        <v>44355</v>
      </c>
      <c r="B680" s="23" t="s">
        <v>545</v>
      </c>
      <c r="C680" s="23" t="s">
        <v>567</v>
      </c>
      <c r="D680" s="23" t="s">
        <v>545</v>
      </c>
      <c r="E680" s="23" t="s">
        <v>545</v>
      </c>
      <c r="F680" s="23" t="s">
        <v>19</v>
      </c>
      <c r="G680" s="24" t="n">
        <v>1</v>
      </c>
      <c r="H680" s="25" t="n">
        <v>-573.46</v>
      </c>
      <c r="I680" s="25" t="n">
        <v>-573.46</v>
      </c>
      <c r="J680" s="25" t="n">
        <v>0</v>
      </c>
      <c r="K680" s="25" t="n">
        <v>0</v>
      </c>
      <c r="L680" s="25" t="n">
        <v>0</v>
      </c>
      <c r="M680" s="25"/>
      <c r="N680" s="6" t="s">
        <f>=I680+J680+K680+L680</f>
      </c>
      <c r="O680" s="25"/>
      <c r="P680" s="23"/>
    </row>
    <row collapsed="false" customFormat="false" customHeight="false" hidden="false" ht="12.1" outlineLevel="0" r="681">
      <c r="A681" s="22" t="n">
        <v>44355</v>
      </c>
      <c r="B681" s="23" t="s">
        <v>545</v>
      </c>
      <c r="C681" s="23" t="s">
        <v>635</v>
      </c>
      <c r="D681" s="23" t="s">
        <v>545</v>
      </c>
      <c r="E681" s="23" t="s">
        <v>545</v>
      </c>
      <c r="F681" s="23" t="s">
        <v>19</v>
      </c>
      <c r="G681" s="24" t="n">
        <v>1</v>
      </c>
      <c r="H681" s="25" t="n">
        <v>-0.69</v>
      </c>
      <c r="I681" s="25" t="n">
        <v>-0.69</v>
      </c>
      <c r="J681" s="25" t="n">
        <v>0</v>
      </c>
      <c r="K681" s="25" t="n">
        <v>0</v>
      </c>
      <c r="L681" s="25" t="n">
        <v>0</v>
      </c>
      <c r="M681" s="25"/>
      <c r="N681" s="6" t="s">
        <f>=I681+J681+K681+L681</f>
      </c>
      <c r="O681" s="25"/>
      <c r="P681" s="23"/>
    </row>
    <row collapsed="false" customFormat="false" customHeight="false" hidden="false" ht="12.1" outlineLevel="0" r="682">
      <c r="A682" s="22" t="n">
        <v>44355</v>
      </c>
      <c r="B682" s="23" t="s">
        <v>545</v>
      </c>
      <c r="C682" s="23" t="s">
        <v>634</v>
      </c>
      <c r="D682" s="23" t="s">
        <v>545</v>
      </c>
      <c r="E682" s="23" t="s">
        <v>545</v>
      </c>
      <c r="F682" s="23" t="s">
        <v>19</v>
      </c>
      <c r="G682" s="24" t="n">
        <v>1</v>
      </c>
      <c r="H682" s="25" t="n">
        <v>-0.22</v>
      </c>
      <c r="I682" s="25" t="n">
        <v>-0.22</v>
      </c>
      <c r="J682" s="25" t="n">
        <v>0</v>
      </c>
      <c r="K682" s="25" t="n">
        <v>0</v>
      </c>
      <c r="L682" s="25" t="n">
        <v>0</v>
      </c>
      <c r="M682" s="25"/>
      <c r="N682" s="6" t="s">
        <f>=I682+J682+K682+L682</f>
      </c>
      <c r="O682" s="25"/>
      <c r="P682" s="23"/>
    </row>
    <row collapsed="false" customFormat="false" customHeight="false" hidden="false" ht="12.1" outlineLevel="0" r="683">
      <c r="A683" s="22" t="n">
        <v>44355</v>
      </c>
      <c r="B683" s="23" t="s">
        <v>545</v>
      </c>
      <c r="C683" s="23" t="s">
        <v>568</v>
      </c>
      <c r="D683" s="23" t="s">
        <v>545</v>
      </c>
      <c r="E683" s="23" t="s">
        <v>545</v>
      </c>
      <c r="F683" s="23" t="s">
        <v>19</v>
      </c>
      <c r="G683" s="24" t="n">
        <v>1</v>
      </c>
      <c r="H683" s="25" t="n">
        <v>-279.25</v>
      </c>
      <c r="I683" s="25" t="n">
        <v>-279.25</v>
      </c>
      <c r="J683" s="25" t="n">
        <v>0</v>
      </c>
      <c r="K683" s="25" t="n">
        <v>0</v>
      </c>
      <c r="L683" s="25" t="n">
        <v>0</v>
      </c>
      <c r="M683" s="25"/>
      <c r="N683" s="6" t="s">
        <f>=I683+J683+K683+L683</f>
      </c>
      <c r="O683" s="25"/>
      <c r="P683" s="23"/>
    </row>
    <row collapsed="false" customFormat="false" customHeight="false" hidden="false" ht="12.1" outlineLevel="0" r="684">
      <c r="A684" s="22" t="n">
        <v>44356</v>
      </c>
      <c r="B684" s="23" t="s">
        <v>545</v>
      </c>
      <c r="C684" s="23" t="s">
        <v>568</v>
      </c>
      <c r="D684" s="23" t="s">
        <v>545</v>
      </c>
      <c r="E684" s="23" t="s">
        <v>545</v>
      </c>
      <c r="F684" s="23" t="s">
        <v>19</v>
      </c>
      <c r="G684" s="24" t="n">
        <v>1</v>
      </c>
      <c r="H684" s="25" t="n">
        <v>-279.36</v>
      </c>
      <c r="I684" s="25" t="n">
        <v>-279.36</v>
      </c>
      <c r="J684" s="25" t="n">
        <v>0</v>
      </c>
      <c r="K684" s="25" t="n">
        <v>0</v>
      </c>
      <c r="L684" s="25" t="n">
        <v>0</v>
      </c>
      <c r="M684" s="25"/>
      <c r="N684" s="6" t="s">
        <f>=I684+J684+K684+L684</f>
      </c>
      <c r="O684" s="25"/>
      <c r="P684" s="23"/>
    </row>
    <row collapsed="false" customFormat="false" customHeight="false" hidden="false" ht="12.1" outlineLevel="0" r="685">
      <c r="A685" s="22" t="n">
        <v>44356</v>
      </c>
      <c r="B685" s="23" t="s">
        <v>545</v>
      </c>
      <c r="C685" s="23" t="s">
        <v>634</v>
      </c>
      <c r="D685" s="23" t="s">
        <v>545</v>
      </c>
      <c r="E685" s="23" t="s">
        <v>545</v>
      </c>
      <c r="F685" s="23" t="s">
        <v>19</v>
      </c>
      <c r="G685" s="24" t="n">
        <v>1</v>
      </c>
      <c r="H685" s="25" t="n">
        <v>-0.21</v>
      </c>
      <c r="I685" s="25" t="n">
        <v>-0.21</v>
      </c>
      <c r="J685" s="25" t="n">
        <v>0</v>
      </c>
      <c r="K685" s="25" t="n">
        <v>0</v>
      </c>
      <c r="L685" s="25" t="n">
        <v>0</v>
      </c>
      <c r="M685" s="25"/>
      <c r="N685" s="6" t="s">
        <f>=I685+J685+K685+L685</f>
      </c>
      <c r="O685" s="25"/>
      <c r="P685" s="23"/>
    </row>
    <row collapsed="false" customFormat="false" customHeight="false" hidden="false" ht="12.1" outlineLevel="0" r="686">
      <c r="A686" s="22" t="n">
        <v>44356</v>
      </c>
      <c r="B686" s="23" t="s">
        <v>545</v>
      </c>
      <c r="C686" s="23" t="s">
        <v>567</v>
      </c>
      <c r="D686" s="23" t="s">
        <v>545</v>
      </c>
      <c r="E686" s="23" t="s">
        <v>545</v>
      </c>
      <c r="F686" s="23" t="s">
        <v>19</v>
      </c>
      <c r="G686" s="24" t="n">
        <v>1</v>
      </c>
      <c r="H686" s="25" t="n">
        <v>-573.73</v>
      </c>
      <c r="I686" s="25" t="n">
        <v>-573.73</v>
      </c>
      <c r="J686" s="25" t="n">
        <v>0</v>
      </c>
      <c r="K686" s="25" t="n">
        <v>0</v>
      </c>
      <c r="L686" s="25" t="n">
        <v>0</v>
      </c>
      <c r="M686" s="25"/>
      <c r="N686" s="6" t="s">
        <f>=I686+J686+K686+L686</f>
      </c>
      <c r="O686" s="25"/>
      <c r="P686" s="23"/>
    </row>
    <row collapsed="false" customFormat="false" customHeight="false" hidden="false" ht="12.1" outlineLevel="0" r="687">
      <c r="A687" s="21" t="n">
        <v>44356.651990741</v>
      </c>
      <c r="B687" s="17" t="s">
        <v>485</v>
      </c>
      <c r="C687" s="17" t="s">
        <v>562</v>
      </c>
      <c r="D687" s="17" t="s">
        <v>473</v>
      </c>
      <c r="E687" s="17" t="s">
        <v>17</v>
      </c>
      <c r="F687" s="17" t="s">
        <v>19</v>
      </c>
      <c r="G687" s="7" t="n">
        <v>12</v>
      </c>
      <c r="H687" s="6" t="n">
        <v>26384</v>
      </c>
      <c r="I687" s="6" t="n">
        <v>-316608</v>
      </c>
      <c r="J687" s="6" t="n">
        <v>0</v>
      </c>
      <c r="K687" s="6" t="n">
        <v>-189.96</v>
      </c>
      <c r="L687" s="6" t="n">
        <v>0</v>
      </c>
      <c r="M687" s="6"/>
      <c r="N687" s="6" t="s">
        <f>=I687+J687+K687+L687</f>
      </c>
      <c r="O687" s="6"/>
      <c r="P687" s="17"/>
    </row>
    <row collapsed="false" customFormat="false" customHeight="false" hidden="false" ht="12.1" outlineLevel="0" r="688">
      <c r="A688" s="21" t="n">
        <v>44356.651990741</v>
      </c>
      <c r="B688" s="17" t="s">
        <v>485</v>
      </c>
      <c r="C688" s="17" t="s">
        <v>562</v>
      </c>
      <c r="D688" s="17" t="s">
        <v>473</v>
      </c>
      <c r="E688" s="17" t="s">
        <v>17</v>
      </c>
      <c r="F688" s="17" t="s">
        <v>19</v>
      </c>
      <c r="G688" s="7" t="n">
        <v>2</v>
      </c>
      <c r="H688" s="6" t="n">
        <v>26384</v>
      </c>
      <c r="I688" s="6" t="n">
        <v>-52768</v>
      </c>
      <c r="J688" s="6" t="n">
        <v>0</v>
      </c>
      <c r="K688" s="6" t="n">
        <v>-31.65</v>
      </c>
      <c r="L688" s="6" t="n">
        <v>0</v>
      </c>
      <c r="M688" s="6"/>
      <c r="N688" s="6" t="s">
        <f>=I688+J688+K688+L688</f>
      </c>
      <c r="O688" s="6"/>
      <c r="P688" s="17"/>
    </row>
    <row collapsed="false" customFormat="false" customHeight="false" hidden="false" ht="12.1" outlineLevel="0" r="689">
      <c r="A689" s="21" t="n">
        <v>44356.651990741</v>
      </c>
      <c r="B689" s="17" t="s">
        <v>485</v>
      </c>
      <c r="C689" s="17" t="s">
        <v>562</v>
      </c>
      <c r="D689" s="17" t="s">
        <v>473</v>
      </c>
      <c r="E689" s="17" t="s">
        <v>17</v>
      </c>
      <c r="F689" s="17" t="s">
        <v>19</v>
      </c>
      <c r="G689" s="7" t="n">
        <v>2</v>
      </c>
      <c r="H689" s="6" t="n">
        <v>26384</v>
      </c>
      <c r="I689" s="6" t="n">
        <v>-52768</v>
      </c>
      <c r="J689" s="6" t="n">
        <v>0</v>
      </c>
      <c r="K689" s="6" t="n">
        <v>-31.65</v>
      </c>
      <c r="L689" s="6" t="n">
        <v>0</v>
      </c>
      <c r="M689" s="6"/>
      <c r="N689" s="6" t="s">
        <f>=I689+J689+K689+L689</f>
      </c>
      <c r="O689" s="6"/>
      <c r="P689" s="17"/>
    </row>
    <row collapsed="false" customFormat="false" customHeight="false" hidden="false" ht="12.1" outlineLevel="0" r="690">
      <c r="A690" s="21" t="n">
        <v>44356.651990741</v>
      </c>
      <c r="B690" s="17" t="s">
        <v>485</v>
      </c>
      <c r="C690" s="17" t="s">
        <v>562</v>
      </c>
      <c r="D690" s="17" t="s">
        <v>473</v>
      </c>
      <c r="E690" s="17" t="s">
        <v>17</v>
      </c>
      <c r="F690" s="17" t="s">
        <v>19</v>
      </c>
      <c r="G690" s="7" t="n">
        <v>2</v>
      </c>
      <c r="H690" s="6" t="n">
        <v>26384</v>
      </c>
      <c r="I690" s="6" t="n">
        <v>-52768</v>
      </c>
      <c r="J690" s="6" t="n">
        <v>0</v>
      </c>
      <c r="K690" s="6" t="n">
        <v>-31.65</v>
      </c>
      <c r="L690" s="6" t="n">
        <v>0</v>
      </c>
      <c r="M690" s="6"/>
      <c r="N690" s="6" t="s">
        <f>=I690+J690+K690+L690</f>
      </c>
      <c r="O690" s="6"/>
      <c r="P690" s="17"/>
    </row>
    <row collapsed="false" customFormat="false" customHeight="false" hidden="false" ht="12.1" outlineLevel="0" r="691">
      <c r="A691" s="21" t="n">
        <v>44356.651990741</v>
      </c>
      <c r="B691" s="17" t="s">
        <v>485</v>
      </c>
      <c r="C691" s="17" t="s">
        <v>562</v>
      </c>
      <c r="D691" s="17" t="s">
        <v>473</v>
      </c>
      <c r="E691" s="17" t="s">
        <v>17</v>
      </c>
      <c r="F691" s="17" t="s">
        <v>19</v>
      </c>
      <c r="G691" s="7" t="n">
        <v>2</v>
      </c>
      <c r="H691" s="6" t="n">
        <v>26384</v>
      </c>
      <c r="I691" s="6" t="n">
        <v>-52768</v>
      </c>
      <c r="J691" s="6" t="n">
        <v>0</v>
      </c>
      <c r="K691" s="6" t="n">
        <v>-31.65</v>
      </c>
      <c r="L691" s="6" t="n">
        <v>0</v>
      </c>
      <c r="M691" s="6"/>
      <c r="N691" s="6" t="s">
        <f>=I691+J691+K691+L691</f>
      </c>
      <c r="O691" s="6"/>
      <c r="P691" s="17"/>
    </row>
    <row collapsed="false" customFormat="false" customHeight="false" hidden="false" ht="12.1" outlineLevel="0" r="692">
      <c r="A692" s="21" t="n">
        <v>44356.651990741</v>
      </c>
      <c r="B692" s="17" t="s">
        <v>485</v>
      </c>
      <c r="C692" s="17" t="s">
        <v>562</v>
      </c>
      <c r="D692" s="17" t="s">
        <v>473</v>
      </c>
      <c r="E692" s="17" t="s">
        <v>17</v>
      </c>
      <c r="F692" s="17" t="s">
        <v>19</v>
      </c>
      <c r="G692" s="7" t="n">
        <v>2</v>
      </c>
      <c r="H692" s="6" t="n">
        <v>26384</v>
      </c>
      <c r="I692" s="6" t="n">
        <v>-52768</v>
      </c>
      <c r="J692" s="6" t="n">
        <v>0</v>
      </c>
      <c r="K692" s="6" t="n">
        <v>-31.65</v>
      </c>
      <c r="L692" s="6" t="n">
        <v>0</v>
      </c>
      <c r="M692" s="6"/>
      <c r="N692" s="6" t="s">
        <f>=I692+J692+K692+L692</f>
      </c>
      <c r="O692" s="6"/>
      <c r="P692" s="17"/>
    </row>
    <row collapsed="false" customFormat="false" customHeight="false" hidden="false" ht="12.1" outlineLevel="0" r="693">
      <c r="A693" s="21" t="n">
        <v>44356.651990741</v>
      </c>
      <c r="B693" s="17" t="s">
        <v>485</v>
      </c>
      <c r="C693" s="17" t="s">
        <v>562</v>
      </c>
      <c r="D693" s="17" t="s">
        <v>473</v>
      </c>
      <c r="E693" s="17" t="s">
        <v>17</v>
      </c>
      <c r="F693" s="17" t="s">
        <v>19</v>
      </c>
      <c r="G693" s="7" t="n">
        <v>2</v>
      </c>
      <c r="H693" s="6" t="n">
        <v>26384</v>
      </c>
      <c r="I693" s="6" t="n">
        <v>-52768</v>
      </c>
      <c r="J693" s="6" t="n">
        <v>0</v>
      </c>
      <c r="K693" s="6" t="n">
        <v>-31.65</v>
      </c>
      <c r="L693" s="6" t="n">
        <v>0</v>
      </c>
      <c r="M693" s="6"/>
      <c r="N693" s="6" t="s">
        <f>=I693+J693+K693+L693</f>
      </c>
      <c r="O693" s="6"/>
      <c r="P693" s="17"/>
    </row>
    <row collapsed="false" customFormat="false" customHeight="false" hidden="false" ht="12.1" outlineLevel="0" r="694">
      <c r="A694" s="21" t="n">
        <v>44356.651990741</v>
      </c>
      <c r="B694" s="17" t="s">
        <v>485</v>
      </c>
      <c r="C694" s="17" t="s">
        <v>562</v>
      </c>
      <c r="D694" s="17" t="s">
        <v>473</v>
      </c>
      <c r="E694" s="17" t="s">
        <v>17</v>
      </c>
      <c r="F694" s="17" t="s">
        <v>19</v>
      </c>
      <c r="G694" s="7" t="n">
        <v>2</v>
      </c>
      <c r="H694" s="6" t="n">
        <v>26384</v>
      </c>
      <c r="I694" s="6" t="n">
        <v>-52768</v>
      </c>
      <c r="J694" s="6" t="n">
        <v>0</v>
      </c>
      <c r="K694" s="6" t="n">
        <v>-31.65</v>
      </c>
      <c r="L694" s="6" t="n">
        <v>0</v>
      </c>
      <c r="M694" s="6"/>
      <c r="N694" s="6" t="s">
        <f>=I694+J694+K694+L694</f>
      </c>
      <c r="O694" s="6"/>
      <c r="P694" s="17"/>
    </row>
    <row collapsed="false" customFormat="false" customHeight="false" hidden="false" ht="12.1" outlineLevel="0" r="695">
      <c r="A695" s="21" t="n">
        <v>44356.651990741</v>
      </c>
      <c r="B695" s="17" t="s">
        <v>485</v>
      </c>
      <c r="C695" s="17" t="s">
        <v>562</v>
      </c>
      <c r="D695" s="17" t="s">
        <v>473</v>
      </c>
      <c r="E695" s="17" t="s">
        <v>17</v>
      </c>
      <c r="F695" s="17" t="s">
        <v>19</v>
      </c>
      <c r="G695" s="7" t="n">
        <v>2</v>
      </c>
      <c r="H695" s="6" t="n">
        <v>26384</v>
      </c>
      <c r="I695" s="6" t="n">
        <v>-52768</v>
      </c>
      <c r="J695" s="6" t="n">
        <v>0</v>
      </c>
      <c r="K695" s="6" t="n">
        <v>-31.65</v>
      </c>
      <c r="L695" s="6" t="n">
        <v>0</v>
      </c>
      <c r="M695" s="6"/>
      <c r="N695" s="6" t="s">
        <f>=I695+J695+K695+L695</f>
      </c>
      <c r="O695" s="6"/>
      <c r="P695" s="17"/>
    </row>
    <row collapsed="false" customFormat="false" customHeight="false" hidden="false" ht="12.1" outlineLevel="0" r="696">
      <c r="A696" s="21" t="n">
        <v>44356.651990741</v>
      </c>
      <c r="B696" s="17" t="s">
        <v>485</v>
      </c>
      <c r="C696" s="17" t="s">
        <v>562</v>
      </c>
      <c r="D696" s="17" t="s">
        <v>473</v>
      </c>
      <c r="E696" s="17" t="s">
        <v>17</v>
      </c>
      <c r="F696" s="17" t="s">
        <v>19</v>
      </c>
      <c r="G696" s="7" t="n">
        <v>2</v>
      </c>
      <c r="H696" s="6" t="n">
        <v>26384</v>
      </c>
      <c r="I696" s="6" t="n">
        <v>-52768</v>
      </c>
      <c r="J696" s="6" t="n">
        <v>0</v>
      </c>
      <c r="K696" s="6" t="n">
        <v>-31.65</v>
      </c>
      <c r="L696" s="6" t="n">
        <v>0</v>
      </c>
      <c r="M696" s="6"/>
      <c r="N696" s="6" t="s">
        <f>=I696+J696+K696+L696</f>
      </c>
      <c r="O696" s="6"/>
      <c r="P696" s="17"/>
    </row>
    <row collapsed="false" customFormat="false" customHeight="false" hidden="false" ht="12.1" outlineLevel="0" r="697">
      <c r="A697" s="22" t="n">
        <v>44357</v>
      </c>
      <c r="B697" s="23" t="s">
        <v>545</v>
      </c>
      <c r="C697" s="23" t="s">
        <v>567</v>
      </c>
      <c r="D697" s="23" t="s">
        <v>545</v>
      </c>
      <c r="E697" s="23" t="s">
        <v>545</v>
      </c>
      <c r="F697" s="23" t="s">
        <v>19</v>
      </c>
      <c r="G697" s="24" t="n">
        <v>1</v>
      </c>
      <c r="H697" s="25" t="n">
        <v>-573.98</v>
      </c>
      <c r="I697" s="25" t="n">
        <v>-573.98</v>
      </c>
      <c r="J697" s="25" t="n">
        <v>0</v>
      </c>
      <c r="K697" s="25" t="n">
        <v>0</v>
      </c>
      <c r="L697" s="25" t="n">
        <v>0</v>
      </c>
      <c r="M697" s="25"/>
      <c r="N697" s="6" t="s">
        <f>=I697+J697+K697+L697</f>
      </c>
      <c r="O697" s="25"/>
      <c r="P697" s="23"/>
    </row>
    <row collapsed="false" customFormat="false" customHeight="false" hidden="false" ht="12.1" outlineLevel="0" r="698">
      <c r="A698" s="22" t="n">
        <v>44357</v>
      </c>
      <c r="B698" s="23" t="s">
        <v>545</v>
      </c>
      <c r="C698" s="23" t="s">
        <v>635</v>
      </c>
      <c r="D698" s="23" t="s">
        <v>545</v>
      </c>
      <c r="E698" s="23" t="s">
        <v>545</v>
      </c>
      <c r="F698" s="23" t="s">
        <v>19</v>
      </c>
      <c r="G698" s="24" t="n">
        <v>1</v>
      </c>
      <c r="H698" s="25" t="n">
        <v>-0.69</v>
      </c>
      <c r="I698" s="25" t="n">
        <v>-0.69</v>
      </c>
      <c r="J698" s="25" t="n">
        <v>0</v>
      </c>
      <c r="K698" s="25" t="n">
        <v>0</v>
      </c>
      <c r="L698" s="25" t="n">
        <v>0</v>
      </c>
      <c r="M698" s="25"/>
      <c r="N698" s="6" t="s">
        <f>=I698+J698+K698+L698</f>
      </c>
      <c r="O698" s="25"/>
      <c r="P698" s="23"/>
    </row>
    <row collapsed="false" customFormat="false" customHeight="false" hidden="false" ht="12.1" outlineLevel="0" r="699">
      <c r="A699" s="22" t="n">
        <v>44357</v>
      </c>
      <c r="B699" s="23" t="s">
        <v>545</v>
      </c>
      <c r="C699" s="23" t="s">
        <v>634</v>
      </c>
      <c r="D699" s="23" t="s">
        <v>545</v>
      </c>
      <c r="E699" s="23" t="s">
        <v>545</v>
      </c>
      <c r="F699" s="23" t="s">
        <v>19</v>
      </c>
      <c r="G699" s="24" t="n">
        <v>1</v>
      </c>
      <c r="H699" s="25" t="n">
        <v>-0.21</v>
      </c>
      <c r="I699" s="25" t="n">
        <v>-0.21</v>
      </c>
      <c r="J699" s="25" t="n">
        <v>0</v>
      </c>
      <c r="K699" s="25" t="n">
        <v>0</v>
      </c>
      <c r="L699" s="25" t="n">
        <v>0</v>
      </c>
      <c r="M699" s="25"/>
      <c r="N699" s="6" t="s">
        <f>=I699+J699+K699+L699</f>
      </c>
      <c r="O699" s="25"/>
      <c r="P699" s="23"/>
    </row>
    <row collapsed="false" customFormat="false" customHeight="false" hidden="false" ht="12.1" outlineLevel="0" r="700">
      <c r="A700" s="22" t="n">
        <v>44357</v>
      </c>
      <c r="B700" s="23" t="s">
        <v>545</v>
      </c>
      <c r="C700" s="23" t="s">
        <v>568</v>
      </c>
      <c r="D700" s="23" t="s">
        <v>545</v>
      </c>
      <c r="E700" s="23" t="s">
        <v>545</v>
      </c>
      <c r="F700" s="23" t="s">
        <v>19</v>
      </c>
      <c r="G700" s="24" t="n">
        <v>1</v>
      </c>
      <c r="H700" s="25" t="n">
        <v>-279.5</v>
      </c>
      <c r="I700" s="25" t="n">
        <v>-279.5</v>
      </c>
      <c r="J700" s="25" t="n">
        <v>0</v>
      </c>
      <c r="K700" s="25" t="n">
        <v>0</v>
      </c>
      <c r="L700" s="25" t="n">
        <v>0</v>
      </c>
      <c r="M700" s="25"/>
      <c r="N700" s="6" t="s">
        <f>=I700+J700+K700+L700</f>
      </c>
      <c r="O700" s="25"/>
      <c r="P700" s="23"/>
    </row>
    <row collapsed="false" customFormat="false" customHeight="false" hidden="false" ht="12.1" outlineLevel="0" r="701">
      <c r="A701" s="22" t="n">
        <v>44358</v>
      </c>
      <c r="B701" s="23" t="s">
        <v>545</v>
      </c>
      <c r="C701" s="23" t="s">
        <v>568</v>
      </c>
      <c r="D701" s="23" t="s">
        <v>545</v>
      </c>
      <c r="E701" s="23" t="s">
        <v>545</v>
      </c>
      <c r="F701" s="23" t="s">
        <v>19</v>
      </c>
      <c r="G701" s="24" t="n">
        <v>1</v>
      </c>
      <c r="H701" s="25" t="n">
        <v>-1196.93</v>
      </c>
      <c r="I701" s="25" t="n">
        <v>-1196.93</v>
      </c>
      <c r="J701" s="25" t="n">
        <v>0</v>
      </c>
      <c r="K701" s="25" t="n">
        <v>0</v>
      </c>
      <c r="L701" s="25" t="n">
        <v>0</v>
      </c>
      <c r="M701" s="25"/>
      <c r="N701" s="6" t="s">
        <f>=I701+J701+K701+L701</f>
      </c>
      <c r="O701" s="25"/>
      <c r="P701" s="23"/>
    </row>
    <row collapsed="false" customFormat="false" customHeight="false" hidden="false" ht="12.1" outlineLevel="0" r="702">
      <c r="A702" s="22" t="n">
        <v>44358</v>
      </c>
      <c r="B702" s="23" t="s">
        <v>545</v>
      </c>
      <c r="C702" s="23" t="s">
        <v>634</v>
      </c>
      <c r="D702" s="23" t="s">
        <v>545</v>
      </c>
      <c r="E702" s="23" t="s">
        <v>545</v>
      </c>
      <c r="F702" s="23" t="s">
        <v>19</v>
      </c>
      <c r="G702" s="24" t="n">
        <v>1</v>
      </c>
      <c r="H702" s="25" t="n">
        <v>-0.63</v>
      </c>
      <c r="I702" s="25" t="n">
        <v>-0.63</v>
      </c>
      <c r="J702" s="25" t="n">
        <v>0</v>
      </c>
      <c r="K702" s="25" t="n">
        <v>0</v>
      </c>
      <c r="L702" s="25" t="n">
        <v>0</v>
      </c>
      <c r="M702" s="25"/>
      <c r="N702" s="6" t="s">
        <f>=I702+J702+K702+L702</f>
      </c>
      <c r="O702" s="25"/>
      <c r="P702" s="23"/>
    </row>
    <row collapsed="false" customFormat="false" customHeight="false" hidden="false" ht="12.1" outlineLevel="0" r="703">
      <c r="A703" s="22" t="n">
        <v>44358</v>
      </c>
      <c r="B703" s="23" t="s">
        <v>545</v>
      </c>
      <c r="C703" s="23" t="s">
        <v>567</v>
      </c>
      <c r="D703" s="23" t="s">
        <v>545</v>
      </c>
      <c r="E703" s="23" t="s">
        <v>545</v>
      </c>
      <c r="F703" s="23" t="s">
        <v>19</v>
      </c>
      <c r="G703" s="24" t="n">
        <v>1</v>
      </c>
      <c r="H703" s="25" t="n">
        <v>-574.25</v>
      </c>
      <c r="I703" s="25" t="n">
        <v>-574.25</v>
      </c>
      <c r="J703" s="25" t="n">
        <v>0</v>
      </c>
      <c r="K703" s="25" t="n">
        <v>0</v>
      </c>
      <c r="L703" s="25" t="n">
        <v>0</v>
      </c>
      <c r="M703" s="25"/>
      <c r="N703" s="6" t="s">
        <f>=I703+J703+K703+L703</f>
      </c>
      <c r="O703" s="25"/>
      <c r="P703" s="23"/>
    </row>
    <row collapsed="false" customFormat="false" customHeight="false" hidden="false" ht="12.1" outlineLevel="0" r="704">
      <c r="A704" s="22" t="n">
        <v>44361</v>
      </c>
      <c r="B704" s="23" t="s">
        <v>545</v>
      </c>
      <c r="C704" s="23" t="s">
        <v>567</v>
      </c>
      <c r="D704" s="23" t="s">
        <v>545</v>
      </c>
      <c r="E704" s="23" t="s">
        <v>545</v>
      </c>
      <c r="F704" s="23" t="s">
        <v>19</v>
      </c>
      <c r="G704" s="24" t="n">
        <v>1</v>
      </c>
      <c r="H704" s="25" t="n">
        <v>-2459.14</v>
      </c>
      <c r="I704" s="25" t="n">
        <v>-2459.14</v>
      </c>
      <c r="J704" s="25" t="n">
        <v>0</v>
      </c>
      <c r="K704" s="25" t="n">
        <v>0</v>
      </c>
      <c r="L704" s="25" t="n">
        <v>0</v>
      </c>
      <c r="M704" s="25"/>
      <c r="N704" s="6" t="s">
        <f>=I704+J704+K704+L704</f>
      </c>
      <c r="O704" s="25"/>
      <c r="P704" s="23"/>
    </row>
    <row collapsed="false" customFormat="false" customHeight="false" hidden="false" ht="12.1" outlineLevel="0" r="705">
      <c r="A705" s="22" t="n">
        <v>44361</v>
      </c>
      <c r="B705" s="23" t="s">
        <v>545</v>
      </c>
      <c r="C705" s="23" t="s">
        <v>635</v>
      </c>
      <c r="D705" s="23" t="s">
        <v>545</v>
      </c>
      <c r="E705" s="23" t="s">
        <v>545</v>
      </c>
      <c r="F705" s="23" t="s">
        <v>19</v>
      </c>
      <c r="G705" s="24" t="n">
        <v>1</v>
      </c>
      <c r="H705" s="25" t="n">
        <v>-2.04</v>
      </c>
      <c r="I705" s="25" t="n">
        <v>-2.04</v>
      </c>
      <c r="J705" s="25" t="n">
        <v>0</v>
      </c>
      <c r="K705" s="25" t="n">
        <v>0</v>
      </c>
      <c r="L705" s="25" t="n">
        <v>0</v>
      </c>
      <c r="M705" s="25"/>
      <c r="N705" s="6" t="s">
        <f>=I705+J705+K705+L705</f>
      </c>
      <c r="O705" s="25"/>
      <c r="P705" s="23"/>
    </row>
    <row collapsed="false" customFormat="false" customHeight="false" hidden="false" ht="12.1" outlineLevel="0" r="706">
      <c r="A706" s="22" t="n">
        <v>44361</v>
      </c>
      <c r="B706" s="23" t="s">
        <v>545</v>
      </c>
      <c r="C706" s="23" t="s">
        <v>634</v>
      </c>
      <c r="D706" s="23" t="s">
        <v>545</v>
      </c>
      <c r="E706" s="23" t="s">
        <v>545</v>
      </c>
      <c r="F706" s="23" t="s">
        <v>19</v>
      </c>
      <c r="G706" s="24" t="n">
        <v>1</v>
      </c>
      <c r="H706" s="25" t="n">
        <v>-0.21</v>
      </c>
      <c r="I706" s="25" t="n">
        <v>-0.21</v>
      </c>
      <c r="J706" s="25" t="n">
        <v>0</v>
      </c>
      <c r="K706" s="25" t="n">
        <v>0</v>
      </c>
      <c r="L706" s="25" t="n">
        <v>0</v>
      </c>
      <c r="M706" s="25"/>
      <c r="N706" s="6" t="s">
        <f>=I706+J706+K706+L706</f>
      </c>
      <c r="O706" s="25"/>
      <c r="P706" s="23"/>
    </row>
    <row collapsed="false" customFormat="false" customHeight="false" hidden="false" ht="12.1" outlineLevel="0" r="707">
      <c r="A707" s="22" t="n">
        <v>44361</v>
      </c>
      <c r="B707" s="23" t="s">
        <v>545</v>
      </c>
      <c r="C707" s="23" t="s">
        <v>568</v>
      </c>
      <c r="D707" s="23" t="s">
        <v>545</v>
      </c>
      <c r="E707" s="23" t="s">
        <v>545</v>
      </c>
      <c r="F707" s="23" t="s">
        <v>19</v>
      </c>
      <c r="G707" s="24" t="n">
        <v>1</v>
      </c>
      <c r="H707" s="25" t="n">
        <v>-399.52</v>
      </c>
      <c r="I707" s="25" t="n">
        <v>-399.52</v>
      </c>
      <c r="J707" s="25" t="n">
        <v>0</v>
      </c>
      <c r="K707" s="25" t="n">
        <v>0</v>
      </c>
      <c r="L707" s="25" t="n">
        <v>0</v>
      </c>
      <c r="M707" s="25"/>
      <c r="N707" s="6" t="s">
        <f>=I707+J707+K707+L707</f>
      </c>
      <c r="O707" s="25"/>
      <c r="P707" s="23"/>
    </row>
    <row collapsed="false" customFormat="false" customHeight="false" hidden="false" ht="12.1" outlineLevel="0" r="708">
      <c r="A708" s="22" t="n">
        <v>44362</v>
      </c>
      <c r="B708" s="23" t="s">
        <v>545</v>
      </c>
      <c r="C708" s="23" t="s">
        <v>568</v>
      </c>
      <c r="D708" s="23" t="s">
        <v>545</v>
      </c>
      <c r="E708" s="23" t="s">
        <v>545</v>
      </c>
      <c r="F708" s="23" t="s">
        <v>19</v>
      </c>
      <c r="G708" s="24" t="n">
        <v>1</v>
      </c>
      <c r="H708" s="25" t="n">
        <v>-439.69</v>
      </c>
      <c r="I708" s="25" t="n">
        <v>-439.69</v>
      </c>
      <c r="J708" s="25" t="n">
        <v>0</v>
      </c>
      <c r="K708" s="25" t="n">
        <v>0</v>
      </c>
      <c r="L708" s="25" t="n">
        <v>0</v>
      </c>
      <c r="M708" s="25"/>
      <c r="N708" s="6" t="s">
        <f>=I708+J708+K708+L708</f>
      </c>
      <c r="O708" s="25"/>
      <c r="P708" s="23"/>
    </row>
    <row collapsed="false" customFormat="false" customHeight="false" hidden="false" ht="12.1" outlineLevel="0" r="709">
      <c r="A709" s="22" t="n">
        <v>44362</v>
      </c>
      <c r="B709" s="23" t="s">
        <v>545</v>
      </c>
      <c r="C709" s="23" t="s">
        <v>634</v>
      </c>
      <c r="D709" s="23" t="s">
        <v>545</v>
      </c>
      <c r="E709" s="23" t="s">
        <v>545</v>
      </c>
      <c r="F709" s="23" t="s">
        <v>19</v>
      </c>
      <c r="G709" s="24" t="n">
        <v>1</v>
      </c>
      <c r="H709" s="25" t="n">
        <v>-0.21</v>
      </c>
      <c r="I709" s="25" t="n">
        <v>-0.21</v>
      </c>
      <c r="J709" s="25" t="n">
        <v>0</v>
      </c>
      <c r="K709" s="25" t="n">
        <v>0</v>
      </c>
      <c r="L709" s="25" t="n">
        <v>0</v>
      </c>
      <c r="M709" s="25"/>
      <c r="N709" s="6" t="s">
        <f>=I709+J709+K709+L709</f>
      </c>
      <c r="O709" s="25"/>
      <c r="P709" s="23"/>
    </row>
    <row collapsed="false" customFormat="false" customHeight="false" hidden="false" ht="12.1" outlineLevel="0" r="710">
      <c r="A710" s="22" t="n">
        <v>44362</v>
      </c>
      <c r="B710" s="23" t="s">
        <v>545</v>
      </c>
      <c r="C710" s="23" t="s">
        <v>567</v>
      </c>
      <c r="D710" s="23" t="s">
        <v>545</v>
      </c>
      <c r="E710" s="23" t="s">
        <v>545</v>
      </c>
      <c r="F710" s="23" t="s">
        <v>19</v>
      </c>
      <c r="G710" s="24" t="n">
        <v>1</v>
      </c>
      <c r="H710" s="25" t="n">
        <v>-820.85</v>
      </c>
      <c r="I710" s="25" t="n">
        <v>-820.85</v>
      </c>
      <c r="J710" s="25" t="n">
        <v>0</v>
      </c>
      <c r="K710" s="25" t="n">
        <v>0</v>
      </c>
      <c r="L710" s="25" t="n">
        <v>0</v>
      </c>
      <c r="M710" s="25"/>
      <c r="N710" s="6" t="s">
        <f>=I710+J710+K710+L710</f>
      </c>
      <c r="O710" s="25"/>
      <c r="P710" s="23"/>
    </row>
    <row collapsed="false" customFormat="false" customHeight="false" hidden="false" ht="12.1" outlineLevel="0" r="711">
      <c r="A711" s="22" t="n">
        <v>44363</v>
      </c>
      <c r="B711" s="23" t="s">
        <v>545</v>
      </c>
      <c r="C711" s="23" t="s">
        <v>634</v>
      </c>
      <c r="D711" s="23" t="s">
        <v>545</v>
      </c>
      <c r="E711" s="23" t="s">
        <v>545</v>
      </c>
      <c r="F711" s="23" t="s">
        <v>19</v>
      </c>
      <c r="G711" s="24" t="n">
        <v>1</v>
      </c>
      <c r="H711" s="25" t="n">
        <v>-0.21</v>
      </c>
      <c r="I711" s="25" t="n">
        <v>-0.21</v>
      </c>
      <c r="J711" s="25" t="n">
        <v>0</v>
      </c>
      <c r="K711" s="25" t="n">
        <v>0</v>
      </c>
      <c r="L711" s="25" t="n">
        <v>0</v>
      </c>
      <c r="M711" s="25"/>
      <c r="N711" s="6" t="s">
        <f>=I711+J711+K711+L711</f>
      </c>
      <c r="O711" s="25"/>
      <c r="P711" s="23"/>
    </row>
    <row collapsed="false" customFormat="false" customHeight="false" hidden="false" ht="12.1" outlineLevel="0" r="712">
      <c r="A712" s="22" t="n">
        <v>44363</v>
      </c>
      <c r="B712" s="23" t="s">
        <v>545</v>
      </c>
      <c r="C712" s="23" t="s">
        <v>568</v>
      </c>
      <c r="D712" s="23" t="s">
        <v>545</v>
      </c>
      <c r="E712" s="23" t="s">
        <v>545</v>
      </c>
      <c r="F712" s="23" t="s">
        <v>19</v>
      </c>
      <c r="G712" s="24" t="n">
        <v>1</v>
      </c>
      <c r="H712" s="25" t="n">
        <v>-424.15</v>
      </c>
      <c r="I712" s="25" t="n">
        <v>-424.15</v>
      </c>
      <c r="J712" s="25" t="n">
        <v>0</v>
      </c>
      <c r="K712" s="25" t="n">
        <v>0</v>
      </c>
      <c r="L712" s="25" t="n">
        <v>0</v>
      </c>
      <c r="M712" s="25"/>
      <c r="N712" s="6" t="s">
        <f>=I712+J712+K712+L712</f>
      </c>
      <c r="O712" s="25"/>
      <c r="P712" s="23"/>
    </row>
    <row collapsed="false" customFormat="false" customHeight="false" hidden="false" ht="12.1" outlineLevel="0" r="713">
      <c r="A713" s="26" t="n">
        <v>44363</v>
      </c>
      <c r="B713" s="27" t="s">
        <v>547</v>
      </c>
      <c r="C713" s="27" t="s">
        <v>183</v>
      </c>
      <c r="D713" s="27" t="s">
        <v>547</v>
      </c>
      <c r="E713" s="27" t="s">
        <v>547</v>
      </c>
      <c r="F713" s="27" t="s">
        <v>19</v>
      </c>
      <c r="G713" s="28" t="n">
        <v>1</v>
      </c>
      <c r="H713" s="29" t="n">
        <v>95000</v>
      </c>
      <c r="I713" s="29" t="n">
        <v>95000</v>
      </c>
      <c r="J713" s="29" t="n">
        <v>0</v>
      </c>
      <c r="K713" s="29" t="n">
        <v>0</v>
      </c>
      <c r="L713" s="29" t="n">
        <v>0</v>
      </c>
      <c r="M713" s="29"/>
      <c r="N713" s="6" t="s">
        <f>=I713+J713+K713+L713</f>
      </c>
      <c r="O713" s="29"/>
      <c r="P713" s="27"/>
    </row>
    <row collapsed="false" customFormat="false" customHeight="false" hidden="false" ht="12.1" outlineLevel="0" r="714">
      <c r="A714" s="22" t="n">
        <v>44363</v>
      </c>
      <c r="B714" s="23" t="s">
        <v>545</v>
      </c>
      <c r="C714" s="23" t="s">
        <v>567</v>
      </c>
      <c r="D714" s="23" t="s">
        <v>545</v>
      </c>
      <c r="E714" s="23" t="s">
        <v>545</v>
      </c>
      <c r="F714" s="23" t="s">
        <v>19</v>
      </c>
      <c r="G714" s="24" t="n">
        <v>1</v>
      </c>
      <c r="H714" s="25" t="n">
        <v>-781.25</v>
      </c>
      <c r="I714" s="25" t="n">
        <v>-781.25</v>
      </c>
      <c r="J714" s="25" t="n">
        <v>0</v>
      </c>
      <c r="K714" s="25" t="n">
        <v>0</v>
      </c>
      <c r="L714" s="25" t="n">
        <v>0</v>
      </c>
      <c r="M714" s="25"/>
      <c r="N714" s="6" t="s">
        <f>=I714+J714+K714+L714</f>
      </c>
      <c r="O714" s="25"/>
      <c r="P714" s="23"/>
    </row>
    <row collapsed="false" customFormat="false" customHeight="false" hidden="false" ht="12.1" outlineLevel="0" r="715">
      <c r="A715" s="22" t="n">
        <v>44363</v>
      </c>
      <c r="B715" s="23" t="s">
        <v>545</v>
      </c>
      <c r="C715" s="23" t="s">
        <v>635</v>
      </c>
      <c r="D715" s="23" t="s">
        <v>545</v>
      </c>
      <c r="E715" s="23" t="s">
        <v>545</v>
      </c>
      <c r="F715" s="23" t="s">
        <v>19</v>
      </c>
      <c r="G715" s="24" t="n">
        <v>1</v>
      </c>
      <c r="H715" s="25" t="n">
        <v>-0.68</v>
      </c>
      <c r="I715" s="25" t="n">
        <v>-0.68</v>
      </c>
      <c r="J715" s="25" t="n">
        <v>0</v>
      </c>
      <c r="K715" s="25" t="n">
        <v>0</v>
      </c>
      <c r="L715" s="25" t="n">
        <v>0</v>
      </c>
      <c r="M715" s="25"/>
      <c r="N715" s="6" t="s">
        <f>=I715+J715+K715+L715</f>
      </c>
      <c r="O715" s="25"/>
      <c r="P715" s="23"/>
    </row>
    <row collapsed="false" customFormat="false" customHeight="false" hidden="false" ht="12.1" outlineLevel="0" r="716">
      <c r="A716" s="30" t="n">
        <v>44363.480358796</v>
      </c>
      <c r="B716" s="31" t="s">
        <v>485</v>
      </c>
      <c r="C716" s="31" t="s">
        <v>562</v>
      </c>
      <c r="D716" s="31" t="s">
        <v>475</v>
      </c>
      <c r="E716" s="31" t="s">
        <v>17</v>
      </c>
      <c r="F716" s="31" t="s">
        <v>19</v>
      </c>
      <c r="G716" s="32" t="n">
        <v>-5</v>
      </c>
      <c r="H716" s="33" t="n">
        <v>25762</v>
      </c>
      <c r="I716" s="33" t="n">
        <v>128810</v>
      </c>
      <c r="J716" s="33" t="n">
        <v>0</v>
      </c>
      <c r="K716" s="33" t="n">
        <v>-77.29</v>
      </c>
      <c r="L716" s="33" t="n">
        <v>0</v>
      </c>
      <c r="M716" s="33"/>
      <c r="N716" s="6" t="s">
        <f>=I716+J716+K716+L716</f>
      </c>
      <c r="O716" s="33"/>
      <c r="P716" s="31"/>
    </row>
    <row collapsed="false" customFormat="false" customHeight="false" hidden="false" ht="12.1" outlineLevel="0" r="717">
      <c r="A717" s="30" t="n">
        <v>44363.480381944</v>
      </c>
      <c r="B717" s="31" t="s">
        <v>485</v>
      </c>
      <c r="C717" s="31" t="s">
        <v>562</v>
      </c>
      <c r="D717" s="31" t="s">
        <v>475</v>
      </c>
      <c r="E717" s="31" t="s">
        <v>17</v>
      </c>
      <c r="F717" s="31" t="s">
        <v>19</v>
      </c>
      <c r="G717" s="32" t="n">
        <v>-1</v>
      </c>
      <c r="H717" s="33" t="n">
        <v>25762</v>
      </c>
      <c r="I717" s="33" t="n">
        <v>25762</v>
      </c>
      <c r="J717" s="33" t="n">
        <v>0</v>
      </c>
      <c r="K717" s="33" t="n">
        <v>-15.45</v>
      </c>
      <c r="L717" s="33" t="n">
        <v>0</v>
      </c>
      <c r="M717" s="33"/>
      <c r="N717" s="6" t="s">
        <f>=I717+J717+K717+L717</f>
      </c>
      <c r="O717" s="33"/>
      <c r="P717" s="31"/>
    </row>
    <row collapsed="false" customFormat="false" customHeight="false" hidden="false" ht="12.1" outlineLevel="0" r="718">
      <c r="A718" s="30" t="n">
        <v>44363.480520833</v>
      </c>
      <c r="B718" s="31" t="s">
        <v>485</v>
      </c>
      <c r="C718" s="31" t="s">
        <v>562</v>
      </c>
      <c r="D718" s="31" t="s">
        <v>475</v>
      </c>
      <c r="E718" s="31" t="s">
        <v>17</v>
      </c>
      <c r="F718" s="31" t="s">
        <v>19</v>
      </c>
      <c r="G718" s="32" t="n">
        <v>-10</v>
      </c>
      <c r="H718" s="33" t="n">
        <v>25762</v>
      </c>
      <c r="I718" s="33" t="n">
        <v>257620</v>
      </c>
      <c r="J718" s="33" t="n">
        <v>0</v>
      </c>
      <c r="K718" s="33" t="n">
        <v>-154.57</v>
      </c>
      <c r="L718" s="33" t="n">
        <v>0</v>
      </c>
      <c r="M718" s="33"/>
      <c r="N718" s="6" t="s">
        <f>=I718+J718+K718+L718</f>
      </c>
      <c r="O718" s="33"/>
      <c r="P718" s="31"/>
    </row>
    <row collapsed="false" customFormat="false" customHeight="false" hidden="false" ht="12.1" outlineLevel="0" r="719">
      <c r="A719" s="30" t="n">
        <v>44363.480532407</v>
      </c>
      <c r="B719" s="31" t="s">
        <v>485</v>
      </c>
      <c r="C719" s="31" t="s">
        <v>562</v>
      </c>
      <c r="D719" s="31" t="s">
        <v>475</v>
      </c>
      <c r="E719" s="31" t="s">
        <v>17</v>
      </c>
      <c r="F719" s="31" t="s">
        <v>19</v>
      </c>
      <c r="G719" s="32" t="n">
        <v>-10</v>
      </c>
      <c r="H719" s="33" t="n">
        <v>25762</v>
      </c>
      <c r="I719" s="33" t="n">
        <v>257620</v>
      </c>
      <c r="J719" s="33" t="n">
        <v>0</v>
      </c>
      <c r="K719" s="33" t="n">
        <v>-154.57</v>
      </c>
      <c r="L719" s="33" t="n">
        <v>0</v>
      </c>
      <c r="M719" s="33"/>
      <c r="N719" s="6" t="s">
        <f>=I719+J719+K719+L719</f>
      </c>
      <c r="O719" s="33"/>
      <c r="P719" s="31"/>
    </row>
    <row collapsed="false" customFormat="false" customHeight="false" hidden="false" ht="12.1" outlineLevel="0" r="720">
      <c r="A720" s="30" t="n">
        <v>44363.480532407</v>
      </c>
      <c r="B720" s="31" t="s">
        <v>485</v>
      </c>
      <c r="C720" s="31" t="s">
        <v>562</v>
      </c>
      <c r="D720" s="31" t="s">
        <v>475</v>
      </c>
      <c r="E720" s="31" t="s">
        <v>17</v>
      </c>
      <c r="F720" s="31" t="s">
        <v>19</v>
      </c>
      <c r="G720" s="32" t="n">
        <v>-74</v>
      </c>
      <c r="H720" s="33" t="n">
        <v>25762</v>
      </c>
      <c r="I720" s="33" t="n">
        <v>1906388</v>
      </c>
      <c r="J720" s="33" t="n">
        <v>0</v>
      </c>
      <c r="K720" s="33" t="n">
        <v>-1143.83</v>
      </c>
      <c r="L720" s="33" t="n">
        <v>0</v>
      </c>
      <c r="M720" s="33"/>
      <c r="N720" s="6" t="s">
        <f>=I720+J720+K720+L720</f>
      </c>
      <c r="O720" s="33"/>
      <c r="P720" s="31"/>
    </row>
    <row collapsed="false" customFormat="false" customHeight="false" hidden="false" ht="12.1" outlineLevel="0" r="721">
      <c r="A721" s="30" t="n">
        <v>44363.522951389</v>
      </c>
      <c r="B721" s="31" t="s">
        <v>485</v>
      </c>
      <c r="C721" s="31" t="s">
        <v>562</v>
      </c>
      <c r="D721" s="31" t="s">
        <v>475</v>
      </c>
      <c r="E721" s="31" t="s">
        <v>17</v>
      </c>
      <c r="F721" s="31" t="s">
        <v>19</v>
      </c>
      <c r="G721" s="32" t="n">
        <v>-2</v>
      </c>
      <c r="H721" s="33" t="n">
        <v>25690</v>
      </c>
      <c r="I721" s="33" t="n">
        <v>51380</v>
      </c>
      <c r="J721" s="33" t="n">
        <v>0</v>
      </c>
      <c r="K721" s="33" t="n">
        <v>-30.82</v>
      </c>
      <c r="L721" s="33" t="n">
        <v>0</v>
      </c>
      <c r="M721" s="33"/>
      <c r="N721" s="6" t="s">
        <f>=I721+J721+K721+L721</f>
      </c>
      <c r="O721" s="33"/>
      <c r="P721" s="31"/>
    </row>
    <row collapsed="false" customFormat="false" customHeight="false" hidden="false" ht="12.1" outlineLevel="0" r="722">
      <c r="A722" s="30" t="n">
        <v>44363.522951389</v>
      </c>
      <c r="B722" s="31" t="s">
        <v>485</v>
      </c>
      <c r="C722" s="31" t="s">
        <v>562</v>
      </c>
      <c r="D722" s="31" t="s">
        <v>475</v>
      </c>
      <c r="E722" s="31" t="s">
        <v>17</v>
      </c>
      <c r="F722" s="31" t="s">
        <v>19</v>
      </c>
      <c r="G722" s="32" t="n">
        <v>-1</v>
      </c>
      <c r="H722" s="33" t="n">
        <v>25690</v>
      </c>
      <c r="I722" s="33" t="n">
        <v>25690</v>
      </c>
      <c r="J722" s="33" t="n">
        <v>0</v>
      </c>
      <c r="K722" s="33" t="n">
        <v>-15.42</v>
      </c>
      <c r="L722" s="33" t="n">
        <v>0</v>
      </c>
      <c r="M722" s="33"/>
      <c r="N722" s="6" t="s">
        <f>=I722+J722+K722+L722</f>
      </c>
      <c r="O722" s="33"/>
      <c r="P722" s="31"/>
    </row>
    <row collapsed="false" customFormat="false" customHeight="false" hidden="false" ht="12.1" outlineLevel="0" r="723">
      <c r="A723" s="30" t="n">
        <v>44363.522962963</v>
      </c>
      <c r="B723" s="31" t="s">
        <v>485</v>
      </c>
      <c r="C723" s="31" t="s">
        <v>562</v>
      </c>
      <c r="D723" s="31" t="s">
        <v>475</v>
      </c>
      <c r="E723" s="31" t="s">
        <v>17</v>
      </c>
      <c r="F723" s="31" t="s">
        <v>19</v>
      </c>
      <c r="G723" s="32" t="n">
        <v>-2</v>
      </c>
      <c r="H723" s="33" t="n">
        <v>25690</v>
      </c>
      <c r="I723" s="33" t="n">
        <v>51380</v>
      </c>
      <c r="J723" s="33" t="n">
        <v>0</v>
      </c>
      <c r="K723" s="33" t="n">
        <v>-30.82</v>
      </c>
      <c r="L723" s="33" t="n">
        <v>0</v>
      </c>
      <c r="M723" s="33"/>
      <c r="N723" s="6" t="s">
        <f>=I723+J723+K723+L723</f>
      </c>
      <c r="O723" s="33"/>
      <c r="P723" s="31"/>
    </row>
    <row collapsed="false" customFormat="false" customHeight="false" hidden="false" ht="12.1" outlineLevel="0" r="724">
      <c r="A724" s="30" t="n">
        <v>44363.522962963</v>
      </c>
      <c r="B724" s="31" t="s">
        <v>485</v>
      </c>
      <c r="C724" s="31" t="s">
        <v>562</v>
      </c>
      <c r="D724" s="31" t="s">
        <v>475</v>
      </c>
      <c r="E724" s="31" t="s">
        <v>17</v>
      </c>
      <c r="F724" s="31" t="s">
        <v>19</v>
      </c>
      <c r="G724" s="32" t="n">
        <v>-2</v>
      </c>
      <c r="H724" s="33" t="n">
        <v>25690</v>
      </c>
      <c r="I724" s="33" t="n">
        <v>51380</v>
      </c>
      <c r="J724" s="33" t="n">
        <v>0</v>
      </c>
      <c r="K724" s="33" t="n">
        <v>-30.82</v>
      </c>
      <c r="L724" s="33" t="n">
        <v>0</v>
      </c>
      <c r="M724" s="33"/>
      <c r="N724" s="6" t="s">
        <f>=I724+J724+K724+L724</f>
      </c>
      <c r="O724" s="33"/>
      <c r="P724" s="31"/>
    </row>
    <row collapsed="false" customFormat="false" customHeight="false" hidden="false" ht="12.1" outlineLevel="0" r="725">
      <c r="A725" s="30" t="n">
        <v>44363.522974537</v>
      </c>
      <c r="B725" s="31" t="s">
        <v>485</v>
      </c>
      <c r="C725" s="31" t="s">
        <v>562</v>
      </c>
      <c r="D725" s="31" t="s">
        <v>475</v>
      </c>
      <c r="E725" s="31" t="s">
        <v>17</v>
      </c>
      <c r="F725" s="31" t="s">
        <v>19</v>
      </c>
      <c r="G725" s="32" t="n">
        <v>-5</v>
      </c>
      <c r="H725" s="33" t="n">
        <v>25690</v>
      </c>
      <c r="I725" s="33" t="n">
        <v>128450</v>
      </c>
      <c r="J725" s="33" t="n">
        <v>0</v>
      </c>
      <c r="K725" s="33" t="n">
        <v>-77.08</v>
      </c>
      <c r="L725" s="33" t="n">
        <v>0</v>
      </c>
      <c r="M725" s="33"/>
      <c r="N725" s="6" t="s">
        <f>=I725+J725+K725+L725</f>
      </c>
      <c r="O725" s="33"/>
      <c r="P725" s="31"/>
    </row>
    <row collapsed="false" customFormat="false" customHeight="false" hidden="false" ht="12.1" outlineLevel="0" r="726">
      <c r="A726" s="30" t="n">
        <v>44363.522974537</v>
      </c>
      <c r="B726" s="31" t="s">
        <v>485</v>
      </c>
      <c r="C726" s="31" t="s">
        <v>562</v>
      </c>
      <c r="D726" s="31" t="s">
        <v>475</v>
      </c>
      <c r="E726" s="31" t="s">
        <v>17</v>
      </c>
      <c r="F726" s="31" t="s">
        <v>19</v>
      </c>
      <c r="G726" s="32" t="n">
        <v>-1</v>
      </c>
      <c r="H726" s="33" t="n">
        <v>25690</v>
      </c>
      <c r="I726" s="33" t="n">
        <v>25690</v>
      </c>
      <c r="J726" s="33" t="n">
        <v>0</v>
      </c>
      <c r="K726" s="33" t="n">
        <v>-15.42</v>
      </c>
      <c r="L726" s="33" t="n">
        <v>0</v>
      </c>
      <c r="M726" s="33"/>
      <c r="N726" s="6" t="s">
        <f>=I726+J726+K726+L726</f>
      </c>
      <c r="O726" s="33"/>
      <c r="P726" s="31"/>
    </row>
    <row collapsed="false" customFormat="false" customHeight="false" hidden="false" ht="12.1" outlineLevel="0" r="727">
      <c r="A727" s="30" t="n">
        <v>44363.522997685</v>
      </c>
      <c r="B727" s="31" t="s">
        <v>485</v>
      </c>
      <c r="C727" s="31" t="s">
        <v>562</v>
      </c>
      <c r="D727" s="31" t="s">
        <v>475</v>
      </c>
      <c r="E727" s="31" t="s">
        <v>17</v>
      </c>
      <c r="F727" s="31" t="s">
        <v>19</v>
      </c>
      <c r="G727" s="32" t="n">
        <v>-1</v>
      </c>
      <c r="H727" s="33" t="n">
        <v>25690</v>
      </c>
      <c r="I727" s="33" t="n">
        <v>25690</v>
      </c>
      <c r="J727" s="33" t="n">
        <v>0</v>
      </c>
      <c r="K727" s="33" t="n">
        <v>-15.42</v>
      </c>
      <c r="L727" s="33" t="n">
        <v>0</v>
      </c>
      <c r="M727" s="33"/>
      <c r="N727" s="6" t="s">
        <f>=I727+J727+K727+L727</f>
      </c>
      <c r="O727" s="33"/>
      <c r="P727" s="31"/>
    </row>
    <row collapsed="false" customFormat="false" customHeight="false" hidden="false" ht="12.1" outlineLevel="0" r="728">
      <c r="A728" s="30" t="n">
        <v>44363.523032407</v>
      </c>
      <c r="B728" s="31" t="s">
        <v>485</v>
      </c>
      <c r="C728" s="31" t="s">
        <v>562</v>
      </c>
      <c r="D728" s="31" t="s">
        <v>475</v>
      </c>
      <c r="E728" s="31" t="s">
        <v>17</v>
      </c>
      <c r="F728" s="31" t="s">
        <v>19</v>
      </c>
      <c r="G728" s="32" t="n">
        <v>-1</v>
      </c>
      <c r="H728" s="33" t="n">
        <v>25690</v>
      </c>
      <c r="I728" s="33" t="n">
        <v>25690</v>
      </c>
      <c r="J728" s="33" t="n">
        <v>0</v>
      </c>
      <c r="K728" s="33" t="n">
        <v>-15.42</v>
      </c>
      <c r="L728" s="33" t="n">
        <v>0</v>
      </c>
      <c r="M728" s="33"/>
      <c r="N728" s="6" t="s">
        <f>=I728+J728+K728+L728</f>
      </c>
      <c r="O728" s="33"/>
      <c r="P728" s="31"/>
    </row>
    <row collapsed="false" customFormat="false" customHeight="false" hidden="false" ht="12.1" outlineLevel="0" r="729">
      <c r="A729" s="30" t="n">
        <v>44363.523043981</v>
      </c>
      <c r="B729" s="31" t="s">
        <v>485</v>
      </c>
      <c r="C729" s="31" t="s">
        <v>562</v>
      </c>
      <c r="D729" s="31" t="s">
        <v>475</v>
      </c>
      <c r="E729" s="31" t="s">
        <v>17</v>
      </c>
      <c r="F729" s="31" t="s">
        <v>19</v>
      </c>
      <c r="G729" s="32" t="n">
        <v>-6</v>
      </c>
      <c r="H729" s="33" t="n">
        <v>25690</v>
      </c>
      <c r="I729" s="33" t="n">
        <v>154140</v>
      </c>
      <c r="J729" s="33" t="n">
        <v>0</v>
      </c>
      <c r="K729" s="33" t="n">
        <v>-92.48</v>
      </c>
      <c r="L729" s="33" t="n">
        <v>0</v>
      </c>
      <c r="M729" s="33"/>
      <c r="N729" s="6" t="s">
        <f>=I729+J729+K729+L729</f>
      </c>
      <c r="O729" s="33"/>
      <c r="P729" s="31"/>
    </row>
    <row collapsed="false" customFormat="false" customHeight="false" hidden="false" ht="12.1" outlineLevel="0" r="730">
      <c r="A730" s="30" t="n">
        <v>44363.523055556</v>
      </c>
      <c r="B730" s="31" t="s">
        <v>485</v>
      </c>
      <c r="C730" s="31" t="s">
        <v>562</v>
      </c>
      <c r="D730" s="31" t="s">
        <v>475</v>
      </c>
      <c r="E730" s="31" t="s">
        <v>17</v>
      </c>
      <c r="F730" s="31" t="s">
        <v>19</v>
      </c>
      <c r="G730" s="32" t="n">
        <v>-1</v>
      </c>
      <c r="H730" s="33" t="n">
        <v>25690</v>
      </c>
      <c r="I730" s="33" t="n">
        <v>25690</v>
      </c>
      <c r="J730" s="33" t="n">
        <v>0</v>
      </c>
      <c r="K730" s="33" t="n">
        <v>-15.42</v>
      </c>
      <c r="L730" s="33" t="n">
        <v>0</v>
      </c>
      <c r="M730" s="33"/>
      <c r="N730" s="6" t="s">
        <f>=I730+J730+K730+L730</f>
      </c>
      <c r="O730" s="33"/>
      <c r="P730" s="31"/>
    </row>
    <row collapsed="false" customFormat="false" customHeight="false" hidden="false" ht="12.1" outlineLevel="0" r="731">
      <c r="A731" s="30" t="n">
        <v>44363.523078704</v>
      </c>
      <c r="B731" s="31" t="s">
        <v>485</v>
      </c>
      <c r="C731" s="31" t="s">
        <v>562</v>
      </c>
      <c r="D731" s="31" t="s">
        <v>475</v>
      </c>
      <c r="E731" s="31" t="s">
        <v>17</v>
      </c>
      <c r="F731" s="31" t="s">
        <v>19</v>
      </c>
      <c r="G731" s="32" t="n">
        <v>-1</v>
      </c>
      <c r="H731" s="33" t="n">
        <v>25690</v>
      </c>
      <c r="I731" s="33" t="n">
        <v>25690</v>
      </c>
      <c r="J731" s="33" t="n">
        <v>0</v>
      </c>
      <c r="K731" s="33" t="n">
        <v>-15.42</v>
      </c>
      <c r="L731" s="33" t="n">
        <v>0</v>
      </c>
      <c r="M731" s="33"/>
      <c r="N731" s="6" t="s">
        <f>=I731+J731+K731+L731</f>
      </c>
      <c r="O731" s="33"/>
      <c r="P731" s="31"/>
    </row>
    <row collapsed="false" customFormat="false" customHeight="false" hidden="false" ht="12.1" outlineLevel="0" r="732">
      <c r="A732" s="30" t="n">
        <v>44363.523101852</v>
      </c>
      <c r="B732" s="31" t="s">
        <v>485</v>
      </c>
      <c r="C732" s="31" t="s">
        <v>562</v>
      </c>
      <c r="D732" s="31" t="s">
        <v>475</v>
      </c>
      <c r="E732" s="31" t="s">
        <v>17</v>
      </c>
      <c r="F732" s="31" t="s">
        <v>19</v>
      </c>
      <c r="G732" s="32" t="n">
        <v>-2</v>
      </c>
      <c r="H732" s="33" t="n">
        <v>25690</v>
      </c>
      <c r="I732" s="33" t="n">
        <v>51380</v>
      </c>
      <c r="J732" s="33" t="n">
        <v>0</v>
      </c>
      <c r="K732" s="33" t="n">
        <v>-30.82</v>
      </c>
      <c r="L732" s="33" t="n">
        <v>0</v>
      </c>
      <c r="M732" s="33"/>
      <c r="N732" s="6" t="s">
        <f>=I732+J732+K732+L732</f>
      </c>
      <c r="O732" s="33"/>
      <c r="P732" s="31"/>
    </row>
    <row collapsed="false" customFormat="false" customHeight="false" hidden="false" ht="12.1" outlineLevel="0" r="733">
      <c r="A733" s="30" t="n">
        <v>44363.523148148</v>
      </c>
      <c r="B733" s="31" t="s">
        <v>485</v>
      </c>
      <c r="C733" s="31" t="s">
        <v>562</v>
      </c>
      <c r="D733" s="31" t="s">
        <v>475</v>
      </c>
      <c r="E733" s="31" t="s">
        <v>17</v>
      </c>
      <c r="F733" s="31" t="s">
        <v>19</v>
      </c>
      <c r="G733" s="32" t="n">
        <v>-1</v>
      </c>
      <c r="H733" s="33" t="n">
        <v>25690</v>
      </c>
      <c r="I733" s="33" t="n">
        <v>25690</v>
      </c>
      <c r="J733" s="33" t="n">
        <v>0</v>
      </c>
      <c r="K733" s="33" t="n">
        <v>-15.42</v>
      </c>
      <c r="L733" s="33" t="n">
        <v>0</v>
      </c>
      <c r="M733" s="33"/>
      <c r="N733" s="6" t="s">
        <f>=I733+J733+K733+L733</f>
      </c>
      <c r="O733" s="33"/>
      <c r="P733" s="31"/>
    </row>
    <row collapsed="false" customFormat="false" customHeight="false" hidden="false" ht="12.1" outlineLevel="0" r="734">
      <c r="A734" s="30" t="n">
        <v>44363.523148148</v>
      </c>
      <c r="B734" s="31" t="s">
        <v>485</v>
      </c>
      <c r="C734" s="31" t="s">
        <v>562</v>
      </c>
      <c r="D734" s="31" t="s">
        <v>475</v>
      </c>
      <c r="E734" s="31" t="s">
        <v>17</v>
      </c>
      <c r="F734" s="31" t="s">
        <v>19</v>
      </c>
      <c r="G734" s="32" t="n">
        <v>-1</v>
      </c>
      <c r="H734" s="33" t="n">
        <v>25690</v>
      </c>
      <c r="I734" s="33" t="n">
        <v>25690</v>
      </c>
      <c r="J734" s="33" t="n">
        <v>0</v>
      </c>
      <c r="K734" s="33" t="n">
        <v>-15.42</v>
      </c>
      <c r="L734" s="33" t="n">
        <v>0</v>
      </c>
      <c r="M734" s="33"/>
      <c r="N734" s="6" t="s">
        <f>=I734+J734+K734+L734</f>
      </c>
      <c r="O734" s="33"/>
      <c r="P734" s="31"/>
    </row>
    <row collapsed="false" customFormat="false" customHeight="false" hidden="false" ht="12.1" outlineLevel="0" r="735">
      <c r="A735" s="30" t="n">
        <v>44363.523171296</v>
      </c>
      <c r="B735" s="31" t="s">
        <v>485</v>
      </c>
      <c r="C735" s="31" t="s">
        <v>562</v>
      </c>
      <c r="D735" s="31" t="s">
        <v>475</v>
      </c>
      <c r="E735" s="31" t="s">
        <v>17</v>
      </c>
      <c r="F735" s="31" t="s">
        <v>19</v>
      </c>
      <c r="G735" s="32" t="n">
        <v>-1</v>
      </c>
      <c r="H735" s="33" t="n">
        <v>25690</v>
      </c>
      <c r="I735" s="33" t="n">
        <v>25690</v>
      </c>
      <c r="J735" s="33" t="n">
        <v>0</v>
      </c>
      <c r="K735" s="33" t="n">
        <v>-15.42</v>
      </c>
      <c r="L735" s="33" t="n">
        <v>0</v>
      </c>
      <c r="M735" s="33"/>
      <c r="N735" s="6" t="s">
        <f>=I735+J735+K735+L735</f>
      </c>
      <c r="O735" s="33"/>
      <c r="P735" s="31"/>
    </row>
    <row collapsed="false" customFormat="false" customHeight="false" hidden="false" ht="12.1" outlineLevel="0" r="736">
      <c r="A736" s="30" t="n">
        <v>44363.523252315</v>
      </c>
      <c r="B736" s="31" t="s">
        <v>485</v>
      </c>
      <c r="C736" s="31" t="s">
        <v>562</v>
      </c>
      <c r="D736" s="31" t="s">
        <v>475</v>
      </c>
      <c r="E736" s="31" t="s">
        <v>17</v>
      </c>
      <c r="F736" s="31" t="s">
        <v>19</v>
      </c>
      <c r="G736" s="32" t="n">
        <v>-12</v>
      </c>
      <c r="H736" s="33" t="n">
        <v>25690</v>
      </c>
      <c r="I736" s="33" t="n">
        <v>308280</v>
      </c>
      <c r="J736" s="33" t="n">
        <v>0</v>
      </c>
      <c r="K736" s="33" t="n">
        <v>-184.97</v>
      </c>
      <c r="L736" s="33" t="n">
        <v>0</v>
      </c>
      <c r="M736" s="33"/>
      <c r="N736" s="6" t="s">
        <f>=I736+J736+K736+L736</f>
      </c>
      <c r="O736" s="33"/>
      <c r="P736" s="31"/>
    </row>
    <row collapsed="false" customFormat="false" customHeight="false" hidden="false" ht="12.1" outlineLevel="0" r="737">
      <c r="A737" s="21" t="n">
        <v>44363.626412037</v>
      </c>
      <c r="B737" s="17" t="s">
        <v>485</v>
      </c>
      <c r="C737" s="17" t="s">
        <v>562</v>
      </c>
      <c r="D737" s="17" t="s">
        <v>473</v>
      </c>
      <c r="E737" s="17" t="s">
        <v>17</v>
      </c>
      <c r="F737" s="17" t="s">
        <v>19</v>
      </c>
      <c r="G737" s="7" t="n">
        <v>1</v>
      </c>
      <c r="H737" s="6" t="n">
        <v>25812</v>
      </c>
      <c r="I737" s="6" t="n">
        <v>-25812</v>
      </c>
      <c r="J737" s="6" t="n">
        <v>0</v>
      </c>
      <c r="K737" s="6" t="n">
        <v>-15.49</v>
      </c>
      <c r="L737" s="6" t="n">
        <v>0</v>
      </c>
      <c r="M737" s="6"/>
      <c r="N737" s="6" t="s">
        <f>=I737+J737+K737+L737</f>
      </c>
      <c r="O737" s="6"/>
      <c r="P737" s="17"/>
    </row>
    <row collapsed="false" customFormat="false" customHeight="false" hidden="false" ht="12.1" outlineLevel="0" r="738">
      <c r="A738" s="21" t="n">
        <v>44363.628865741</v>
      </c>
      <c r="B738" s="17" t="s">
        <v>485</v>
      </c>
      <c r="C738" s="17" t="s">
        <v>562</v>
      </c>
      <c r="D738" s="17" t="s">
        <v>473</v>
      </c>
      <c r="E738" s="17" t="s">
        <v>17</v>
      </c>
      <c r="F738" s="17" t="s">
        <v>19</v>
      </c>
      <c r="G738" s="7" t="n">
        <v>7</v>
      </c>
      <c r="H738" s="6" t="n">
        <v>25812</v>
      </c>
      <c r="I738" s="6" t="n">
        <v>-180684</v>
      </c>
      <c r="J738" s="6" t="n">
        <v>0</v>
      </c>
      <c r="K738" s="6" t="n">
        <v>-108.41</v>
      </c>
      <c r="L738" s="6" t="n">
        <v>0</v>
      </c>
      <c r="M738" s="6"/>
      <c r="N738" s="6" t="s">
        <f>=I738+J738+K738+L738</f>
      </c>
      <c r="O738" s="6"/>
      <c r="P738" s="17"/>
    </row>
    <row collapsed="false" customFormat="false" customHeight="false" hidden="false" ht="12.1" outlineLevel="0" r="739">
      <c r="A739" s="21" t="n">
        <v>44363.629131944</v>
      </c>
      <c r="B739" s="17" t="s">
        <v>485</v>
      </c>
      <c r="C739" s="17" t="s">
        <v>562</v>
      </c>
      <c r="D739" s="17" t="s">
        <v>473</v>
      </c>
      <c r="E739" s="17" t="s">
        <v>17</v>
      </c>
      <c r="F739" s="17" t="s">
        <v>19</v>
      </c>
      <c r="G739" s="7" t="n">
        <v>32</v>
      </c>
      <c r="H739" s="6" t="n">
        <v>25812</v>
      </c>
      <c r="I739" s="6" t="n">
        <v>-825984</v>
      </c>
      <c r="J739" s="6" t="n">
        <v>0</v>
      </c>
      <c r="K739" s="6" t="n">
        <v>-495.58</v>
      </c>
      <c r="L739" s="6" t="n">
        <v>0</v>
      </c>
      <c r="M739" s="6"/>
      <c r="N739" s="6" t="s">
        <f>=I739+J739+K739+L739</f>
      </c>
      <c r="O739" s="6"/>
      <c r="P739" s="17"/>
    </row>
    <row collapsed="false" customFormat="false" customHeight="false" hidden="false" ht="12.1" outlineLevel="0" r="740">
      <c r="A740" s="22" t="n">
        <v>44364</v>
      </c>
      <c r="B740" s="23" t="s">
        <v>545</v>
      </c>
      <c r="C740" s="23" t="s">
        <v>567</v>
      </c>
      <c r="D740" s="23" t="s">
        <v>545</v>
      </c>
      <c r="E740" s="23" t="s">
        <v>545</v>
      </c>
      <c r="F740" s="23" t="s">
        <v>19</v>
      </c>
      <c r="G740" s="24" t="n">
        <v>1</v>
      </c>
      <c r="H740" s="25" t="n">
        <v>-753.63</v>
      </c>
      <c r="I740" s="25" t="n">
        <v>-753.63</v>
      </c>
      <c r="J740" s="25" t="n">
        <v>0</v>
      </c>
      <c r="K740" s="25" t="n">
        <v>0</v>
      </c>
      <c r="L740" s="25" t="n">
        <v>0</v>
      </c>
      <c r="M740" s="25"/>
      <c r="N740" s="6" t="s">
        <f>=I740+J740+K740+L740</f>
      </c>
      <c r="O740" s="25"/>
      <c r="P740" s="23"/>
    </row>
    <row collapsed="false" customFormat="false" customHeight="false" hidden="false" ht="12.1" outlineLevel="0" r="741">
      <c r="A741" s="22" t="n">
        <v>44364</v>
      </c>
      <c r="B741" s="23" t="s">
        <v>545</v>
      </c>
      <c r="C741" s="23" t="s">
        <v>568</v>
      </c>
      <c r="D741" s="23" t="s">
        <v>545</v>
      </c>
      <c r="E741" s="23" t="s">
        <v>545</v>
      </c>
      <c r="F741" s="23" t="s">
        <v>19</v>
      </c>
      <c r="G741" s="24" t="n">
        <v>1</v>
      </c>
      <c r="H741" s="25" t="n">
        <v>-424.33</v>
      </c>
      <c r="I741" s="25" t="n">
        <v>-424.33</v>
      </c>
      <c r="J741" s="25" t="n">
        <v>0</v>
      </c>
      <c r="K741" s="25" t="n">
        <v>0</v>
      </c>
      <c r="L741" s="25" t="n">
        <v>0</v>
      </c>
      <c r="M741" s="25"/>
      <c r="N741" s="6" t="s">
        <f>=I741+J741+K741+L741</f>
      </c>
      <c r="O741" s="25"/>
      <c r="P741" s="23"/>
    </row>
    <row collapsed="false" customFormat="false" customHeight="false" hidden="false" ht="12.1" outlineLevel="0" r="742">
      <c r="A742" s="22" t="n">
        <v>44364</v>
      </c>
      <c r="B742" s="23" t="s">
        <v>545</v>
      </c>
      <c r="C742" s="23" t="s">
        <v>634</v>
      </c>
      <c r="D742" s="23" t="s">
        <v>545</v>
      </c>
      <c r="E742" s="23" t="s">
        <v>545</v>
      </c>
      <c r="F742" s="23" t="s">
        <v>19</v>
      </c>
      <c r="G742" s="24" t="n">
        <v>1</v>
      </c>
      <c r="H742" s="25" t="n">
        <v>-0.21</v>
      </c>
      <c r="I742" s="25" t="n">
        <v>-0.21</v>
      </c>
      <c r="J742" s="25" t="n">
        <v>0</v>
      </c>
      <c r="K742" s="25" t="n">
        <v>0</v>
      </c>
      <c r="L742" s="25" t="n">
        <v>0</v>
      </c>
      <c r="M742" s="25"/>
      <c r="N742" s="6" t="s">
        <f>=I742+J742+K742+L742</f>
      </c>
      <c r="O742" s="25"/>
      <c r="P742" s="23"/>
    </row>
    <row collapsed="false" customFormat="false" customHeight="false" hidden="false" ht="12.1" outlineLevel="0" r="743">
      <c r="A743" s="22" t="n">
        <v>44365</v>
      </c>
      <c r="B743" s="23" t="s">
        <v>545</v>
      </c>
      <c r="C743" s="23" t="s">
        <v>567</v>
      </c>
      <c r="D743" s="23" t="s">
        <v>545</v>
      </c>
      <c r="E743" s="23" t="s">
        <v>545</v>
      </c>
      <c r="F743" s="23" t="s">
        <v>19</v>
      </c>
      <c r="G743" s="24" t="n">
        <v>1</v>
      </c>
      <c r="H743" s="25" t="n">
        <v>-753.98</v>
      </c>
      <c r="I743" s="25" t="n">
        <v>-753.98</v>
      </c>
      <c r="J743" s="25" t="n">
        <v>0</v>
      </c>
      <c r="K743" s="25" t="n">
        <v>0</v>
      </c>
      <c r="L743" s="25" t="n">
        <v>0</v>
      </c>
      <c r="M743" s="25"/>
      <c r="N743" s="6" t="s">
        <f>=I743+J743+K743+L743</f>
      </c>
      <c r="O743" s="25"/>
      <c r="P743" s="23"/>
    </row>
    <row collapsed="false" customFormat="false" customHeight="false" hidden="false" ht="12.1" outlineLevel="0" r="744">
      <c r="A744" s="22" t="n">
        <v>44365</v>
      </c>
      <c r="B744" s="23" t="s">
        <v>545</v>
      </c>
      <c r="C744" s="23" t="s">
        <v>635</v>
      </c>
      <c r="D744" s="23" t="s">
        <v>545</v>
      </c>
      <c r="E744" s="23" t="s">
        <v>545</v>
      </c>
      <c r="F744" s="23" t="s">
        <v>19</v>
      </c>
      <c r="G744" s="24" t="n">
        <v>1</v>
      </c>
      <c r="H744" s="25" t="n">
        <v>-0.68</v>
      </c>
      <c r="I744" s="25" t="n">
        <v>-0.68</v>
      </c>
      <c r="J744" s="25" t="n">
        <v>0</v>
      </c>
      <c r="K744" s="25" t="n">
        <v>0</v>
      </c>
      <c r="L744" s="25" t="n">
        <v>0</v>
      </c>
      <c r="M744" s="25"/>
      <c r="N744" s="6" t="s">
        <f>=I744+J744+K744+L744</f>
      </c>
      <c r="O744" s="25"/>
      <c r="P744" s="23"/>
    </row>
    <row collapsed="false" customFormat="false" customHeight="false" hidden="false" ht="12.1" outlineLevel="0" r="745">
      <c r="A745" s="30" t="n">
        <v>44365.564386574</v>
      </c>
      <c r="B745" s="31" t="s">
        <v>485</v>
      </c>
      <c r="C745" s="31" t="s">
        <v>562</v>
      </c>
      <c r="D745" s="31" t="s">
        <v>475</v>
      </c>
      <c r="E745" s="31" t="s">
        <v>17</v>
      </c>
      <c r="F745" s="31" t="s">
        <v>19</v>
      </c>
      <c r="G745" s="32" t="n">
        <v>-8</v>
      </c>
      <c r="H745" s="33" t="n">
        <v>24804</v>
      </c>
      <c r="I745" s="33" t="n">
        <v>198432</v>
      </c>
      <c r="J745" s="33" t="n">
        <v>0</v>
      </c>
      <c r="K745" s="33" t="n">
        <v>-119.06</v>
      </c>
      <c r="L745" s="33" t="n">
        <v>0</v>
      </c>
      <c r="M745" s="33"/>
      <c r="N745" s="6" t="s">
        <f>=I745+J745+K745+L745</f>
      </c>
      <c r="O745" s="33"/>
      <c r="P745" s="31"/>
    </row>
    <row collapsed="false" customFormat="false" customHeight="false" hidden="false" ht="12.1" outlineLevel="0" r="746">
      <c r="A746" s="30" t="n">
        <v>44365.564386574</v>
      </c>
      <c r="B746" s="31" t="s">
        <v>485</v>
      </c>
      <c r="C746" s="31" t="s">
        <v>562</v>
      </c>
      <c r="D746" s="31" t="s">
        <v>475</v>
      </c>
      <c r="E746" s="31" t="s">
        <v>17</v>
      </c>
      <c r="F746" s="31" t="s">
        <v>19</v>
      </c>
      <c r="G746" s="32" t="n">
        <v>-32</v>
      </c>
      <c r="H746" s="33" t="n">
        <v>24802</v>
      </c>
      <c r="I746" s="33" t="n">
        <v>793664</v>
      </c>
      <c r="J746" s="33" t="n">
        <v>0</v>
      </c>
      <c r="K746" s="33" t="n">
        <v>-476.2</v>
      </c>
      <c r="L746" s="33" t="n">
        <v>0</v>
      </c>
      <c r="M746" s="33"/>
      <c r="N746" s="6" t="s">
        <f>=I746+J746+K746+L746</f>
      </c>
      <c r="O746" s="33"/>
      <c r="P746" s="31"/>
    </row>
    <row collapsed="false" customFormat="false" customHeight="false" hidden="false" ht="12.1" outlineLevel="0" r="747">
      <c r="A747" s="30" t="n">
        <v>44365.579976852</v>
      </c>
      <c r="B747" s="31" t="s">
        <v>485</v>
      </c>
      <c r="C747" s="31" t="s">
        <v>562</v>
      </c>
      <c r="D747" s="31" t="s">
        <v>475</v>
      </c>
      <c r="E747" s="31" t="s">
        <v>17</v>
      </c>
      <c r="F747" s="31" t="s">
        <v>19</v>
      </c>
      <c r="G747" s="32" t="n">
        <v>-40</v>
      </c>
      <c r="H747" s="33" t="n">
        <v>24860</v>
      </c>
      <c r="I747" s="33" t="n">
        <v>994400</v>
      </c>
      <c r="J747" s="33" t="n">
        <v>0</v>
      </c>
      <c r="K747" s="33" t="n">
        <v>-596.64</v>
      </c>
      <c r="L747" s="33" t="n">
        <v>0</v>
      </c>
      <c r="M747" s="33"/>
      <c r="N747" s="6" t="s">
        <f>=I747+J747+K747+L747</f>
      </c>
      <c r="O747" s="33"/>
      <c r="P747" s="31"/>
    </row>
    <row collapsed="false" customFormat="false" customHeight="false" hidden="false" ht="12.1" outlineLevel="0" r="748">
      <c r="A748" s="21" t="n">
        <v>44365.595439815</v>
      </c>
      <c r="B748" s="17" t="s">
        <v>485</v>
      </c>
      <c r="C748" s="17" t="s">
        <v>562</v>
      </c>
      <c r="D748" s="17" t="s">
        <v>473</v>
      </c>
      <c r="E748" s="17" t="s">
        <v>17</v>
      </c>
      <c r="F748" s="17" t="s">
        <v>19</v>
      </c>
      <c r="G748" s="7" t="n">
        <v>10</v>
      </c>
      <c r="H748" s="6" t="n">
        <v>24780</v>
      </c>
      <c r="I748" s="6" t="n">
        <v>-247800</v>
      </c>
      <c r="J748" s="6" t="n">
        <v>0</v>
      </c>
      <c r="K748" s="6" t="n">
        <v>-148.68</v>
      </c>
      <c r="L748" s="6" t="n">
        <v>0</v>
      </c>
      <c r="M748" s="6"/>
      <c r="N748" s="6" t="s">
        <f>=I748+J748+K748+L748</f>
      </c>
      <c r="O748" s="6"/>
      <c r="P748" s="17"/>
    </row>
    <row collapsed="false" customFormat="false" customHeight="false" hidden="false" ht="12.1" outlineLevel="0" r="749">
      <c r="A749" s="21" t="n">
        <v>44365.595439815</v>
      </c>
      <c r="B749" s="17" t="s">
        <v>485</v>
      </c>
      <c r="C749" s="17" t="s">
        <v>562</v>
      </c>
      <c r="D749" s="17" t="s">
        <v>473</v>
      </c>
      <c r="E749" s="17" t="s">
        <v>17</v>
      </c>
      <c r="F749" s="17" t="s">
        <v>19</v>
      </c>
      <c r="G749" s="7" t="n">
        <v>10</v>
      </c>
      <c r="H749" s="6" t="n">
        <v>24780</v>
      </c>
      <c r="I749" s="6" t="n">
        <v>-247800</v>
      </c>
      <c r="J749" s="6" t="n">
        <v>0</v>
      </c>
      <c r="K749" s="6" t="n">
        <v>-148.68</v>
      </c>
      <c r="L749" s="6" t="n">
        <v>0</v>
      </c>
      <c r="M749" s="6"/>
      <c r="N749" s="6" t="s">
        <f>=I749+J749+K749+L749</f>
      </c>
      <c r="O749" s="6"/>
      <c r="P749" s="17"/>
    </row>
    <row collapsed="false" customFormat="false" customHeight="false" hidden="false" ht="12.1" outlineLevel="0" r="750">
      <c r="A750" s="21" t="n">
        <v>44365.595439815</v>
      </c>
      <c r="B750" s="17" t="s">
        <v>485</v>
      </c>
      <c r="C750" s="17" t="s">
        <v>562</v>
      </c>
      <c r="D750" s="17" t="s">
        <v>473</v>
      </c>
      <c r="E750" s="17" t="s">
        <v>17</v>
      </c>
      <c r="F750" s="17" t="s">
        <v>19</v>
      </c>
      <c r="G750" s="7" t="n">
        <v>29</v>
      </c>
      <c r="H750" s="6" t="n">
        <v>24780</v>
      </c>
      <c r="I750" s="6" t="n">
        <v>-718620</v>
      </c>
      <c r="J750" s="6" t="n">
        <v>0</v>
      </c>
      <c r="K750" s="6" t="n">
        <v>-431.17</v>
      </c>
      <c r="L750" s="6" t="n">
        <v>0</v>
      </c>
      <c r="M750" s="6"/>
      <c r="N750" s="6" t="s">
        <f>=I750+J750+K750+L750</f>
      </c>
      <c r="O750" s="6"/>
      <c r="P750" s="17"/>
    </row>
    <row collapsed="false" customFormat="false" customHeight="false" hidden="false" ht="12.1" outlineLevel="0" r="751">
      <c r="A751" s="21" t="n">
        <v>44365.595787037</v>
      </c>
      <c r="B751" s="17" t="s">
        <v>485</v>
      </c>
      <c r="C751" s="17" t="s">
        <v>562</v>
      </c>
      <c r="D751" s="17" t="s">
        <v>473</v>
      </c>
      <c r="E751" s="17" t="s">
        <v>17</v>
      </c>
      <c r="F751" s="17" t="s">
        <v>19</v>
      </c>
      <c r="G751" s="7" t="n">
        <v>3</v>
      </c>
      <c r="H751" s="6" t="n">
        <v>24780</v>
      </c>
      <c r="I751" s="6" t="n">
        <v>-74340</v>
      </c>
      <c r="J751" s="6" t="n">
        <v>0</v>
      </c>
      <c r="K751" s="6" t="n">
        <v>-44.6</v>
      </c>
      <c r="L751" s="6" t="n">
        <v>0</v>
      </c>
      <c r="M751" s="6"/>
      <c r="N751" s="6" t="s">
        <f>=I751+J751+K751+L751</f>
      </c>
      <c r="O751" s="6"/>
      <c r="P751" s="17"/>
    </row>
    <row collapsed="false" customFormat="false" customHeight="false" hidden="false" ht="12.1" outlineLevel="0" r="752">
      <c r="A752" s="21" t="n">
        <v>44365.595821759</v>
      </c>
      <c r="B752" s="17" t="s">
        <v>485</v>
      </c>
      <c r="C752" s="17" t="s">
        <v>562</v>
      </c>
      <c r="D752" s="17" t="s">
        <v>473</v>
      </c>
      <c r="E752" s="17" t="s">
        <v>17</v>
      </c>
      <c r="F752" s="17" t="s">
        <v>19</v>
      </c>
      <c r="G752" s="7" t="n">
        <v>1</v>
      </c>
      <c r="H752" s="6" t="n">
        <v>24780</v>
      </c>
      <c r="I752" s="6" t="n">
        <v>-24780</v>
      </c>
      <c r="J752" s="6" t="n">
        <v>0</v>
      </c>
      <c r="K752" s="6" t="n">
        <v>-14.86</v>
      </c>
      <c r="L752" s="6" t="n">
        <v>0</v>
      </c>
      <c r="M752" s="6"/>
      <c r="N752" s="6" t="s">
        <f>=I752+J752+K752+L752</f>
      </c>
      <c r="O752" s="6"/>
      <c r="P752" s="17"/>
    </row>
    <row collapsed="false" customFormat="false" customHeight="false" hidden="false" ht="12.1" outlineLevel="0" r="753">
      <c r="A753" s="21" t="n">
        <v>44365.595949074</v>
      </c>
      <c r="B753" s="17" t="s">
        <v>485</v>
      </c>
      <c r="C753" s="17" t="s">
        <v>562</v>
      </c>
      <c r="D753" s="17" t="s">
        <v>473</v>
      </c>
      <c r="E753" s="17" t="s">
        <v>17</v>
      </c>
      <c r="F753" s="17" t="s">
        <v>19</v>
      </c>
      <c r="G753" s="7" t="n">
        <v>27</v>
      </c>
      <c r="H753" s="6" t="n">
        <v>24780</v>
      </c>
      <c r="I753" s="6" t="n">
        <v>-669060</v>
      </c>
      <c r="J753" s="6" t="n">
        <v>0</v>
      </c>
      <c r="K753" s="6" t="n">
        <v>-401.44</v>
      </c>
      <c r="L753" s="6" t="n">
        <v>0</v>
      </c>
      <c r="M753" s="6"/>
      <c r="N753" s="6" t="s">
        <f>=I753+J753+K753+L753</f>
      </c>
      <c r="O753" s="6"/>
      <c r="P753" s="17"/>
    </row>
    <row collapsed="false" customFormat="false" customHeight="false" hidden="false" ht="12.1" outlineLevel="0" r="754">
      <c r="A754" s="30" t="n">
        <v>44365.6009375</v>
      </c>
      <c r="B754" s="31" t="s">
        <v>485</v>
      </c>
      <c r="C754" s="31" t="s">
        <v>562</v>
      </c>
      <c r="D754" s="31" t="s">
        <v>475</v>
      </c>
      <c r="E754" s="31" t="s">
        <v>17</v>
      </c>
      <c r="F754" s="31" t="s">
        <v>19</v>
      </c>
      <c r="G754" s="32" t="n">
        <v>-10</v>
      </c>
      <c r="H754" s="33" t="n">
        <v>24776</v>
      </c>
      <c r="I754" s="33" t="n">
        <v>247760</v>
      </c>
      <c r="J754" s="33" t="n">
        <v>0</v>
      </c>
      <c r="K754" s="33" t="n">
        <v>-148.66</v>
      </c>
      <c r="L754" s="33" t="n">
        <v>0</v>
      </c>
      <c r="M754" s="33"/>
      <c r="N754" s="6" t="s">
        <f>=I754+J754+K754+L754</f>
      </c>
      <c r="O754" s="33"/>
      <c r="P754" s="31"/>
    </row>
    <row collapsed="false" customFormat="false" customHeight="false" hidden="false" ht="12.1" outlineLevel="0" r="755">
      <c r="A755" s="30" t="n">
        <v>44365.6009375</v>
      </c>
      <c r="B755" s="31" t="s">
        <v>485</v>
      </c>
      <c r="C755" s="31" t="s">
        <v>562</v>
      </c>
      <c r="D755" s="31" t="s">
        <v>475</v>
      </c>
      <c r="E755" s="31" t="s">
        <v>17</v>
      </c>
      <c r="F755" s="31" t="s">
        <v>19</v>
      </c>
      <c r="G755" s="32" t="n">
        <v>-50</v>
      </c>
      <c r="H755" s="33" t="n">
        <v>24776</v>
      </c>
      <c r="I755" s="33" t="n">
        <v>1238800</v>
      </c>
      <c r="J755" s="33" t="n">
        <v>0</v>
      </c>
      <c r="K755" s="33" t="n">
        <v>-743.28</v>
      </c>
      <c r="L755" s="33" t="n">
        <v>0</v>
      </c>
      <c r="M755" s="33"/>
      <c r="N755" s="6" t="s">
        <f>=I755+J755+K755+L755</f>
      </c>
      <c r="O755" s="33"/>
      <c r="P755" s="31"/>
    </row>
    <row collapsed="false" customFormat="false" customHeight="false" hidden="false" ht="12.1" outlineLevel="0" r="756">
      <c r="A756" s="30" t="n">
        <v>44365.6009375</v>
      </c>
      <c r="B756" s="31" t="s">
        <v>485</v>
      </c>
      <c r="C756" s="31" t="s">
        <v>562</v>
      </c>
      <c r="D756" s="31" t="s">
        <v>475</v>
      </c>
      <c r="E756" s="31" t="s">
        <v>17</v>
      </c>
      <c r="F756" s="31" t="s">
        <v>19</v>
      </c>
      <c r="G756" s="32" t="n">
        <v>-20</v>
      </c>
      <c r="H756" s="33" t="n">
        <v>24776</v>
      </c>
      <c r="I756" s="33" t="n">
        <v>495520</v>
      </c>
      <c r="J756" s="33" t="n">
        <v>0</v>
      </c>
      <c r="K756" s="33" t="n">
        <v>-297.31</v>
      </c>
      <c r="L756" s="33" t="n">
        <v>0</v>
      </c>
      <c r="M756" s="33"/>
      <c r="N756" s="6" t="s">
        <f>=I756+J756+K756+L756</f>
      </c>
      <c r="O756" s="33"/>
      <c r="P756" s="31"/>
    </row>
    <row collapsed="false" customFormat="false" customHeight="false" hidden="false" ht="12.1" outlineLevel="0" r="757">
      <c r="A757" s="30" t="n">
        <v>44365.602418981</v>
      </c>
      <c r="B757" s="31" t="s">
        <v>485</v>
      </c>
      <c r="C757" s="31" t="s">
        <v>562</v>
      </c>
      <c r="D757" s="31" t="s">
        <v>475</v>
      </c>
      <c r="E757" s="31" t="s">
        <v>17</v>
      </c>
      <c r="F757" s="31" t="s">
        <v>19</v>
      </c>
      <c r="G757" s="32" t="n">
        <v>-20</v>
      </c>
      <c r="H757" s="33" t="n">
        <v>24790</v>
      </c>
      <c r="I757" s="33" t="n">
        <v>495800</v>
      </c>
      <c r="J757" s="33" t="n">
        <v>0</v>
      </c>
      <c r="K757" s="33" t="n">
        <v>-297.48</v>
      </c>
      <c r="L757" s="33" t="n">
        <v>0</v>
      </c>
      <c r="M757" s="33"/>
      <c r="N757" s="6" t="s">
        <f>=I757+J757+K757+L757</f>
      </c>
      <c r="O757" s="33"/>
      <c r="P757" s="31"/>
    </row>
    <row collapsed="false" customFormat="false" customHeight="false" hidden="false" ht="12.1" outlineLevel="0" r="758">
      <c r="A758" s="30" t="n">
        <v>44365.64962963</v>
      </c>
      <c r="B758" s="31" t="s">
        <v>485</v>
      </c>
      <c r="C758" s="31" t="s">
        <v>562</v>
      </c>
      <c r="D758" s="31" t="s">
        <v>475</v>
      </c>
      <c r="E758" s="31" t="s">
        <v>17</v>
      </c>
      <c r="F758" s="31" t="s">
        <v>19</v>
      </c>
      <c r="G758" s="32" t="n">
        <v>-15</v>
      </c>
      <c r="H758" s="33" t="n">
        <v>24826</v>
      </c>
      <c r="I758" s="33" t="n">
        <v>372390</v>
      </c>
      <c r="J758" s="33" t="n">
        <v>0</v>
      </c>
      <c r="K758" s="33" t="n">
        <v>-223.44</v>
      </c>
      <c r="L758" s="33" t="n">
        <v>0</v>
      </c>
      <c r="M758" s="33"/>
      <c r="N758" s="6" t="s">
        <f>=I758+J758+K758+L758</f>
      </c>
      <c r="O758" s="33"/>
      <c r="P758" s="31"/>
    </row>
    <row collapsed="false" customFormat="false" customHeight="false" hidden="false" ht="12.1" outlineLevel="0" r="759">
      <c r="A759" s="30" t="n">
        <v>44365.64962963</v>
      </c>
      <c r="B759" s="31" t="s">
        <v>485</v>
      </c>
      <c r="C759" s="31" t="s">
        <v>562</v>
      </c>
      <c r="D759" s="31" t="s">
        <v>475</v>
      </c>
      <c r="E759" s="31" t="s">
        <v>17</v>
      </c>
      <c r="F759" s="31" t="s">
        <v>19</v>
      </c>
      <c r="G759" s="32" t="n">
        <v>-10</v>
      </c>
      <c r="H759" s="33" t="n">
        <v>24824</v>
      </c>
      <c r="I759" s="33" t="n">
        <v>248240</v>
      </c>
      <c r="J759" s="33" t="n">
        <v>0</v>
      </c>
      <c r="K759" s="33" t="n">
        <v>-148.94</v>
      </c>
      <c r="L759" s="33" t="n">
        <v>0</v>
      </c>
      <c r="M759" s="33"/>
      <c r="N759" s="6" t="s">
        <f>=I759+J759+K759+L759</f>
      </c>
      <c r="O759" s="33"/>
      <c r="P759" s="31"/>
    </row>
    <row collapsed="false" customFormat="false" customHeight="false" hidden="false" ht="12.1" outlineLevel="0" r="760">
      <c r="A760" s="30" t="n">
        <v>44365.64962963</v>
      </c>
      <c r="B760" s="31" t="s">
        <v>485</v>
      </c>
      <c r="C760" s="31" t="s">
        <v>562</v>
      </c>
      <c r="D760" s="31" t="s">
        <v>475</v>
      </c>
      <c r="E760" s="31" t="s">
        <v>17</v>
      </c>
      <c r="F760" s="31" t="s">
        <v>19</v>
      </c>
      <c r="G760" s="32" t="n">
        <v>-10</v>
      </c>
      <c r="H760" s="33" t="n">
        <v>24824</v>
      </c>
      <c r="I760" s="33" t="n">
        <v>248240</v>
      </c>
      <c r="J760" s="33" t="n">
        <v>0</v>
      </c>
      <c r="K760" s="33" t="n">
        <v>-148.94</v>
      </c>
      <c r="L760" s="33" t="n">
        <v>0</v>
      </c>
      <c r="M760" s="33"/>
      <c r="N760" s="6" t="s">
        <f>=I760+J760+K760+L760</f>
      </c>
      <c r="O760" s="33"/>
      <c r="P760" s="31"/>
    </row>
    <row collapsed="false" customFormat="false" customHeight="false" hidden="false" ht="12.1" outlineLevel="0" r="761">
      <c r="A761" s="30" t="n">
        <v>44365.64962963</v>
      </c>
      <c r="B761" s="31" t="s">
        <v>485</v>
      </c>
      <c r="C761" s="31" t="s">
        <v>562</v>
      </c>
      <c r="D761" s="31" t="s">
        <v>475</v>
      </c>
      <c r="E761" s="31" t="s">
        <v>17</v>
      </c>
      <c r="F761" s="31" t="s">
        <v>19</v>
      </c>
      <c r="G761" s="32" t="n">
        <v>-5</v>
      </c>
      <c r="H761" s="33" t="n">
        <v>24824</v>
      </c>
      <c r="I761" s="33" t="n">
        <v>124120</v>
      </c>
      <c r="J761" s="33" t="n">
        <v>0</v>
      </c>
      <c r="K761" s="33" t="n">
        <v>-74.48</v>
      </c>
      <c r="L761" s="33" t="n">
        <v>0</v>
      </c>
      <c r="M761" s="33"/>
      <c r="N761" s="6" t="s">
        <f>=I761+J761+K761+L761</f>
      </c>
      <c r="O761" s="33"/>
      <c r="P761" s="31"/>
    </row>
    <row collapsed="false" customFormat="false" customHeight="false" hidden="false" ht="12.1" outlineLevel="0" r="762">
      <c r="A762" s="21" t="n">
        <v>44365.691215278</v>
      </c>
      <c r="B762" s="17" t="s">
        <v>485</v>
      </c>
      <c r="C762" s="17" t="s">
        <v>562</v>
      </c>
      <c r="D762" s="17" t="s">
        <v>473</v>
      </c>
      <c r="E762" s="17" t="s">
        <v>17</v>
      </c>
      <c r="F762" s="17" t="s">
        <v>19</v>
      </c>
      <c r="G762" s="7" t="n">
        <v>16</v>
      </c>
      <c r="H762" s="6" t="n">
        <v>24742</v>
      </c>
      <c r="I762" s="6" t="n">
        <v>-395872</v>
      </c>
      <c r="J762" s="6" t="n">
        <v>0</v>
      </c>
      <c r="K762" s="6" t="n">
        <v>-237.52</v>
      </c>
      <c r="L762" s="6" t="n">
        <v>0</v>
      </c>
      <c r="M762" s="6"/>
      <c r="N762" s="6" t="s">
        <f>=I762+J762+K762+L762</f>
      </c>
      <c r="O762" s="6"/>
      <c r="P762" s="17"/>
    </row>
    <row collapsed="false" customFormat="false" customHeight="false" hidden="false" ht="12.1" outlineLevel="0" r="763">
      <c r="A763" s="21" t="n">
        <v>44365.691215278</v>
      </c>
      <c r="B763" s="17" t="s">
        <v>485</v>
      </c>
      <c r="C763" s="17" t="s">
        <v>562</v>
      </c>
      <c r="D763" s="17" t="s">
        <v>473</v>
      </c>
      <c r="E763" s="17" t="s">
        <v>17</v>
      </c>
      <c r="F763" s="17" t="s">
        <v>19</v>
      </c>
      <c r="G763" s="7" t="n">
        <v>63</v>
      </c>
      <c r="H763" s="6" t="n">
        <v>24742</v>
      </c>
      <c r="I763" s="6" t="n">
        <v>-1558746</v>
      </c>
      <c r="J763" s="6" t="n">
        <v>0</v>
      </c>
      <c r="K763" s="6" t="n">
        <v>-935.25</v>
      </c>
      <c r="L763" s="6" t="n">
        <v>0</v>
      </c>
      <c r="M763" s="6"/>
      <c r="N763" s="6" t="s">
        <f>=I763+J763+K763+L763</f>
      </c>
      <c r="O763" s="6"/>
      <c r="P763" s="17"/>
    </row>
    <row collapsed="false" customFormat="false" customHeight="false" hidden="false" ht="12.1" outlineLevel="0" r="764">
      <c r="A764" s="21" t="n">
        <v>44365.691215278</v>
      </c>
      <c r="B764" s="17" t="s">
        <v>485</v>
      </c>
      <c r="C764" s="17" t="s">
        <v>562</v>
      </c>
      <c r="D764" s="17" t="s">
        <v>473</v>
      </c>
      <c r="E764" s="17" t="s">
        <v>17</v>
      </c>
      <c r="F764" s="17" t="s">
        <v>19</v>
      </c>
      <c r="G764" s="7" t="n">
        <v>61</v>
      </c>
      <c r="H764" s="6" t="n">
        <v>24742</v>
      </c>
      <c r="I764" s="6" t="n">
        <v>-1509262</v>
      </c>
      <c r="J764" s="6" t="n">
        <v>0</v>
      </c>
      <c r="K764" s="6" t="n">
        <v>-905.55</v>
      </c>
      <c r="L764" s="6" t="n">
        <v>0</v>
      </c>
      <c r="M764" s="6"/>
      <c r="N764" s="6" t="s">
        <f>=I764+J764+K764+L764</f>
      </c>
      <c r="O764" s="6"/>
      <c r="P764" s="17"/>
    </row>
    <row collapsed="false" customFormat="false" customHeight="false" hidden="false" ht="12.1" outlineLevel="0" r="765">
      <c r="A765" s="26" t="n">
        <v>44369</v>
      </c>
      <c r="B765" s="27" t="s">
        <v>547</v>
      </c>
      <c r="C765" s="27" t="s">
        <v>183</v>
      </c>
      <c r="D765" s="27" t="s">
        <v>547</v>
      </c>
      <c r="E765" s="27" t="s">
        <v>547</v>
      </c>
      <c r="F765" s="27" t="s">
        <v>19</v>
      </c>
      <c r="G765" s="28" t="n">
        <v>1</v>
      </c>
      <c r="H765" s="29" t="n">
        <v>170000</v>
      </c>
      <c r="I765" s="29" t="n">
        <v>170000</v>
      </c>
      <c r="J765" s="29" t="n">
        <v>0</v>
      </c>
      <c r="K765" s="29" t="n">
        <v>0</v>
      </c>
      <c r="L765" s="29" t="n">
        <v>0</v>
      </c>
      <c r="M765" s="29"/>
      <c r="N765" s="6" t="s">
        <f>=I765+J765+K765+L765</f>
      </c>
      <c r="O765" s="29"/>
      <c r="P765" s="27"/>
    </row>
    <row collapsed="false" customFormat="false" customHeight="false" hidden="false" ht="12.1" outlineLevel="0" r="766">
      <c r="A766" s="21" t="n">
        <v>44369.542314815</v>
      </c>
      <c r="B766" s="17" t="s">
        <v>501</v>
      </c>
      <c r="C766" s="17" t="s">
        <v>626</v>
      </c>
      <c r="D766" s="17" t="s">
        <v>473</v>
      </c>
      <c r="E766" s="17" t="s">
        <v>17</v>
      </c>
      <c r="F766" s="17" t="s">
        <v>19</v>
      </c>
      <c r="G766" s="7" t="n">
        <v>110</v>
      </c>
      <c r="H766" s="6" t="n">
        <v>76.88</v>
      </c>
      <c r="I766" s="6" t="n">
        <v>-8456.8</v>
      </c>
      <c r="J766" s="6" t="n">
        <v>0</v>
      </c>
      <c r="K766" s="6" t="n">
        <v>-5.08</v>
      </c>
      <c r="L766" s="6" t="n">
        <v>0</v>
      </c>
      <c r="M766" s="6"/>
      <c r="N766" s="6" t="s">
        <f>=I766+J766+K766+L766</f>
      </c>
      <c r="O766" s="6"/>
      <c r="P766" s="17"/>
    </row>
    <row collapsed="false" customFormat="false" customHeight="false" hidden="false" ht="12.1" outlineLevel="0" r="767">
      <c r="A767" s="21" t="n">
        <v>44369.543680556</v>
      </c>
      <c r="B767" s="17" t="s">
        <v>491</v>
      </c>
      <c r="C767" s="17" t="s">
        <v>603</v>
      </c>
      <c r="D767" s="17" t="s">
        <v>473</v>
      </c>
      <c r="E767" s="17" t="s">
        <v>17</v>
      </c>
      <c r="F767" s="17" t="s">
        <v>19</v>
      </c>
      <c r="G767" s="7" t="n">
        <v>7000</v>
      </c>
      <c r="H767" s="6" t="n">
        <v>2.834</v>
      </c>
      <c r="I767" s="6" t="n">
        <v>-19838</v>
      </c>
      <c r="J767" s="6" t="n">
        <v>0</v>
      </c>
      <c r="K767" s="6" t="n">
        <v>-11.9</v>
      </c>
      <c r="L767" s="6" t="n">
        <v>0</v>
      </c>
      <c r="M767" s="6"/>
      <c r="N767" s="6" t="s">
        <f>=I767+J767+K767+L767</f>
      </c>
      <c r="O767" s="6"/>
      <c r="P767" s="17"/>
    </row>
    <row collapsed="false" customFormat="false" customHeight="false" hidden="false" ht="12.1" outlineLevel="0" r="768">
      <c r="A768" s="21" t="n">
        <v>44369.543680556</v>
      </c>
      <c r="B768" s="17" t="s">
        <v>491</v>
      </c>
      <c r="C768" s="17" t="s">
        <v>603</v>
      </c>
      <c r="D768" s="17" t="s">
        <v>473</v>
      </c>
      <c r="E768" s="17" t="s">
        <v>17</v>
      </c>
      <c r="F768" s="17" t="s">
        <v>19</v>
      </c>
      <c r="G768" s="7" t="n">
        <v>7000</v>
      </c>
      <c r="H768" s="6" t="n">
        <v>2.834</v>
      </c>
      <c r="I768" s="6" t="n">
        <v>-19838</v>
      </c>
      <c r="J768" s="6" t="n">
        <v>0</v>
      </c>
      <c r="K768" s="6" t="n">
        <v>-11.9</v>
      </c>
      <c r="L768" s="6" t="n">
        <v>0</v>
      </c>
      <c r="M768" s="6"/>
      <c r="N768" s="6" t="s">
        <f>=I768+J768+K768+L768</f>
      </c>
      <c r="O768" s="6"/>
      <c r="P768" s="17"/>
    </row>
    <row collapsed="false" customFormat="false" customHeight="false" hidden="false" ht="12.1" outlineLevel="0" r="769">
      <c r="A769" s="21" t="n">
        <v>44369.543680556</v>
      </c>
      <c r="B769" s="17" t="s">
        <v>491</v>
      </c>
      <c r="C769" s="17" t="s">
        <v>603</v>
      </c>
      <c r="D769" s="17" t="s">
        <v>473</v>
      </c>
      <c r="E769" s="17" t="s">
        <v>17</v>
      </c>
      <c r="F769" s="17" t="s">
        <v>19</v>
      </c>
      <c r="G769" s="7" t="n">
        <v>6000</v>
      </c>
      <c r="H769" s="6" t="n">
        <v>2.834</v>
      </c>
      <c r="I769" s="6" t="n">
        <v>-17004</v>
      </c>
      <c r="J769" s="6" t="n">
        <v>0</v>
      </c>
      <c r="K769" s="6" t="n">
        <v>-10.2</v>
      </c>
      <c r="L769" s="6" t="n">
        <v>0</v>
      </c>
      <c r="M769" s="6"/>
      <c r="N769" s="6" t="s">
        <f>=I769+J769+K769+L769</f>
      </c>
      <c r="O769" s="6"/>
      <c r="P769" s="17"/>
    </row>
    <row collapsed="false" customFormat="false" customHeight="false" hidden="false" ht="12.1" outlineLevel="0" r="770">
      <c r="A770" s="21" t="n">
        <v>44369.547777778</v>
      </c>
      <c r="B770" s="17" t="s">
        <v>48</v>
      </c>
      <c r="C770" s="17" t="s">
        <v>601</v>
      </c>
      <c r="D770" s="17" t="s">
        <v>473</v>
      </c>
      <c r="E770" s="17" t="s">
        <v>17</v>
      </c>
      <c r="F770" s="17" t="s">
        <v>19</v>
      </c>
      <c r="G770" s="7" t="n">
        <v>200000</v>
      </c>
      <c r="H770" s="6" t="n">
        <v>0.22174</v>
      </c>
      <c r="I770" s="6" t="n">
        <v>-44348</v>
      </c>
      <c r="J770" s="6" t="n">
        <v>0</v>
      </c>
      <c r="K770" s="6" t="n">
        <v>-26.6</v>
      </c>
      <c r="L770" s="6" t="n">
        <v>0</v>
      </c>
      <c r="M770" s="6"/>
      <c r="N770" s="6" t="s">
        <f>=I770+J770+K770+L770</f>
      </c>
      <c r="O770" s="6"/>
      <c r="P770" s="17"/>
    </row>
    <row collapsed="false" customFormat="false" customHeight="false" hidden="false" ht="12.1" outlineLevel="0" r="771">
      <c r="A771" s="21" t="n">
        <v>44369.549953704</v>
      </c>
      <c r="B771" s="17" t="s">
        <v>51</v>
      </c>
      <c r="C771" s="17" t="s">
        <v>606</v>
      </c>
      <c r="D771" s="17" t="s">
        <v>473</v>
      </c>
      <c r="E771" s="17" t="s">
        <v>17</v>
      </c>
      <c r="F771" s="17" t="s">
        <v>19</v>
      </c>
      <c r="G771" s="7" t="n">
        <v>500</v>
      </c>
      <c r="H771" s="6" t="n">
        <v>62.62</v>
      </c>
      <c r="I771" s="6" t="n">
        <v>-31310</v>
      </c>
      <c r="J771" s="6" t="n">
        <v>0</v>
      </c>
      <c r="K771" s="6" t="n">
        <v>-18.79</v>
      </c>
      <c r="L771" s="6" t="n">
        <v>0</v>
      </c>
      <c r="M771" s="6"/>
      <c r="N771" s="6" t="s">
        <f>=I771+J771+K771+L771</f>
      </c>
      <c r="O771" s="6"/>
      <c r="P771" s="17"/>
    </row>
    <row collapsed="false" customFormat="false" customHeight="false" hidden="false" ht="12.1" outlineLevel="0" r="772">
      <c r="A772" s="21" t="n">
        <v>44369.552268519</v>
      </c>
      <c r="B772" s="17" t="s">
        <v>51</v>
      </c>
      <c r="C772" s="17" t="s">
        <v>606</v>
      </c>
      <c r="D772" s="17" t="s">
        <v>473</v>
      </c>
      <c r="E772" s="17" t="s">
        <v>17</v>
      </c>
      <c r="F772" s="17" t="s">
        <v>19</v>
      </c>
      <c r="G772" s="7" t="n">
        <v>300</v>
      </c>
      <c r="H772" s="6" t="n">
        <v>62.555</v>
      </c>
      <c r="I772" s="6" t="n">
        <v>-18766.5</v>
      </c>
      <c r="J772" s="6" t="n">
        <v>0</v>
      </c>
      <c r="K772" s="6" t="n">
        <v>-11.26</v>
      </c>
      <c r="L772" s="6" t="n">
        <v>0</v>
      </c>
      <c r="M772" s="6"/>
      <c r="N772" s="6" t="s">
        <f>=I772+J772+K772+L772</f>
      </c>
      <c r="O772" s="6"/>
      <c r="P772" s="17"/>
    </row>
    <row collapsed="false" customFormat="false" customHeight="false" hidden="false" ht="12.1" outlineLevel="0" r="773">
      <c r="A773" s="21" t="n">
        <v>44369.592627315</v>
      </c>
      <c r="B773" s="17" t="s">
        <v>48</v>
      </c>
      <c r="C773" s="17" t="s">
        <v>601</v>
      </c>
      <c r="D773" s="17" t="s">
        <v>473</v>
      </c>
      <c r="E773" s="17" t="s">
        <v>17</v>
      </c>
      <c r="F773" s="17" t="s">
        <v>19</v>
      </c>
      <c r="G773" s="7" t="n">
        <v>70000</v>
      </c>
      <c r="H773" s="6" t="n">
        <v>0.22162</v>
      </c>
      <c r="I773" s="6" t="n">
        <v>-15513.4</v>
      </c>
      <c r="J773" s="6" t="n">
        <v>0</v>
      </c>
      <c r="K773" s="6" t="n">
        <v>-9.31</v>
      </c>
      <c r="L773" s="6" t="n">
        <v>0</v>
      </c>
      <c r="M773" s="6"/>
      <c r="N773" s="6" t="s">
        <f>=I773+J773+K773+L773</f>
      </c>
      <c r="O773" s="6"/>
      <c r="P773" s="17"/>
    </row>
    <row collapsed="false" customFormat="false" customHeight="false" hidden="false" ht="12.1" outlineLevel="0" r="774">
      <c r="A774" s="21" t="n">
        <v>44369.598298611</v>
      </c>
      <c r="B774" s="17" t="s">
        <v>501</v>
      </c>
      <c r="C774" s="17" t="s">
        <v>626</v>
      </c>
      <c r="D774" s="17" t="s">
        <v>473</v>
      </c>
      <c r="E774" s="17" t="s">
        <v>17</v>
      </c>
      <c r="F774" s="17" t="s">
        <v>19</v>
      </c>
      <c r="G774" s="7" t="n">
        <v>10</v>
      </c>
      <c r="H774" s="6" t="n">
        <v>76.3</v>
      </c>
      <c r="I774" s="6" t="n">
        <v>-763</v>
      </c>
      <c r="J774" s="6" t="n">
        <v>0</v>
      </c>
      <c r="K774" s="6" t="n">
        <v>-0.45</v>
      </c>
      <c r="L774" s="6" t="n">
        <v>0</v>
      </c>
      <c r="M774" s="6"/>
      <c r="N774" s="6" t="s">
        <f>=I774+J774+K774+L774</f>
      </c>
      <c r="O774" s="6"/>
      <c r="P774" s="17"/>
    </row>
    <row collapsed="false" customFormat="false" customHeight="false" hidden="false" ht="12.1" outlineLevel="0" r="775">
      <c r="A775" s="30" t="n">
        <v>44369.662002315</v>
      </c>
      <c r="B775" s="31" t="s">
        <v>485</v>
      </c>
      <c r="C775" s="31" t="s">
        <v>562</v>
      </c>
      <c r="D775" s="31" t="s">
        <v>475</v>
      </c>
      <c r="E775" s="31" t="s">
        <v>17</v>
      </c>
      <c r="F775" s="31" t="s">
        <v>19</v>
      </c>
      <c r="G775" s="32" t="n">
        <v>-2</v>
      </c>
      <c r="H775" s="33" t="n">
        <v>25022</v>
      </c>
      <c r="I775" s="33" t="n">
        <v>50044</v>
      </c>
      <c r="J775" s="33" t="n">
        <v>0</v>
      </c>
      <c r="K775" s="33" t="n">
        <v>-30.03</v>
      </c>
      <c r="L775" s="33" t="n">
        <v>0</v>
      </c>
      <c r="M775" s="33"/>
      <c r="N775" s="6" t="s">
        <f>=I775+J775+K775+L775</f>
      </c>
      <c r="O775" s="33"/>
      <c r="P775" s="31"/>
    </row>
    <row collapsed="false" customFormat="false" customHeight="false" hidden="false" ht="12.1" outlineLevel="0" r="776">
      <c r="A776" s="30" t="n">
        <v>44369.662048611</v>
      </c>
      <c r="B776" s="31" t="s">
        <v>485</v>
      </c>
      <c r="C776" s="31" t="s">
        <v>562</v>
      </c>
      <c r="D776" s="31" t="s">
        <v>475</v>
      </c>
      <c r="E776" s="31" t="s">
        <v>17</v>
      </c>
      <c r="F776" s="31" t="s">
        <v>19</v>
      </c>
      <c r="G776" s="32" t="n">
        <v>-2</v>
      </c>
      <c r="H776" s="33" t="n">
        <v>25022</v>
      </c>
      <c r="I776" s="33" t="n">
        <v>50044</v>
      </c>
      <c r="J776" s="33" t="n">
        <v>0</v>
      </c>
      <c r="K776" s="33" t="n">
        <v>-30.03</v>
      </c>
      <c r="L776" s="33" t="n">
        <v>0</v>
      </c>
      <c r="M776" s="33"/>
      <c r="N776" s="6" t="s">
        <f>=I776+J776+K776+L776</f>
      </c>
      <c r="O776" s="33"/>
      <c r="P776" s="31"/>
    </row>
    <row collapsed="false" customFormat="false" customHeight="false" hidden="false" ht="12.1" outlineLevel="0" r="777">
      <c r="A777" s="30" t="n">
        <v>44369.662106481</v>
      </c>
      <c r="B777" s="31" t="s">
        <v>485</v>
      </c>
      <c r="C777" s="31" t="s">
        <v>562</v>
      </c>
      <c r="D777" s="31" t="s">
        <v>475</v>
      </c>
      <c r="E777" s="31" t="s">
        <v>17</v>
      </c>
      <c r="F777" s="31" t="s">
        <v>19</v>
      </c>
      <c r="G777" s="32" t="n">
        <v>-1</v>
      </c>
      <c r="H777" s="33" t="n">
        <v>25022</v>
      </c>
      <c r="I777" s="33" t="n">
        <v>25022</v>
      </c>
      <c r="J777" s="33" t="n">
        <v>0</v>
      </c>
      <c r="K777" s="33" t="n">
        <v>-15.01</v>
      </c>
      <c r="L777" s="33" t="n">
        <v>0</v>
      </c>
      <c r="M777" s="33"/>
      <c r="N777" s="6" t="s">
        <f>=I777+J777+K777+L777</f>
      </c>
      <c r="O777" s="33"/>
      <c r="P777" s="31"/>
    </row>
    <row collapsed="false" customFormat="false" customHeight="false" hidden="false" ht="12.1" outlineLevel="0" r="778">
      <c r="A778" s="30" t="n">
        <v>44369.662222222</v>
      </c>
      <c r="B778" s="31" t="s">
        <v>485</v>
      </c>
      <c r="C778" s="31" t="s">
        <v>562</v>
      </c>
      <c r="D778" s="31" t="s">
        <v>475</v>
      </c>
      <c r="E778" s="31" t="s">
        <v>17</v>
      </c>
      <c r="F778" s="31" t="s">
        <v>19</v>
      </c>
      <c r="G778" s="32" t="n">
        <v>-8</v>
      </c>
      <c r="H778" s="33" t="n">
        <v>25022</v>
      </c>
      <c r="I778" s="33" t="n">
        <v>200176</v>
      </c>
      <c r="J778" s="33" t="n">
        <v>0</v>
      </c>
      <c r="K778" s="33" t="n">
        <v>-120.11</v>
      </c>
      <c r="L778" s="33" t="n">
        <v>0</v>
      </c>
      <c r="M778" s="33"/>
      <c r="N778" s="6" t="s">
        <f>=I778+J778+K778+L778</f>
      </c>
      <c r="O778" s="33"/>
      <c r="P778" s="31"/>
    </row>
    <row collapsed="false" customFormat="false" customHeight="false" hidden="false" ht="12.1" outlineLevel="0" r="779">
      <c r="A779" s="30" t="n">
        <v>44369.662222222</v>
      </c>
      <c r="B779" s="31" t="s">
        <v>485</v>
      </c>
      <c r="C779" s="31" t="s">
        <v>562</v>
      </c>
      <c r="D779" s="31" t="s">
        <v>475</v>
      </c>
      <c r="E779" s="31" t="s">
        <v>17</v>
      </c>
      <c r="F779" s="31" t="s">
        <v>19</v>
      </c>
      <c r="G779" s="32" t="n">
        <v>-27</v>
      </c>
      <c r="H779" s="33" t="n">
        <v>25022</v>
      </c>
      <c r="I779" s="33" t="n">
        <v>675594</v>
      </c>
      <c r="J779" s="33" t="n">
        <v>0</v>
      </c>
      <c r="K779" s="33" t="n">
        <v>-405.36</v>
      </c>
      <c r="L779" s="33" t="n">
        <v>0</v>
      </c>
      <c r="M779" s="33"/>
      <c r="N779" s="6" t="s">
        <f>=I779+J779+K779+L779</f>
      </c>
      <c r="O779" s="33"/>
      <c r="P779" s="31"/>
    </row>
    <row collapsed="false" customFormat="false" customHeight="false" hidden="false" ht="12.1" outlineLevel="0" r="780">
      <c r="A780" s="21" t="n">
        <v>44369.740555556</v>
      </c>
      <c r="B780" s="17" t="s">
        <v>485</v>
      </c>
      <c r="C780" s="17" t="s">
        <v>562</v>
      </c>
      <c r="D780" s="17" t="s">
        <v>473</v>
      </c>
      <c r="E780" s="17" t="s">
        <v>17</v>
      </c>
      <c r="F780" s="17" t="s">
        <v>19</v>
      </c>
      <c r="G780" s="7" t="n">
        <v>8</v>
      </c>
      <c r="H780" s="6" t="n">
        <v>24932</v>
      </c>
      <c r="I780" s="6" t="n">
        <v>-199456</v>
      </c>
      <c r="J780" s="6" t="n">
        <v>0</v>
      </c>
      <c r="K780" s="6" t="n">
        <v>-119.68</v>
      </c>
      <c r="L780" s="6" t="n">
        <v>0</v>
      </c>
      <c r="M780" s="6"/>
      <c r="N780" s="6" t="s">
        <f>=I780+J780+K780+L780</f>
      </c>
      <c r="O780" s="6"/>
      <c r="P780" s="17"/>
    </row>
    <row collapsed="false" customFormat="false" customHeight="false" hidden="false" ht="12.1" outlineLevel="0" r="781">
      <c r="A781" s="21" t="n">
        <v>44369.740555556</v>
      </c>
      <c r="B781" s="17" t="s">
        <v>485</v>
      </c>
      <c r="C781" s="17" t="s">
        <v>562</v>
      </c>
      <c r="D781" s="17" t="s">
        <v>473</v>
      </c>
      <c r="E781" s="17" t="s">
        <v>17</v>
      </c>
      <c r="F781" s="17" t="s">
        <v>19</v>
      </c>
      <c r="G781" s="7" t="n">
        <v>14</v>
      </c>
      <c r="H781" s="6" t="n">
        <v>24932</v>
      </c>
      <c r="I781" s="6" t="n">
        <v>-349048</v>
      </c>
      <c r="J781" s="6" t="n">
        <v>0</v>
      </c>
      <c r="K781" s="6" t="n">
        <v>-209.42</v>
      </c>
      <c r="L781" s="6" t="n">
        <v>0</v>
      </c>
      <c r="M781" s="6"/>
      <c r="N781" s="6" t="s">
        <f>=I781+J781+K781+L781</f>
      </c>
      <c r="O781" s="6"/>
      <c r="P781" s="17"/>
    </row>
    <row collapsed="false" customFormat="false" customHeight="false" hidden="false" ht="12.1" outlineLevel="0" r="782">
      <c r="A782" s="21" t="n">
        <v>44369.740555556</v>
      </c>
      <c r="B782" s="17" t="s">
        <v>485</v>
      </c>
      <c r="C782" s="17" t="s">
        <v>562</v>
      </c>
      <c r="D782" s="17" t="s">
        <v>473</v>
      </c>
      <c r="E782" s="17" t="s">
        <v>17</v>
      </c>
      <c r="F782" s="17" t="s">
        <v>19</v>
      </c>
      <c r="G782" s="7" t="n">
        <v>18</v>
      </c>
      <c r="H782" s="6" t="n">
        <v>24932</v>
      </c>
      <c r="I782" s="6" t="n">
        <v>-448776</v>
      </c>
      <c r="J782" s="6" t="n">
        <v>0</v>
      </c>
      <c r="K782" s="6" t="n">
        <v>-269.26</v>
      </c>
      <c r="L782" s="6" t="n">
        <v>0</v>
      </c>
      <c r="M782" s="6"/>
      <c r="N782" s="6" t="s">
        <f>=I782+J782+K782+L782</f>
      </c>
      <c r="O782" s="6"/>
      <c r="P782" s="17"/>
    </row>
    <row collapsed="false" customFormat="false" customHeight="false" hidden="false" ht="12.1" outlineLevel="0" r="783">
      <c r="A783" s="38" t="n">
        <v>44369.801273148</v>
      </c>
      <c r="B783" s="39" t="s">
        <v>627</v>
      </c>
      <c r="C783" s="39" t="s">
        <v>628</v>
      </c>
      <c r="D783" s="39" t="s">
        <v>475</v>
      </c>
      <c r="E783" s="39" t="s">
        <v>614</v>
      </c>
      <c r="F783" s="39" t="s">
        <v>19</v>
      </c>
      <c r="G783" s="40" t="n">
        <v>-27</v>
      </c>
      <c r="H783" s="41" t="n">
        <v>73.1051</v>
      </c>
      <c r="I783" s="41" t="n">
        <v>1973.84</v>
      </c>
      <c r="J783" s="41" t="n">
        <v>0</v>
      </c>
      <c r="K783" s="41" t="n">
        <v>-1.99</v>
      </c>
      <c r="L783" s="41" t="n">
        <v>0</v>
      </c>
      <c r="M783" s="6" t="n">
        <v>-27</v>
      </c>
      <c r="N783" s="6" t="s">
        <f>=I783+J783+K783+L783</f>
      </c>
      <c r="O783" s="41"/>
      <c r="P783" s="39"/>
    </row>
    <row collapsed="false" customFormat="false" customHeight="false" hidden="false" ht="12.1" outlineLevel="0" r="784">
      <c r="A784" s="21" t="n">
        <v>44370.659444444</v>
      </c>
      <c r="B784" s="17" t="s">
        <v>501</v>
      </c>
      <c r="C784" s="17" t="s">
        <v>626</v>
      </c>
      <c r="D784" s="17" t="s">
        <v>473</v>
      </c>
      <c r="E784" s="17" t="s">
        <v>17</v>
      </c>
      <c r="F784" s="17" t="s">
        <v>19</v>
      </c>
      <c r="G784" s="7" t="n">
        <v>50</v>
      </c>
      <c r="H784" s="6" t="n">
        <v>76.2</v>
      </c>
      <c r="I784" s="6" t="n">
        <v>-3810</v>
      </c>
      <c r="J784" s="6" t="n">
        <v>0</v>
      </c>
      <c r="K784" s="6" t="n">
        <v>-2.29</v>
      </c>
      <c r="L784" s="6" t="n">
        <v>0</v>
      </c>
      <c r="M784" s="6"/>
      <c r="N784" s="6" t="s">
        <f>=I784+J784+K784+L784</f>
      </c>
      <c r="O784" s="6"/>
      <c r="P784" s="17"/>
    </row>
    <row collapsed="false" customFormat="false" customHeight="false" hidden="false" ht="12.1" outlineLevel="0" r="785">
      <c r="A785" s="21" t="n">
        <v>44370.781400463</v>
      </c>
      <c r="B785" s="17" t="s">
        <v>491</v>
      </c>
      <c r="C785" s="17" t="s">
        <v>603</v>
      </c>
      <c r="D785" s="17" t="s">
        <v>473</v>
      </c>
      <c r="E785" s="17" t="s">
        <v>17</v>
      </c>
      <c r="F785" s="17" t="s">
        <v>19</v>
      </c>
      <c r="G785" s="7" t="n">
        <v>1000</v>
      </c>
      <c r="H785" s="6" t="n">
        <v>2.815</v>
      </c>
      <c r="I785" s="6" t="n">
        <v>-2815</v>
      </c>
      <c r="J785" s="6" t="n">
        <v>0</v>
      </c>
      <c r="K785" s="6" t="n">
        <v>-1.69</v>
      </c>
      <c r="L785" s="6" t="n">
        <v>0</v>
      </c>
      <c r="M785" s="6"/>
      <c r="N785" s="6" t="s">
        <f>=I785+J785+K785+L785</f>
      </c>
      <c r="O785" s="6"/>
      <c r="P785" s="17"/>
    </row>
    <row collapsed="false" customFormat="false" customHeight="false" hidden="false" ht="12.1" outlineLevel="0" r="786">
      <c r="A786" s="30" t="n">
        <v>44383.676481481</v>
      </c>
      <c r="B786" s="31" t="s">
        <v>485</v>
      </c>
      <c r="C786" s="31" t="s">
        <v>562</v>
      </c>
      <c r="D786" s="31" t="s">
        <v>475</v>
      </c>
      <c r="E786" s="31" t="s">
        <v>17</v>
      </c>
      <c r="F786" s="31" t="s">
        <v>19</v>
      </c>
      <c r="G786" s="32" t="n">
        <v>-40</v>
      </c>
      <c r="H786" s="33" t="n">
        <v>24440</v>
      </c>
      <c r="I786" s="33" t="n">
        <v>977600</v>
      </c>
      <c r="J786" s="33" t="n">
        <v>0</v>
      </c>
      <c r="K786" s="33" t="n">
        <v>-586.56</v>
      </c>
      <c r="L786" s="33" t="n">
        <v>0</v>
      </c>
      <c r="M786" s="33"/>
      <c r="N786" s="6" t="s">
        <f>=I786+J786+K786+L786</f>
      </c>
      <c r="O786" s="33"/>
      <c r="P786" s="31"/>
    </row>
    <row collapsed="false" customFormat="false" customHeight="false" hidden="false" ht="12.1" outlineLevel="0" r="787">
      <c r="A787" s="30" t="n">
        <v>44383.742638889</v>
      </c>
      <c r="B787" s="31" t="s">
        <v>485</v>
      </c>
      <c r="C787" s="31" t="s">
        <v>562</v>
      </c>
      <c r="D787" s="31" t="s">
        <v>475</v>
      </c>
      <c r="E787" s="31" t="s">
        <v>17</v>
      </c>
      <c r="F787" s="31" t="s">
        <v>19</v>
      </c>
      <c r="G787" s="32" t="n">
        <v>-15</v>
      </c>
      <c r="H787" s="33" t="n">
        <v>24504</v>
      </c>
      <c r="I787" s="33" t="n">
        <v>367560</v>
      </c>
      <c r="J787" s="33" t="n">
        <v>0</v>
      </c>
      <c r="K787" s="33" t="n">
        <v>-220.53</v>
      </c>
      <c r="L787" s="33" t="n">
        <v>0</v>
      </c>
      <c r="M787" s="33"/>
      <c r="N787" s="6" t="s">
        <f>=I787+J787+K787+L787</f>
      </c>
      <c r="O787" s="33"/>
      <c r="P787" s="31"/>
    </row>
    <row collapsed="false" customFormat="false" customHeight="false" hidden="false" ht="12.1" outlineLevel="0" r="788">
      <c r="A788" s="30" t="n">
        <v>44383.742638889</v>
      </c>
      <c r="B788" s="31" t="s">
        <v>485</v>
      </c>
      <c r="C788" s="31" t="s">
        <v>562</v>
      </c>
      <c r="D788" s="31" t="s">
        <v>475</v>
      </c>
      <c r="E788" s="31" t="s">
        <v>17</v>
      </c>
      <c r="F788" s="31" t="s">
        <v>19</v>
      </c>
      <c r="G788" s="32" t="n">
        <v>-19</v>
      </c>
      <c r="H788" s="33" t="n">
        <v>24502</v>
      </c>
      <c r="I788" s="33" t="n">
        <v>465538</v>
      </c>
      <c r="J788" s="33" t="n">
        <v>0</v>
      </c>
      <c r="K788" s="33" t="n">
        <v>-279.33</v>
      </c>
      <c r="L788" s="33" t="n">
        <v>0</v>
      </c>
      <c r="M788" s="33"/>
      <c r="N788" s="6" t="s">
        <f>=I788+J788+K788+L788</f>
      </c>
      <c r="O788" s="33"/>
      <c r="P788" s="31"/>
    </row>
    <row collapsed="false" customFormat="false" customHeight="false" hidden="false" ht="12.1" outlineLevel="0" r="789">
      <c r="A789" s="30" t="n">
        <v>44383.742638889</v>
      </c>
      <c r="B789" s="31" t="s">
        <v>485</v>
      </c>
      <c r="C789" s="31" t="s">
        <v>562</v>
      </c>
      <c r="D789" s="31" t="s">
        <v>475</v>
      </c>
      <c r="E789" s="31" t="s">
        <v>17</v>
      </c>
      <c r="F789" s="31" t="s">
        <v>19</v>
      </c>
      <c r="G789" s="32" t="n">
        <v>-1</v>
      </c>
      <c r="H789" s="33" t="n">
        <v>24502</v>
      </c>
      <c r="I789" s="33" t="n">
        <v>24502</v>
      </c>
      <c r="J789" s="33" t="n">
        <v>0</v>
      </c>
      <c r="K789" s="33" t="n">
        <v>-14.7</v>
      </c>
      <c r="L789" s="33" t="n">
        <v>0</v>
      </c>
      <c r="M789" s="33"/>
      <c r="N789" s="6" t="s">
        <f>=I789+J789+K789+L789</f>
      </c>
      <c r="O789" s="33"/>
      <c r="P789" s="31"/>
    </row>
    <row collapsed="false" customFormat="false" customHeight="false" hidden="false" ht="12.1" outlineLevel="0" r="790">
      <c r="A790" s="30" t="n">
        <v>44383.742638889</v>
      </c>
      <c r="B790" s="31" t="s">
        <v>485</v>
      </c>
      <c r="C790" s="31" t="s">
        <v>562</v>
      </c>
      <c r="D790" s="31" t="s">
        <v>475</v>
      </c>
      <c r="E790" s="31" t="s">
        <v>17</v>
      </c>
      <c r="F790" s="31" t="s">
        <v>19</v>
      </c>
      <c r="G790" s="32" t="n">
        <v>-4</v>
      </c>
      <c r="H790" s="33" t="n">
        <v>24502</v>
      </c>
      <c r="I790" s="33" t="n">
        <v>98008</v>
      </c>
      <c r="J790" s="33" t="n">
        <v>0</v>
      </c>
      <c r="K790" s="33" t="n">
        <v>-58.81</v>
      </c>
      <c r="L790" s="33" t="n">
        <v>0</v>
      </c>
      <c r="M790" s="33"/>
      <c r="N790" s="6" t="s">
        <f>=I790+J790+K790+L790</f>
      </c>
      <c r="O790" s="33"/>
      <c r="P790" s="31"/>
    </row>
    <row collapsed="false" customFormat="false" customHeight="false" hidden="false" ht="12.1" outlineLevel="0" r="791">
      <c r="A791" s="30" t="n">
        <v>44383.742638889</v>
      </c>
      <c r="B791" s="31" t="s">
        <v>485</v>
      </c>
      <c r="C791" s="31" t="s">
        <v>562</v>
      </c>
      <c r="D791" s="31" t="s">
        <v>475</v>
      </c>
      <c r="E791" s="31" t="s">
        <v>17</v>
      </c>
      <c r="F791" s="31" t="s">
        <v>19</v>
      </c>
      <c r="G791" s="32" t="n">
        <v>-1</v>
      </c>
      <c r="H791" s="33" t="n">
        <v>24502</v>
      </c>
      <c r="I791" s="33" t="n">
        <v>24502</v>
      </c>
      <c r="J791" s="33" t="n">
        <v>0</v>
      </c>
      <c r="K791" s="33" t="n">
        <v>-14.7</v>
      </c>
      <c r="L791" s="33" t="n">
        <v>0</v>
      </c>
      <c r="M791" s="33"/>
      <c r="N791" s="6" t="s">
        <f>=I791+J791+K791+L791</f>
      </c>
      <c r="O791" s="33"/>
      <c r="P791" s="31"/>
    </row>
    <row collapsed="false" customFormat="false" customHeight="false" hidden="false" ht="12.1" outlineLevel="0" r="792">
      <c r="A792" s="22" t="n">
        <v>44385</v>
      </c>
      <c r="B792" s="23" t="s">
        <v>545</v>
      </c>
      <c r="C792" s="23" t="s">
        <v>568</v>
      </c>
      <c r="D792" s="23" t="s">
        <v>545</v>
      </c>
      <c r="E792" s="23" t="s">
        <v>545</v>
      </c>
      <c r="F792" s="23" t="s">
        <v>19</v>
      </c>
      <c r="G792" s="24" t="n">
        <v>1</v>
      </c>
      <c r="H792" s="25" t="n">
        <v>-332.51</v>
      </c>
      <c r="I792" s="25" t="n">
        <v>-332.51</v>
      </c>
      <c r="J792" s="25" t="n">
        <v>0</v>
      </c>
      <c r="K792" s="25" t="n">
        <v>0</v>
      </c>
      <c r="L792" s="25" t="n">
        <v>0</v>
      </c>
      <c r="M792" s="25"/>
      <c r="N792" s="6" t="s">
        <f>=I792+J792+K792+L792</f>
      </c>
      <c r="O792" s="25"/>
      <c r="P792" s="23"/>
    </row>
    <row collapsed="false" customFormat="false" customHeight="false" hidden="false" ht="12.1" outlineLevel="0" r="793">
      <c r="A793" s="21" t="n">
        <v>44385.49556713</v>
      </c>
      <c r="B793" s="17" t="s">
        <v>485</v>
      </c>
      <c r="C793" s="17" t="s">
        <v>562</v>
      </c>
      <c r="D793" s="17" t="s">
        <v>473</v>
      </c>
      <c r="E793" s="17" t="s">
        <v>17</v>
      </c>
      <c r="F793" s="17" t="s">
        <v>19</v>
      </c>
      <c r="G793" s="7" t="n">
        <v>2</v>
      </c>
      <c r="H793" s="6" t="n">
        <v>24370</v>
      </c>
      <c r="I793" s="6" t="n">
        <v>-48740</v>
      </c>
      <c r="J793" s="6" t="n">
        <v>0</v>
      </c>
      <c r="K793" s="6" t="n">
        <v>-29.24</v>
      </c>
      <c r="L793" s="6" t="n">
        <v>0</v>
      </c>
      <c r="M793" s="6"/>
      <c r="N793" s="6" t="s">
        <f>=I793+J793+K793+L793</f>
      </c>
      <c r="O793" s="6"/>
      <c r="P793" s="17"/>
    </row>
    <row collapsed="false" customFormat="false" customHeight="false" hidden="false" ht="12.1" outlineLevel="0" r="794">
      <c r="A794" s="21" t="n">
        <v>44385.49556713</v>
      </c>
      <c r="B794" s="17" t="s">
        <v>485</v>
      </c>
      <c r="C794" s="17" t="s">
        <v>562</v>
      </c>
      <c r="D794" s="17" t="s">
        <v>473</v>
      </c>
      <c r="E794" s="17" t="s">
        <v>17</v>
      </c>
      <c r="F794" s="17" t="s">
        <v>19</v>
      </c>
      <c r="G794" s="7" t="n">
        <v>78</v>
      </c>
      <c r="H794" s="6" t="n">
        <v>24370</v>
      </c>
      <c r="I794" s="6" t="n">
        <v>-1900860</v>
      </c>
      <c r="J794" s="6" t="n">
        <v>0</v>
      </c>
      <c r="K794" s="6" t="n">
        <v>-1140.52</v>
      </c>
      <c r="L794" s="6" t="n">
        <v>0</v>
      </c>
      <c r="M794" s="6"/>
      <c r="N794" s="6" t="s">
        <f>=I794+J794+K794+L794</f>
      </c>
      <c r="O794" s="6"/>
      <c r="P794" s="17"/>
    </row>
    <row collapsed="false" customFormat="false" customHeight="false" hidden="false" ht="12.1" outlineLevel="0" r="795">
      <c r="A795" s="30" t="n">
        <v>44385.501944444</v>
      </c>
      <c r="B795" s="31" t="s">
        <v>485</v>
      </c>
      <c r="C795" s="31" t="s">
        <v>562</v>
      </c>
      <c r="D795" s="31" t="s">
        <v>475</v>
      </c>
      <c r="E795" s="31" t="s">
        <v>17</v>
      </c>
      <c r="F795" s="31" t="s">
        <v>19</v>
      </c>
      <c r="G795" s="32" t="n">
        <v>-42</v>
      </c>
      <c r="H795" s="33" t="n">
        <v>24420</v>
      </c>
      <c r="I795" s="33" t="n">
        <v>1025640</v>
      </c>
      <c r="J795" s="33" t="n">
        <v>0</v>
      </c>
      <c r="K795" s="33" t="n">
        <v>-615.38</v>
      </c>
      <c r="L795" s="33" t="n">
        <v>0</v>
      </c>
      <c r="M795" s="33"/>
      <c r="N795" s="6" t="s">
        <f>=I795+J795+K795+L795</f>
      </c>
      <c r="O795" s="33"/>
      <c r="P795" s="31"/>
    </row>
    <row collapsed="false" customFormat="false" customHeight="false" hidden="false" ht="12.1" outlineLevel="0" r="796">
      <c r="A796" s="30" t="n">
        <v>44385.501944444</v>
      </c>
      <c r="B796" s="31" t="s">
        <v>485</v>
      </c>
      <c r="C796" s="31" t="s">
        <v>562</v>
      </c>
      <c r="D796" s="31" t="s">
        <v>475</v>
      </c>
      <c r="E796" s="31" t="s">
        <v>17</v>
      </c>
      <c r="F796" s="31" t="s">
        <v>19</v>
      </c>
      <c r="G796" s="32" t="n">
        <v>-3</v>
      </c>
      <c r="H796" s="33" t="n">
        <v>24420</v>
      </c>
      <c r="I796" s="33" t="n">
        <v>73260</v>
      </c>
      <c r="J796" s="33" t="n">
        <v>0</v>
      </c>
      <c r="K796" s="33" t="n">
        <v>-43.95</v>
      </c>
      <c r="L796" s="33" t="n">
        <v>0</v>
      </c>
      <c r="M796" s="33"/>
      <c r="N796" s="6" t="s">
        <f>=I796+J796+K796+L796</f>
      </c>
      <c r="O796" s="33"/>
      <c r="P796" s="31"/>
    </row>
    <row collapsed="false" customFormat="false" customHeight="false" hidden="false" ht="12.1" outlineLevel="0" r="797">
      <c r="A797" s="30" t="n">
        <v>44385.501944444</v>
      </c>
      <c r="B797" s="31" t="s">
        <v>485</v>
      </c>
      <c r="C797" s="31" t="s">
        <v>562</v>
      </c>
      <c r="D797" s="31" t="s">
        <v>475</v>
      </c>
      <c r="E797" s="31" t="s">
        <v>17</v>
      </c>
      <c r="F797" s="31" t="s">
        <v>19</v>
      </c>
      <c r="G797" s="32" t="n">
        <v>-5</v>
      </c>
      <c r="H797" s="33" t="n">
        <v>24420</v>
      </c>
      <c r="I797" s="33" t="n">
        <v>122100</v>
      </c>
      <c r="J797" s="33" t="n">
        <v>0</v>
      </c>
      <c r="K797" s="33" t="n">
        <v>-73.26</v>
      </c>
      <c r="L797" s="33" t="n">
        <v>0</v>
      </c>
      <c r="M797" s="33"/>
      <c r="N797" s="6" t="s">
        <f>=I797+J797+K797+L797</f>
      </c>
      <c r="O797" s="33"/>
      <c r="P797" s="31"/>
    </row>
    <row collapsed="false" customFormat="false" customHeight="false" hidden="false" ht="12.1" outlineLevel="0" r="798">
      <c r="A798" s="22" t="n">
        <v>44386</v>
      </c>
      <c r="B798" s="23" t="s">
        <v>545</v>
      </c>
      <c r="C798" s="23" t="s">
        <v>567</v>
      </c>
      <c r="D798" s="23" t="s">
        <v>545</v>
      </c>
      <c r="E798" s="23" t="s">
        <v>545</v>
      </c>
      <c r="F798" s="23" t="s">
        <v>19</v>
      </c>
      <c r="G798" s="24" t="n">
        <v>1</v>
      </c>
      <c r="H798" s="25" t="n">
        <v>-384.48</v>
      </c>
      <c r="I798" s="25" t="n">
        <v>-384.48</v>
      </c>
      <c r="J798" s="25" t="n">
        <v>0</v>
      </c>
      <c r="K798" s="25" t="n">
        <v>0</v>
      </c>
      <c r="L798" s="25" t="n">
        <v>0</v>
      </c>
      <c r="M798" s="25"/>
      <c r="N798" s="6" t="s">
        <f>=I798+J798+K798+L798</f>
      </c>
      <c r="O798" s="25"/>
      <c r="P798" s="23"/>
    </row>
    <row collapsed="false" customFormat="false" customHeight="false" hidden="false" ht="12.1" outlineLevel="0" r="799">
      <c r="A799" s="22" t="n">
        <v>44386</v>
      </c>
      <c r="B799" s="23" t="s">
        <v>545</v>
      </c>
      <c r="C799" s="23" t="s">
        <v>568</v>
      </c>
      <c r="D799" s="23" t="s">
        <v>545</v>
      </c>
      <c r="E799" s="23" t="s">
        <v>545</v>
      </c>
      <c r="F799" s="23" t="s">
        <v>19</v>
      </c>
      <c r="G799" s="24" t="n">
        <v>1</v>
      </c>
      <c r="H799" s="25" t="n">
        <v>-975.76</v>
      </c>
      <c r="I799" s="25" t="n">
        <v>-975.76</v>
      </c>
      <c r="J799" s="25" t="n">
        <v>0</v>
      </c>
      <c r="K799" s="25" t="n">
        <v>0</v>
      </c>
      <c r="L799" s="25" t="n">
        <v>0</v>
      </c>
      <c r="M799" s="25"/>
      <c r="N799" s="6" t="s">
        <f>=I799+J799+K799+L799</f>
      </c>
      <c r="O799" s="25"/>
      <c r="P799" s="23"/>
    </row>
    <row collapsed="false" customFormat="false" customHeight="false" hidden="false" ht="12.1" outlineLevel="0" r="800">
      <c r="A800" s="30" t="n">
        <v>44386.440381944</v>
      </c>
      <c r="B800" s="31" t="s">
        <v>485</v>
      </c>
      <c r="C800" s="31" t="s">
        <v>562</v>
      </c>
      <c r="D800" s="31" t="s">
        <v>475</v>
      </c>
      <c r="E800" s="31" t="s">
        <v>17</v>
      </c>
      <c r="F800" s="31" t="s">
        <v>19</v>
      </c>
      <c r="G800" s="32" t="n">
        <v>-1</v>
      </c>
      <c r="H800" s="33" t="n">
        <v>24626</v>
      </c>
      <c r="I800" s="33" t="n">
        <v>24626</v>
      </c>
      <c r="J800" s="33" t="n">
        <v>0</v>
      </c>
      <c r="K800" s="33" t="n">
        <v>-14.78</v>
      </c>
      <c r="L800" s="33" t="n">
        <v>0</v>
      </c>
      <c r="M800" s="33"/>
      <c r="N800" s="6" t="s">
        <f>=I800+J800+K800+L800</f>
      </c>
      <c r="O800" s="33"/>
      <c r="P800" s="31"/>
    </row>
    <row collapsed="false" customFormat="false" customHeight="false" hidden="false" ht="12.1" outlineLevel="0" r="801">
      <c r="A801" s="30" t="n">
        <v>44386.440381944</v>
      </c>
      <c r="B801" s="31" t="s">
        <v>485</v>
      </c>
      <c r="C801" s="31" t="s">
        <v>562</v>
      </c>
      <c r="D801" s="31" t="s">
        <v>475</v>
      </c>
      <c r="E801" s="31" t="s">
        <v>17</v>
      </c>
      <c r="F801" s="31" t="s">
        <v>19</v>
      </c>
      <c r="G801" s="32" t="n">
        <v>-16</v>
      </c>
      <c r="H801" s="33" t="n">
        <v>24622</v>
      </c>
      <c r="I801" s="33" t="n">
        <v>393952</v>
      </c>
      <c r="J801" s="33" t="n">
        <v>0</v>
      </c>
      <c r="K801" s="33" t="n">
        <v>-236.37</v>
      </c>
      <c r="L801" s="33" t="n">
        <v>0</v>
      </c>
      <c r="M801" s="33"/>
      <c r="N801" s="6" t="s">
        <f>=I801+J801+K801+L801</f>
      </c>
      <c r="O801" s="33"/>
      <c r="P801" s="31"/>
    </row>
    <row collapsed="false" customFormat="false" customHeight="false" hidden="false" ht="12.1" outlineLevel="0" r="802">
      <c r="A802" s="30" t="n">
        <v>44386.440381944</v>
      </c>
      <c r="B802" s="31" t="s">
        <v>485</v>
      </c>
      <c r="C802" s="31" t="s">
        <v>562</v>
      </c>
      <c r="D802" s="31" t="s">
        <v>475</v>
      </c>
      <c r="E802" s="31" t="s">
        <v>17</v>
      </c>
      <c r="F802" s="31" t="s">
        <v>19</v>
      </c>
      <c r="G802" s="32" t="n">
        <v>-13</v>
      </c>
      <c r="H802" s="33" t="n">
        <v>24622</v>
      </c>
      <c r="I802" s="33" t="n">
        <v>320086</v>
      </c>
      <c r="J802" s="33" t="n">
        <v>0</v>
      </c>
      <c r="K802" s="33" t="n">
        <v>-192.04</v>
      </c>
      <c r="L802" s="33" t="n">
        <v>0</v>
      </c>
      <c r="M802" s="33"/>
      <c r="N802" s="6" t="s">
        <f>=I802+J802+K802+L802</f>
      </c>
      <c r="O802" s="33"/>
      <c r="P802" s="31"/>
    </row>
    <row collapsed="false" customFormat="false" customHeight="false" hidden="false" ht="12.1" outlineLevel="0" r="803">
      <c r="A803" s="22" t="n">
        <v>44389</v>
      </c>
      <c r="B803" s="23" t="s">
        <v>545</v>
      </c>
      <c r="C803" s="23" t="s">
        <v>568</v>
      </c>
      <c r="D803" s="23" t="s">
        <v>545</v>
      </c>
      <c r="E803" s="23" t="s">
        <v>545</v>
      </c>
      <c r="F803" s="23" t="s">
        <v>19</v>
      </c>
      <c r="G803" s="24" t="n">
        <v>1</v>
      </c>
      <c r="H803" s="25" t="n">
        <v>-207.11</v>
      </c>
      <c r="I803" s="25" t="n">
        <v>-207.11</v>
      </c>
      <c r="J803" s="25" t="n">
        <v>0</v>
      </c>
      <c r="K803" s="25" t="n">
        <v>0</v>
      </c>
      <c r="L803" s="25" t="n">
        <v>0</v>
      </c>
      <c r="M803" s="25"/>
      <c r="N803" s="6" t="s">
        <f>=I803+J803+K803+L803</f>
      </c>
      <c r="O803" s="25"/>
      <c r="P803" s="23"/>
    </row>
    <row collapsed="false" customFormat="false" customHeight="false" hidden="false" ht="12.1" outlineLevel="0" r="804">
      <c r="A804" s="22" t="n">
        <v>44389</v>
      </c>
      <c r="B804" s="23" t="s">
        <v>545</v>
      </c>
      <c r="C804" s="23" t="s">
        <v>567</v>
      </c>
      <c r="D804" s="23" t="s">
        <v>545</v>
      </c>
      <c r="E804" s="23" t="s">
        <v>545</v>
      </c>
      <c r="F804" s="23" t="s">
        <v>19</v>
      </c>
      <c r="G804" s="24" t="n">
        <v>1</v>
      </c>
      <c r="H804" s="25" t="n">
        <v>-1121.73</v>
      </c>
      <c r="I804" s="25" t="n">
        <v>-1121.73</v>
      </c>
      <c r="J804" s="25" t="n">
        <v>0</v>
      </c>
      <c r="K804" s="25" t="n">
        <v>0</v>
      </c>
      <c r="L804" s="25" t="n">
        <v>0</v>
      </c>
      <c r="M804" s="25"/>
      <c r="N804" s="6" t="s">
        <f>=I804+J804+K804+L804</f>
      </c>
      <c r="O804" s="25"/>
      <c r="P804" s="23"/>
    </row>
    <row collapsed="false" customFormat="false" customHeight="false" hidden="false" ht="12.1" outlineLevel="0" r="805">
      <c r="A805" s="26" t="n">
        <v>44390</v>
      </c>
      <c r="B805" s="27" t="s">
        <v>547</v>
      </c>
      <c r="C805" s="27" t="s">
        <v>183</v>
      </c>
      <c r="D805" s="27" t="s">
        <v>547</v>
      </c>
      <c r="E805" s="27" t="s">
        <v>547</v>
      </c>
      <c r="F805" s="27" t="s">
        <v>19</v>
      </c>
      <c r="G805" s="28" t="n">
        <v>1</v>
      </c>
      <c r="H805" s="29" t="n">
        <v>120000</v>
      </c>
      <c r="I805" s="29" t="n">
        <v>120000</v>
      </c>
      <c r="J805" s="29" t="n">
        <v>0</v>
      </c>
      <c r="K805" s="29" t="n">
        <v>0</v>
      </c>
      <c r="L805" s="29" t="n">
        <v>0</v>
      </c>
      <c r="M805" s="29"/>
      <c r="N805" s="6" t="s">
        <f>=I805+J805+K805+L805</f>
      </c>
      <c r="O805" s="29"/>
      <c r="P805" s="27"/>
    </row>
    <row collapsed="false" customFormat="false" customHeight="false" hidden="false" ht="12.1" outlineLevel="0" r="806">
      <c r="A806" s="22" t="n">
        <v>44390</v>
      </c>
      <c r="B806" s="23" t="s">
        <v>545</v>
      </c>
      <c r="C806" s="23" t="s">
        <v>568</v>
      </c>
      <c r="D806" s="23" t="s">
        <v>545</v>
      </c>
      <c r="E806" s="23" t="s">
        <v>545</v>
      </c>
      <c r="F806" s="23" t="s">
        <v>19</v>
      </c>
      <c r="G806" s="24" t="n">
        <v>1</v>
      </c>
      <c r="H806" s="25" t="n">
        <v>-333.26</v>
      </c>
      <c r="I806" s="25" t="n">
        <v>-333.26</v>
      </c>
      <c r="J806" s="25" t="n">
        <v>0</v>
      </c>
      <c r="K806" s="25" t="n">
        <v>0</v>
      </c>
      <c r="L806" s="25" t="n">
        <v>0</v>
      </c>
      <c r="M806" s="25"/>
      <c r="N806" s="6" t="s">
        <f>=I806+J806+K806+L806</f>
      </c>
      <c r="O806" s="25"/>
      <c r="P806" s="23"/>
    </row>
    <row collapsed="false" customFormat="false" customHeight="false" hidden="false" ht="12.1" outlineLevel="0" r="807">
      <c r="A807" s="22" t="n">
        <v>44390</v>
      </c>
      <c r="B807" s="23" t="s">
        <v>545</v>
      </c>
      <c r="C807" s="23" t="s">
        <v>567</v>
      </c>
      <c r="D807" s="23" t="s">
        <v>545</v>
      </c>
      <c r="E807" s="23" t="s">
        <v>545</v>
      </c>
      <c r="F807" s="23" t="s">
        <v>19</v>
      </c>
      <c r="G807" s="24" t="n">
        <v>1</v>
      </c>
      <c r="H807" s="25" t="n">
        <v>-239.23</v>
      </c>
      <c r="I807" s="25" t="n">
        <v>-239.23</v>
      </c>
      <c r="J807" s="25" t="n">
        <v>0</v>
      </c>
      <c r="K807" s="25" t="n">
        <v>0</v>
      </c>
      <c r="L807" s="25" t="n">
        <v>0</v>
      </c>
      <c r="M807" s="25"/>
      <c r="N807" s="6" t="s">
        <f>=I807+J807+K807+L807</f>
      </c>
      <c r="O807" s="25"/>
      <c r="P807" s="23"/>
    </row>
    <row collapsed="false" customFormat="false" customHeight="false" hidden="false" ht="12.1" outlineLevel="0" r="808">
      <c r="A808" s="21" t="n">
        <v>44390.490173611</v>
      </c>
      <c r="B808" s="17" t="s">
        <v>485</v>
      </c>
      <c r="C808" s="17" t="s">
        <v>562</v>
      </c>
      <c r="D808" s="17" t="s">
        <v>473</v>
      </c>
      <c r="E808" s="17" t="s">
        <v>17</v>
      </c>
      <c r="F808" s="17" t="s">
        <v>19</v>
      </c>
      <c r="G808" s="7" t="n">
        <v>1</v>
      </c>
      <c r="H808" s="6" t="n">
        <v>25498</v>
      </c>
      <c r="I808" s="6" t="n">
        <v>-25498</v>
      </c>
      <c r="J808" s="6" t="n">
        <v>0</v>
      </c>
      <c r="K808" s="6" t="n">
        <v>-15.3</v>
      </c>
      <c r="L808" s="6" t="n">
        <v>0</v>
      </c>
      <c r="M808" s="6"/>
      <c r="N808" s="6" t="s">
        <f>=I808+J808+K808+L808</f>
      </c>
      <c r="O808" s="6"/>
      <c r="P808" s="17"/>
    </row>
    <row collapsed="false" customFormat="false" customHeight="false" hidden="false" ht="12.1" outlineLevel="0" r="809">
      <c r="A809" s="21" t="n">
        <v>44390.490173611</v>
      </c>
      <c r="B809" s="17" t="s">
        <v>485</v>
      </c>
      <c r="C809" s="17" t="s">
        <v>562</v>
      </c>
      <c r="D809" s="17" t="s">
        <v>473</v>
      </c>
      <c r="E809" s="17" t="s">
        <v>17</v>
      </c>
      <c r="F809" s="17" t="s">
        <v>19</v>
      </c>
      <c r="G809" s="7" t="n">
        <v>2</v>
      </c>
      <c r="H809" s="6" t="n">
        <v>25498</v>
      </c>
      <c r="I809" s="6" t="n">
        <v>-50996</v>
      </c>
      <c r="J809" s="6" t="n">
        <v>0</v>
      </c>
      <c r="K809" s="6" t="n">
        <v>-30.6</v>
      </c>
      <c r="L809" s="6" t="n">
        <v>0</v>
      </c>
      <c r="M809" s="6"/>
      <c r="N809" s="6" t="s">
        <f>=I809+J809+K809+L809</f>
      </c>
      <c r="O809" s="6"/>
      <c r="P809" s="17"/>
    </row>
    <row collapsed="false" customFormat="false" customHeight="false" hidden="false" ht="12.1" outlineLevel="0" r="810">
      <c r="A810" s="21" t="n">
        <v>44390.490173611</v>
      </c>
      <c r="B810" s="17" t="s">
        <v>485</v>
      </c>
      <c r="C810" s="17" t="s">
        <v>562</v>
      </c>
      <c r="D810" s="17" t="s">
        <v>473</v>
      </c>
      <c r="E810" s="17" t="s">
        <v>17</v>
      </c>
      <c r="F810" s="17" t="s">
        <v>19</v>
      </c>
      <c r="G810" s="7" t="n">
        <v>1</v>
      </c>
      <c r="H810" s="6" t="n">
        <v>25498</v>
      </c>
      <c r="I810" s="6" t="n">
        <v>-25498</v>
      </c>
      <c r="J810" s="6" t="n">
        <v>0</v>
      </c>
      <c r="K810" s="6" t="n">
        <v>-15.3</v>
      </c>
      <c r="L810" s="6" t="n">
        <v>0</v>
      </c>
      <c r="M810" s="6"/>
      <c r="N810" s="6" t="s">
        <f>=I810+J810+K810+L810</f>
      </c>
      <c r="O810" s="6"/>
      <c r="P810" s="17"/>
    </row>
    <row collapsed="false" customFormat="false" customHeight="false" hidden="false" ht="12.1" outlineLevel="0" r="811">
      <c r="A811" s="21" t="n">
        <v>44390.490173611</v>
      </c>
      <c r="B811" s="17" t="s">
        <v>485</v>
      </c>
      <c r="C811" s="17" t="s">
        <v>562</v>
      </c>
      <c r="D811" s="17" t="s">
        <v>473</v>
      </c>
      <c r="E811" s="17" t="s">
        <v>17</v>
      </c>
      <c r="F811" s="17" t="s">
        <v>19</v>
      </c>
      <c r="G811" s="7" t="n">
        <v>5</v>
      </c>
      <c r="H811" s="6" t="n">
        <v>25496</v>
      </c>
      <c r="I811" s="6" t="n">
        <v>-127480</v>
      </c>
      <c r="J811" s="6" t="n">
        <v>0</v>
      </c>
      <c r="K811" s="6" t="n">
        <v>-76.49</v>
      </c>
      <c r="L811" s="6" t="n">
        <v>0</v>
      </c>
      <c r="M811" s="6"/>
      <c r="N811" s="6" t="s">
        <f>=I811+J811+K811+L811</f>
      </c>
      <c r="O811" s="6"/>
      <c r="P811" s="17"/>
    </row>
    <row collapsed="false" customFormat="false" customHeight="false" hidden="false" ht="12.1" outlineLevel="0" r="812">
      <c r="A812" s="21" t="n">
        <v>44390.490173611</v>
      </c>
      <c r="B812" s="17" t="s">
        <v>485</v>
      </c>
      <c r="C812" s="17" t="s">
        <v>562</v>
      </c>
      <c r="D812" s="17" t="s">
        <v>473</v>
      </c>
      <c r="E812" s="17" t="s">
        <v>17</v>
      </c>
      <c r="F812" s="17" t="s">
        <v>19</v>
      </c>
      <c r="G812" s="7" t="n">
        <v>5</v>
      </c>
      <c r="H812" s="6" t="n">
        <v>25496</v>
      </c>
      <c r="I812" s="6" t="n">
        <v>-127480</v>
      </c>
      <c r="J812" s="6" t="n">
        <v>0</v>
      </c>
      <c r="K812" s="6" t="n">
        <v>-76.49</v>
      </c>
      <c r="L812" s="6" t="n">
        <v>0</v>
      </c>
      <c r="M812" s="6"/>
      <c r="N812" s="6" t="s">
        <f>=I812+J812+K812+L812</f>
      </c>
      <c r="O812" s="6"/>
      <c r="P812" s="17"/>
    </row>
    <row collapsed="false" customFormat="false" customHeight="false" hidden="false" ht="12.1" outlineLevel="0" r="813">
      <c r="A813" s="21" t="n">
        <v>44390.490208333</v>
      </c>
      <c r="B813" s="17" t="s">
        <v>485</v>
      </c>
      <c r="C813" s="17" t="s">
        <v>562</v>
      </c>
      <c r="D813" s="17" t="s">
        <v>473</v>
      </c>
      <c r="E813" s="17" t="s">
        <v>17</v>
      </c>
      <c r="F813" s="17" t="s">
        <v>19</v>
      </c>
      <c r="G813" s="7" t="n">
        <v>26</v>
      </c>
      <c r="H813" s="6" t="n">
        <v>25498</v>
      </c>
      <c r="I813" s="6" t="n">
        <v>-662948</v>
      </c>
      <c r="J813" s="6" t="n">
        <v>0</v>
      </c>
      <c r="K813" s="6" t="n">
        <v>-397.77</v>
      </c>
      <c r="L813" s="6" t="n">
        <v>0</v>
      </c>
      <c r="M813" s="6"/>
      <c r="N813" s="6" t="s">
        <f>=I813+J813+K813+L813</f>
      </c>
      <c r="O813" s="6"/>
      <c r="P813" s="17"/>
    </row>
    <row collapsed="false" customFormat="false" customHeight="false" hidden="false" ht="12.1" outlineLevel="0" r="814">
      <c r="A814" s="21" t="n">
        <v>44390.490208333</v>
      </c>
      <c r="B814" s="17" t="s">
        <v>485</v>
      </c>
      <c r="C814" s="17" t="s">
        <v>562</v>
      </c>
      <c r="D814" s="17" t="s">
        <v>473</v>
      </c>
      <c r="E814" s="17" t="s">
        <v>17</v>
      </c>
      <c r="F814" s="17" t="s">
        <v>19</v>
      </c>
      <c r="G814" s="7" t="n">
        <v>3</v>
      </c>
      <c r="H814" s="6" t="n">
        <v>25498</v>
      </c>
      <c r="I814" s="6" t="n">
        <v>-76494</v>
      </c>
      <c r="J814" s="6" t="n">
        <v>0</v>
      </c>
      <c r="K814" s="6" t="n">
        <v>-45.9</v>
      </c>
      <c r="L814" s="6" t="n">
        <v>0</v>
      </c>
      <c r="M814" s="6"/>
      <c r="N814" s="6" t="s">
        <f>=I814+J814+K814+L814</f>
      </c>
      <c r="O814" s="6"/>
      <c r="P814" s="17"/>
    </row>
    <row collapsed="false" customFormat="false" customHeight="false" hidden="false" ht="12.1" outlineLevel="0" r="815">
      <c r="A815" s="21" t="n">
        <v>44390.490219907</v>
      </c>
      <c r="B815" s="17" t="s">
        <v>485</v>
      </c>
      <c r="C815" s="17" t="s">
        <v>562</v>
      </c>
      <c r="D815" s="17" t="s">
        <v>473</v>
      </c>
      <c r="E815" s="17" t="s">
        <v>17</v>
      </c>
      <c r="F815" s="17" t="s">
        <v>19</v>
      </c>
      <c r="G815" s="7" t="n">
        <v>4</v>
      </c>
      <c r="H815" s="6" t="n">
        <v>25498</v>
      </c>
      <c r="I815" s="6" t="n">
        <v>-101992</v>
      </c>
      <c r="J815" s="6" t="n">
        <v>0</v>
      </c>
      <c r="K815" s="6" t="n">
        <v>-61.19</v>
      </c>
      <c r="L815" s="6" t="n">
        <v>0</v>
      </c>
      <c r="M815" s="6"/>
      <c r="N815" s="6" t="s">
        <f>=I815+J815+K815+L815</f>
      </c>
      <c r="O815" s="6"/>
      <c r="P815" s="17"/>
    </row>
    <row collapsed="false" customFormat="false" customHeight="false" hidden="false" ht="12.1" outlineLevel="0" r="816">
      <c r="A816" s="21" t="n">
        <v>44390.490243056</v>
      </c>
      <c r="B816" s="17" t="s">
        <v>485</v>
      </c>
      <c r="C816" s="17" t="s">
        <v>562</v>
      </c>
      <c r="D816" s="17" t="s">
        <v>473</v>
      </c>
      <c r="E816" s="17" t="s">
        <v>17</v>
      </c>
      <c r="F816" s="17" t="s">
        <v>19</v>
      </c>
      <c r="G816" s="7" t="n">
        <v>33</v>
      </c>
      <c r="H816" s="6" t="n">
        <v>25498</v>
      </c>
      <c r="I816" s="6" t="n">
        <v>-841434</v>
      </c>
      <c r="J816" s="6" t="n">
        <v>0</v>
      </c>
      <c r="K816" s="6" t="n">
        <v>-504.86</v>
      </c>
      <c r="L816" s="6" t="n">
        <v>0</v>
      </c>
      <c r="M816" s="6"/>
      <c r="N816" s="6" t="s">
        <f>=I816+J816+K816+L816</f>
      </c>
      <c r="O816" s="6"/>
      <c r="P816" s="17"/>
    </row>
    <row collapsed="false" customFormat="false" customHeight="false" hidden="false" ht="12.1" outlineLevel="0" r="817">
      <c r="A817" s="30" t="n">
        <v>44390.589293981</v>
      </c>
      <c r="B817" s="31" t="s">
        <v>502</v>
      </c>
      <c r="C817" s="31" t="s">
        <v>632</v>
      </c>
      <c r="D817" s="31" t="s">
        <v>475</v>
      </c>
      <c r="E817" s="31" t="s">
        <v>17</v>
      </c>
      <c r="F817" s="31" t="s">
        <v>19</v>
      </c>
      <c r="G817" s="32" t="n">
        <v>-5</v>
      </c>
      <c r="H817" s="33" t="n">
        <v>5267.2</v>
      </c>
      <c r="I817" s="33" t="n">
        <v>26336</v>
      </c>
      <c r="J817" s="33" t="n">
        <v>0</v>
      </c>
      <c r="K817" s="33" t="n">
        <v>-15.8</v>
      </c>
      <c r="L817" s="33" t="n">
        <v>0</v>
      </c>
      <c r="M817" s="33"/>
      <c r="N817" s="6" t="s">
        <f>=I817+J817+K817+L817</f>
      </c>
      <c r="O817" s="33"/>
      <c r="P817" s="31"/>
    </row>
    <row collapsed="false" customFormat="false" customHeight="false" hidden="false" ht="12.1" outlineLevel="0" r="818">
      <c r="A818" s="21" t="n">
        <v>44390.590428241</v>
      </c>
      <c r="B818" s="17" t="s">
        <v>491</v>
      </c>
      <c r="C818" s="17" t="s">
        <v>603</v>
      </c>
      <c r="D818" s="17" t="s">
        <v>473</v>
      </c>
      <c r="E818" s="17" t="s">
        <v>17</v>
      </c>
      <c r="F818" s="17" t="s">
        <v>19</v>
      </c>
      <c r="G818" s="7" t="n">
        <v>5000</v>
      </c>
      <c r="H818" s="6" t="n">
        <v>2.787</v>
      </c>
      <c r="I818" s="6" t="n">
        <v>-13935</v>
      </c>
      <c r="J818" s="6" t="n">
        <v>0</v>
      </c>
      <c r="K818" s="6" t="n">
        <v>-8.36</v>
      </c>
      <c r="L818" s="6" t="n">
        <v>0</v>
      </c>
      <c r="M818" s="6"/>
      <c r="N818" s="6" t="s">
        <f>=I818+J818+K818+L818</f>
      </c>
      <c r="O818" s="6"/>
      <c r="P818" s="17"/>
    </row>
    <row collapsed="false" customFormat="false" customHeight="false" hidden="false" ht="12.1" outlineLevel="0" r="819">
      <c r="A819" s="21" t="n">
        <v>44390.604409722</v>
      </c>
      <c r="B819" s="17" t="s">
        <v>499</v>
      </c>
      <c r="C819" s="17" t="s">
        <v>618</v>
      </c>
      <c r="D819" s="17" t="s">
        <v>473</v>
      </c>
      <c r="E819" s="17" t="s">
        <v>17</v>
      </c>
      <c r="F819" s="17" t="s">
        <v>19</v>
      </c>
      <c r="G819" s="7" t="n">
        <v>2</v>
      </c>
      <c r="H819" s="6" t="n">
        <v>15200</v>
      </c>
      <c r="I819" s="6" t="n">
        <v>-30400</v>
      </c>
      <c r="J819" s="6" t="n">
        <v>0</v>
      </c>
      <c r="K819" s="6" t="n">
        <v>-18.24</v>
      </c>
      <c r="L819" s="6" t="n">
        <v>0</v>
      </c>
      <c r="M819" s="6"/>
      <c r="N819" s="6" t="s">
        <f>=I819+J819+K819+L819</f>
      </c>
      <c r="O819" s="6"/>
      <c r="P819" s="17"/>
    </row>
    <row collapsed="false" customFormat="false" customHeight="false" hidden="false" ht="12.1" outlineLevel="0" r="820">
      <c r="A820" s="22" t="n">
        <v>44391</v>
      </c>
      <c r="B820" s="23" t="s">
        <v>545</v>
      </c>
      <c r="C820" s="23" t="s">
        <v>568</v>
      </c>
      <c r="D820" s="23" t="s">
        <v>545</v>
      </c>
      <c r="E820" s="23" t="s">
        <v>545</v>
      </c>
      <c r="F820" s="23" t="s">
        <v>19</v>
      </c>
      <c r="G820" s="24" t="n">
        <v>1</v>
      </c>
      <c r="H820" s="25" t="n">
        <v>-341.16</v>
      </c>
      <c r="I820" s="25" t="n">
        <v>-341.16</v>
      </c>
      <c r="J820" s="25" t="n">
        <v>0</v>
      </c>
      <c r="K820" s="25" t="n">
        <v>0</v>
      </c>
      <c r="L820" s="25" t="n">
        <v>0</v>
      </c>
      <c r="M820" s="25"/>
      <c r="N820" s="6" t="s">
        <f>=I820+J820+K820+L820</f>
      </c>
      <c r="O820" s="25"/>
      <c r="P820" s="23"/>
    </row>
    <row collapsed="false" customFormat="false" customHeight="false" hidden="false" ht="12.1" outlineLevel="0" r="821">
      <c r="A821" s="22" t="n">
        <v>44391</v>
      </c>
      <c r="B821" s="23" t="s">
        <v>545</v>
      </c>
      <c r="C821" s="23" t="s">
        <v>567</v>
      </c>
      <c r="D821" s="23" t="s">
        <v>545</v>
      </c>
      <c r="E821" s="23" t="s">
        <v>545</v>
      </c>
      <c r="F821" s="23" t="s">
        <v>19</v>
      </c>
      <c r="G821" s="24" t="n">
        <v>1</v>
      </c>
      <c r="H821" s="25" t="n">
        <v>-382.83</v>
      </c>
      <c r="I821" s="25" t="n">
        <v>-382.83</v>
      </c>
      <c r="J821" s="25" t="n">
        <v>0</v>
      </c>
      <c r="K821" s="25" t="n">
        <v>0</v>
      </c>
      <c r="L821" s="25" t="n">
        <v>0</v>
      </c>
      <c r="M821" s="25"/>
      <c r="N821" s="6" t="s">
        <f>=I821+J821+K821+L821</f>
      </c>
      <c r="O821" s="25"/>
      <c r="P821" s="23"/>
    </row>
    <row collapsed="false" customFormat="false" customHeight="false" hidden="false" ht="12.1" outlineLevel="0" r="822">
      <c r="A822" s="22" t="n">
        <v>44392</v>
      </c>
      <c r="B822" s="23" t="s">
        <v>545</v>
      </c>
      <c r="C822" s="23" t="s">
        <v>567</v>
      </c>
      <c r="D822" s="23" t="s">
        <v>545</v>
      </c>
      <c r="E822" s="23" t="s">
        <v>545</v>
      </c>
      <c r="F822" s="23" t="s">
        <v>19</v>
      </c>
      <c r="G822" s="24" t="n">
        <v>1</v>
      </c>
      <c r="H822" s="25" t="n">
        <v>-391.91</v>
      </c>
      <c r="I822" s="25" t="n">
        <v>-391.91</v>
      </c>
      <c r="J822" s="25" t="n">
        <v>0</v>
      </c>
      <c r="K822" s="25" t="n">
        <v>0</v>
      </c>
      <c r="L822" s="25" t="n">
        <v>0</v>
      </c>
      <c r="M822" s="25"/>
      <c r="N822" s="6" t="s">
        <f>=I822+J822+K822+L822</f>
      </c>
      <c r="O822" s="25"/>
      <c r="P822" s="23"/>
    </row>
    <row collapsed="false" customFormat="false" customHeight="false" hidden="false" ht="12.1" outlineLevel="0" r="823">
      <c r="A823" s="21" t="n">
        <v>44392.50962963</v>
      </c>
      <c r="B823" s="17" t="s">
        <v>48</v>
      </c>
      <c r="C823" s="17" t="s">
        <v>601</v>
      </c>
      <c r="D823" s="17" t="s">
        <v>473</v>
      </c>
      <c r="E823" s="17" t="s">
        <v>17</v>
      </c>
      <c r="F823" s="17" t="s">
        <v>19</v>
      </c>
      <c r="G823" s="7" t="n">
        <v>60000</v>
      </c>
      <c r="H823" s="6" t="n">
        <v>0.21154</v>
      </c>
      <c r="I823" s="6" t="n">
        <v>-12692.4</v>
      </c>
      <c r="J823" s="6" t="n">
        <v>0</v>
      </c>
      <c r="K823" s="6" t="n">
        <v>-7.62</v>
      </c>
      <c r="L823" s="6" t="n">
        <v>0</v>
      </c>
      <c r="M823" s="6"/>
      <c r="N823" s="6" t="s">
        <f>=I823+J823+K823+L823</f>
      </c>
      <c r="O823" s="6"/>
      <c r="P823" s="17"/>
    </row>
    <row collapsed="false" customFormat="false" customHeight="false" hidden="false" ht="12.1" outlineLevel="0" r="824">
      <c r="A824" s="26" t="n">
        <v>44393</v>
      </c>
      <c r="B824" s="27" t="s">
        <v>547</v>
      </c>
      <c r="C824" s="27" t="s">
        <v>183</v>
      </c>
      <c r="D824" s="27" t="s">
        <v>547</v>
      </c>
      <c r="E824" s="27" t="s">
        <v>547</v>
      </c>
      <c r="F824" s="27" t="s">
        <v>19</v>
      </c>
      <c r="G824" s="28" t="n">
        <v>1</v>
      </c>
      <c r="H824" s="29" t="n">
        <v>50000</v>
      </c>
      <c r="I824" s="29" t="n">
        <v>50000</v>
      </c>
      <c r="J824" s="29" t="n">
        <v>0</v>
      </c>
      <c r="K824" s="29" t="n">
        <v>0</v>
      </c>
      <c r="L824" s="29" t="n">
        <v>0</v>
      </c>
      <c r="M824" s="29"/>
      <c r="N824" s="6" t="s">
        <f>=I824+J824+K824+L824</f>
      </c>
      <c r="O824" s="29"/>
      <c r="P824" s="27"/>
    </row>
    <row collapsed="false" customFormat="false" customHeight="false" hidden="false" ht="12.1" outlineLevel="0" r="825">
      <c r="A825" s="21" t="n">
        <v>44393.511747685</v>
      </c>
      <c r="B825" s="17" t="s">
        <v>48</v>
      </c>
      <c r="C825" s="17" t="s">
        <v>601</v>
      </c>
      <c r="D825" s="17" t="s">
        <v>473</v>
      </c>
      <c r="E825" s="17" t="s">
        <v>17</v>
      </c>
      <c r="F825" s="17" t="s">
        <v>19</v>
      </c>
      <c r="G825" s="7" t="n">
        <v>200000</v>
      </c>
      <c r="H825" s="6" t="n">
        <v>0.2088</v>
      </c>
      <c r="I825" s="6" t="n">
        <v>-41760</v>
      </c>
      <c r="J825" s="6" t="n">
        <v>0</v>
      </c>
      <c r="K825" s="6" t="n">
        <v>-25.05</v>
      </c>
      <c r="L825" s="6" t="n">
        <v>0</v>
      </c>
      <c r="M825" s="6"/>
      <c r="N825" s="6" t="s">
        <f>=I825+J825+K825+L825</f>
      </c>
      <c r="O825" s="6"/>
      <c r="P825" s="17"/>
    </row>
    <row collapsed="false" customFormat="false" customHeight="false" hidden="false" ht="12.1" outlineLevel="0" r="826">
      <c r="A826" s="21" t="n">
        <v>44393.70462963</v>
      </c>
      <c r="B826" s="17" t="s">
        <v>48</v>
      </c>
      <c r="C826" s="17" t="s">
        <v>601</v>
      </c>
      <c r="D826" s="17" t="s">
        <v>473</v>
      </c>
      <c r="E826" s="17" t="s">
        <v>17</v>
      </c>
      <c r="F826" s="17" t="s">
        <v>19</v>
      </c>
      <c r="G826" s="7" t="n">
        <v>40000</v>
      </c>
      <c r="H826" s="6" t="n">
        <v>0.20834</v>
      </c>
      <c r="I826" s="6" t="n">
        <v>-8333.6</v>
      </c>
      <c r="J826" s="6" t="n">
        <v>0</v>
      </c>
      <c r="K826" s="6" t="n">
        <v>-5</v>
      </c>
      <c r="L826" s="6" t="n">
        <v>0</v>
      </c>
      <c r="M826" s="6"/>
      <c r="N826" s="6" t="s">
        <f>=I826+J826+K826+L826</f>
      </c>
      <c r="O826" s="6"/>
      <c r="P826" s="17"/>
    </row>
    <row collapsed="false" customFormat="false" customHeight="false" hidden="false" ht="12.1" outlineLevel="0" r="827">
      <c r="A827" s="26" t="n">
        <v>44397</v>
      </c>
      <c r="B827" s="27" t="s">
        <v>547</v>
      </c>
      <c r="C827" s="27" t="s">
        <v>183</v>
      </c>
      <c r="D827" s="27" t="s">
        <v>547</v>
      </c>
      <c r="E827" s="27" t="s">
        <v>547</v>
      </c>
      <c r="F827" s="27" t="s">
        <v>19</v>
      </c>
      <c r="G827" s="28" t="n">
        <v>1</v>
      </c>
      <c r="H827" s="29" t="n">
        <v>25000</v>
      </c>
      <c r="I827" s="29" t="n">
        <v>25000</v>
      </c>
      <c r="J827" s="29" t="n">
        <v>0</v>
      </c>
      <c r="K827" s="29" t="n">
        <v>0</v>
      </c>
      <c r="L827" s="29" t="n">
        <v>0</v>
      </c>
      <c r="M827" s="29"/>
      <c r="N827" s="6" t="s">
        <f>=I827+J827+K827+L827</f>
      </c>
      <c r="O827" s="29"/>
      <c r="P827" s="27"/>
    </row>
    <row collapsed="false" customFormat="false" customHeight="false" hidden="false" ht="12.1" outlineLevel="0" r="828">
      <c r="A828" s="26" t="n">
        <v>44397</v>
      </c>
      <c r="B828" s="27" t="s">
        <v>547</v>
      </c>
      <c r="C828" s="27" t="s">
        <v>183</v>
      </c>
      <c r="D828" s="27" t="s">
        <v>547</v>
      </c>
      <c r="E828" s="27" t="s">
        <v>547</v>
      </c>
      <c r="F828" s="27" t="s">
        <v>19</v>
      </c>
      <c r="G828" s="28" t="n">
        <v>1</v>
      </c>
      <c r="H828" s="29" t="n">
        <v>35000</v>
      </c>
      <c r="I828" s="29" t="n">
        <v>35000</v>
      </c>
      <c r="J828" s="29" t="n">
        <v>0</v>
      </c>
      <c r="K828" s="29" t="n">
        <v>0</v>
      </c>
      <c r="L828" s="29" t="n">
        <v>0</v>
      </c>
      <c r="M828" s="29"/>
      <c r="N828" s="6" t="s">
        <f>=I828+J828+K828+L828</f>
      </c>
      <c r="O828" s="29"/>
      <c r="P828" s="27"/>
    </row>
    <row collapsed="false" customFormat="false" customHeight="false" hidden="false" ht="12.1" outlineLevel="0" r="829">
      <c r="A829" s="21" t="n">
        <v>44397.874351852</v>
      </c>
      <c r="B829" s="17" t="s">
        <v>30</v>
      </c>
      <c r="C829" s="17" t="s">
        <v>605</v>
      </c>
      <c r="D829" s="17" t="s">
        <v>473</v>
      </c>
      <c r="E829" s="17" t="s">
        <v>17</v>
      </c>
      <c r="F829" s="17" t="s">
        <v>19</v>
      </c>
      <c r="G829" s="7" t="n">
        <v>50</v>
      </c>
      <c r="H829" s="6" t="n">
        <v>315.6</v>
      </c>
      <c r="I829" s="6" t="n">
        <v>-15780</v>
      </c>
      <c r="J829" s="6" t="n">
        <v>0</v>
      </c>
      <c r="K829" s="6" t="n">
        <v>-9.47</v>
      </c>
      <c r="L829" s="6" t="n">
        <v>0</v>
      </c>
      <c r="M829" s="6"/>
      <c r="N829" s="6" t="s">
        <f>=I829+J829+K829+L829</f>
      </c>
      <c r="O829" s="6"/>
      <c r="P829" s="17"/>
    </row>
    <row collapsed="false" customFormat="false" customHeight="false" hidden="false" ht="12.1" outlineLevel="0" r="830">
      <c r="A830" s="21" t="n">
        <v>44407.577893519</v>
      </c>
      <c r="B830" s="17" t="s">
        <v>498</v>
      </c>
      <c r="C830" s="17" t="s">
        <v>616</v>
      </c>
      <c r="D830" s="17" t="s">
        <v>473</v>
      </c>
      <c r="E830" s="17" t="s">
        <v>17</v>
      </c>
      <c r="F830" s="17" t="s">
        <v>19</v>
      </c>
      <c r="G830" s="7" t="n">
        <v>4000</v>
      </c>
      <c r="H830" s="6" t="n">
        <v>0.8322</v>
      </c>
      <c r="I830" s="6" t="n">
        <v>-3328.8</v>
      </c>
      <c r="J830" s="6" t="n">
        <v>0</v>
      </c>
      <c r="K830" s="6" t="n">
        <v>-1.99</v>
      </c>
      <c r="L830" s="6" t="n">
        <v>0</v>
      </c>
      <c r="M830" s="6"/>
      <c r="N830" s="6" t="s">
        <f>=I830+J830+K830+L830</f>
      </c>
      <c r="O830" s="6"/>
      <c r="P830" s="17"/>
    </row>
    <row collapsed="false" customFormat="false" customHeight="false" hidden="false" ht="12.1" outlineLevel="0" r="831">
      <c r="A831" s="21" t="n">
        <v>44407.579363426</v>
      </c>
      <c r="B831" s="17" t="s">
        <v>498</v>
      </c>
      <c r="C831" s="17" t="s">
        <v>616</v>
      </c>
      <c r="D831" s="17" t="s">
        <v>473</v>
      </c>
      <c r="E831" s="17" t="s">
        <v>17</v>
      </c>
      <c r="F831" s="17" t="s">
        <v>19</v>
      </c>
      <c r="G831" s="7" t="n">
        <v>26000</v>
      </c>
      <c r="H831" s="6" t="n">
        <v>0.8322</v>
      </c>
      <c r="I831" s="6" t="n">
        <v>-21637.2</v>
      </c>
      <c r="J831" s="6" t="n">
        <v>0</v>
      </c>
      <c r="K831" s="6" t="n">
        <v>-12.98</v>
      </c>
      <c r="L831" s="6" t="n">
        <v>0</v>
      </c>
      <c r="M831" s="6"/>
      <c r="N831" s="6" t="s">
        <f>=I831+J831+K831+L831</f>
      </c>
      <c r="O831" s="6"/>
      <c r="P831" s="17"/>
    </row>
    <row collapsed="false" customFormat="false" customHeight="false" hidden="false" ht="12.1" outlineLevel="0" r="832">
      <c r="A832" s="21" t="n">
        <v>44407.626724537</v>
      </c>
      <c r="B832" s="17" t="s">
        <v>24</v>
      </c>
      <c r="C832" s="17" t="s">
        <v>630</v>
      </c>
      <c r="D832" s="17" t="s">
        <v>473</v>
      </c>
      <c r="E832" s="17" t="s">
        <v>17</v>
      </c>
      <c r="F832" s="17" t="s">
        <v>19</v>
      </c>
      <c r="G832" s="7" t="n">
        <v>15</v>
      </c>
      <c r="H832" s="6" t="n">
        <v>457</v>
      </c>
      <c r="I832" s="6" t="n">
        <v>-6855</v>
      </c>
      <c r="J832" s="6" t="n">
        <v>0</v>
      </c>
      <c r="K832" s="6" t="n">
        <v>-4.11</v>
      </c>
      <c r="L832" s="6" t="n">
        <v>0</v>
      </c>
      <c r="M832" s="6"/>
      <c r="N832" s="6" t="s">
        <f>=I832+J832+K832+L832</f>
      </c>
      <c r="O832" s="6"/>
      <c r="P832" s="17"/>
    </row>
    <row collapsed="false" customFormat="false" customHeight="false" hidden="false" ht="12.1" outlineLevel="0" r="833">
      <c r="A833" s="21" t="n">
        <v>44407.64744213</v>
      </c>
      <c r="B833" s="17" t="s">
        <v>36</v>
      </c>
      <c r="C833" s="17" t="s">
        <v>555</v>
      </c>
      <c r="D833" s="17" t="s">
        <v>473</v>
      </c>
      <c r="E833" s="17" t="s">
        <v>17</v>
      </c>
      <c r="F833" s="17" t="s">
        <v>19</v>
      </c>
      <c r="G833" s="7" t="n">
        <v>30</v>
      </c>
      <c r="H833" s="6" t="n">
        <v>284.7</v>
      </c>
      <c r="I833" s="6" t="n">
        <v>-8541</v>
      </c>
      <c r="J833" s="6" t="n">
        <v>0</v>
      </c>
      <c r="K833" s="6" t="n">
        <v>-5.12</v>
      </c>
      <c r="L833" s="6" t="n">
        <v>0</v>
      </c>
      <c r="M833" s="6"/>
      <c r="N833" s="6" t="s">
        <f>=I833+J833+K833+L833</f>
      </c>
      <c r="O833" s="6"/>
      <c r="P833" s="17"/>
    </row>
    <row collapsed="false" customFormat="false" customHeight="false" hidden="false" ht="12.1" outlineLevel="0" r="834">
      <c r="A834" s="21" t="n">
        <v>44407.673460648</v>
      </c>
      <c r="B834" s="17" t="s">
        <v>62</v>
      </c>
      <c r="C834" s="17" t="s">
        <v>602</v>
      </c>
      <c r="D834" s="17" t="s">
        <v>473</v>
      </c>
      <c r="E834" s="17" t="s">
        <v>17</v>
      </c>
      <c r="F834" s="17" t="s">
        <v>19</v>
      </c>
      <c r="G834" s="7" t="n">
        <v>40</v>
      </c>
      <c r="H834" s="6" t="n">
        <v>257.4</v>
      </c>
      <c r="I834" s="6" t="n">
        <v>-10296</v>
      </c>
      <c r="J834" s="6" t="n">
        <v>0</v>
      </c>
      <c r="K834" s="6" t="n">
        <v>-6.18</v>
      </c>
      <c r="L834" s="6" t="n">
        <v>0</v>
      </c>
      <c r="M834" s="6"/>
      <c r="N834" s="6" t="s">
        <f>=I834+J834+K834+L834</f>
      </c>
      <c r="O834" s="6"/>
      <c r="P834" s="17"/>
    </row>
    <row collapsed="false" customFormat="false" customHeight="false" hidden="false" ht="12.1" outlineLevel="0" r="835">
      <c r="A835" s="21" t="n">
        <v>44407.679259259</v>
      </c>
      <c r="B835" s="17" t="s">
        <v>51</v>
      </c>
      <c r="C835" s="17" t="s">
        <v>606</v>
      </c>
      <c r="D835" s="17" t="s">
        <v>473</v>
      </c>
      <c r="E835" s="17" t="s">
        <v>17</v>
      </c>
      <c r="F835" s="17" t="s">
        <v>19</v>
      </c>
      <c r="G835" s="7" t="n">
        <v>30</v>
      </c>
      <c r="H835" s="6" t="n">
        <v>68.5</v>
      </c>
      <c r="I835" s="6" t="n">
        <v>-2055</v>
      </c>
      <c r="J835" s="6" t="n">
        <v>0</v>
      </c>
      <c r="K835" s="6" t="n">
        <v>-1.24</v>
      </c>
      <c r="L835" s="6" t="n">
        <v>0</v>
      </c>
      <c r="M835" s="6"/>
      <c r="N835" s="6" t="s">
        <f>=I835+J835+K835+L835</f>
      </c>
      <c r="O835" s="6"/>
      <c r="P835" s="17"/>
    </row>
    <row collapsed="false" customFormat="false" customHeight="false" hidden="false" ht="12.1" outlineLevel="0" r="836">
      <c r="A836" s="26" t="n">
        <v>44410</v>
      </c>
      <c r="B836" s="27" t="s">
        <v>547</v>
      </c>
      <c r="C836" s="27" t="s">
        <v>183</v>
      </c>
      <c r="D836" s="27" t="s">
        <v>547</v>
      </c>
      <c r="E836" s="27" t="s">
        <v>547</v>
      </c>
      <c r="F836" s="27" t="s">
        <v>19</v>
      </c>
      <c r="G836" s="28" t="n">
        <v>1</v>
      </c>
      <c r="H836" s="29" t="n">
        <v>50000</v>
      </c>
      <c r="I836" s="29" t="n">
        <v>50000</v>
      </c>
      <c r="J836" s="29" t="n">
        <v>0</v>
      </c>
      <c r="K836" s="29" t="n">
        <v>0</v>
      </c>
      <c r="L836" s="29" t="n">
        <v>0</v>
      </c>
      <c r="M836" s="29"/>
      <c r="N836" s="6" t="s">
        <f>=I836+J836+K836+L836</f>
      </c>
      <c r="O836" s="29"/>
      <c r="P836" s="27"/>
    </row>
    <row collapsed="false" customFormat="false" customHeight="false" hidden="false" ht="12.1" outlineLevel="0" r="837">
      <c r="A837" s="21" t="n">
        <v>44413.592291667</v>
      </c>
      <c r="B837" s="17" t="s">
        <v>48</v>
      </c>
      <c r="C837" s="17" t="s">
        <v>601</v>
      </c>
      <c r="D837" s="17" t="s">
        <v>473</v>
      </c>
      <c r="E837" s="17" t="s">
        <v>17</v>
      </c>
      <c r="F837" s="17" t="s">
        <v>19</v>
      </c>
      <c r="G837" s="7" t="n">
        <v>100000</v>
      </c>
      <c r="H837" s="6" t="n">
        <v>0.1964</v>
      </c>
      <c r="I837" s="6" t="n">
        <v>-19640</v>
      </c>
      <c r="J837" s="6" t="n">
        <v>0</v>
      </c>
      <c r="K837" s="6" t="n">
        <v>-11.78</v>
      </c>
      <c r="L837" s="6" t="n">
        <v>0</v>
      </c>
      <c r="M837" s="6"/>
      <c r="N837" s="6" t="s">
        <f>=I837+J837+K837+L837</f>
      </c>
      <c r="O837" s="6"/>
      <c r="P837" s="17"/>
    </row>
    <row collapsed="false" customFormat="false" customHeight="false" hidden="false" ht="12.1" outlineLevel="0" r="838">
      <c r="A838" s="21" t="n">
        <v>44419.609166667</v>
      </c>
      <c r="B838" s="17" t="s">
        <v>48</v>
      </c>
      <c r="C838" s="17" t="s">
        <v>601</v>
      </c>
      <c r="D838" s="17" t="s">
        <v>473</v>
      </c>
      <c r="E838" s="17" t="s">
        <v>17</v>
      </c>
      <c r="F838" s="17" t="s">
        <v>19</v>
      </c>
      <c r="G838" s="7" t="n">
        <v>100000</v>
      </c>
      <c r="H838" s="6" t="n">
        <v>0.1962</v>
      </c>
      <c r="I838" s="6" t="n">
        <v>-19620</v>
      </c>
      <c r="J838" s="6" t="n">
        <v>0</v>
      </c>
      <c r="K838" s="6" t="n">
        <v>-11.77</v>
      </c>
      <c r="L838" s="6" t="n">
        <v>0</v>
      </c>
      <c r="M838" s="6"/>
      <c r="N838" s="6" t="s">
        <f>=I838+J838+K838+L838</f>
      </c>
      <c r="O838" s="6"/>
      <c r="P838" s="17"/>
    </row>
    <row collapsed="false" customFormat="false" customHeight="false" hidden="false" ht="12.1" outlineLevel="0" r="839">
      <c r="A839" s="26" t="n">
        <v>44421</v>
      </c>
      <c r="B839" s="27" t="s">
        <v>547</v>
      </c>
      <c r="C839" s="27" t="s">
        <v>183</v>
      </c>
      <c r="D839" s="27" t="s">
        <v>547</v>
      </c>
      <c r="E839" s="27" t="s">
        <v>547</v>
      </c>
      <c r="F839" s="27" t="s">
        <v>19</v>
      </c>
      <c r="G839" s="28" t="n">
        <v>1</v>
      </c>
      <c r="H839" s="29" t="n">
        <v>50000</v>
      </c>
      <c r="I839" s="29" t="n">
        <v>50000</v>
      </c>
      <c r="J839" s="29" t="n">
        <v>0</v>
      </c>
      <c r="K839" s="29" t="n">
        <v>0</v>
      </c>
      <c r="L839" s="29" t="n">
        <v>0</v>
      </c>
      <c r="M839" s="29"/>
      <c r="N839" s="6" t="s">
        <f>=I839+J839+K839+L839</f>
      </c>
      <c r="O839" s="29"/>
      <c r="P839" s="27"/>
    </row>
    <row collapsed="false" customFormat="false" customHeight="false" hidden="false" ht="12.1" outlineLevel="0" r="840">
      <c r="A840" s="21" t="n">
        <v>44421.483634259</v>
      </c>
      <c r="B840" s="17" t="s">
        <v>492</v>
      </c>
      <c r="C840" s="17" t="s">
        <v>604</v>
      </c>
      <c r="D840" s="17" t="s">
        <v>473</v>
      </c>
      <c r="E840" s="17" t="s">
        <v>17</v>
      </c>
      <c r="F840" s="17" t="s">
        <v>19</v>
      </c>
      <c r="G840" s="7" t="n">
        <v>1</v>
      </c>
      <c r="H840" s="6" t="n">
        <v>1399</v>
      </c>
      <c r="I840" s="6" t="n">
        <v>-1399</v>
      </c>
      <c r="J840" s="6" t="n">
        <v>0</v>
      </c>
      <c r="K840" s="6" t="n">
        <v>-0.84</v>
      </c>
      <c r="L840" s="6" t="n">
        <v>0</v>
      </c>
      <c r="M840" s="6"/>
      <c r="N840" s="6" t="s">
        <f>=I840+J840+K840+L840</f>
      </c>
      <c r="O840" s="6"/>
      <c r="P840" s="17"/>
    </row>
    <row collapsed="false" customFormat="false" customHeight="false" hidden="false" ht="12.1" outlineLevel="0" r="841">
      <c r="A841" s="21" t="n">
        <v>44421.48369213</v>
      </c>
      <c r="B841" s="17" t="s">
        <v>492</v>
      </c>
      <c r="C841" s="17" t="s">
        <v>604</v>
      </c>
      <c r="D841" s="17" t="s">
        <v>473</v>
      </c>
      <c r="E841" s="17" t="s">
        <v>17</v>
      </c>
      <c r="F841" s="17" t="s">
        <v>19</v>
      </c>
      <c r="G841" s="7" t="n">
        <v>7</v>
      </c>
      <c r="H841" s="6" t="n">
        <v>1399</v>
      </c>
      <c r="I841" s="6" t="n">
        <v>-9793</v>
      </c>
      <c r="J841" s="6" t="n">
        <v>0</v>
      </c>
      <c r="K841" s="6" t="n">
        <v>-5.88</v>
      </c>
      <c r="L841" s="6" t="n">
        <v>0</v>
      </c>
      <c r="M841" s="6"/>
      <c r="N841" s="6" t="s">
        <f>=I841+J841+K841+L841</f>
      </c>
      <c r="O841" s="6"/>
      <c r="P841" s="17"/>
    </row>
    <row collapsed="false" customFormat="false" customHeight="false" hidden="false" ht="12.1" outlineLevel="0" r="842">
      <c r="A842" s="21" t="n">
        <v>44421.483761574</v>
      </c>
      <c r="B842" s="17" t="s">
        <v>492</v>
      </c>
      <c r="C842" s="17" t="s">
        <v>604</v>
      </c>
      <c r="D842" s="17" t="s">
        <v>473</v>
      </c>
      <c r="E842" s="17" t="s">
        <v>17</v>
      </c>
      <c r="F842" s="17" t="s">
        <v>19</v>
      </c>
      <c r="G842" s="7" t="n">
        <v>2</v>
      </c>
      <c r="H842" s="6" t="n">
        <v>1399</v>
      </c>
      <c r="I842" s="6" t="n">
        <v>-2798</v>
      </c>
      <c r="J842" s="6" t="n">
        <v>0</v>
      </c>
      <c r="K842" s="6" t="n">
        <v>-1.68</v>
      </c>
      <c r="L842" s="6" t="n">
        <v>0</v>
      </c>
      <c r="M842" s="6"/>
      <c r="N842" s="6" t="s">
        <f>=I842+J842+K842+L842</f>
      </c>
      <c r="O842" s="6"/>
      <c r="P842" s="17"/>
    </row>
    <row collapsed="false" customFormat="false" customHeight="false" hidden="false" ht="12.1" outlineLevel="0" r="843">
      <c r="A843" s="26" t="n">
        <v>44424</v>
      </c>
      <c r="B843" s="27" t="s">
        <v>547</v>
      </c>
      <c r="C843" s="27" t="s">
        <v>183</v>
      </c>
      <c r="D843" s="27" t="s">
        <v>547</v>
      </c>
      <c r="E843" s="27" t="s">
        <v>547</v>
      </c>
      <c r="F843" s="27" t="s">
        <v>19</v>
      </c>
      <c r="G843" s="28" t="n">
        <v>1</v>
      </c>
      <c r="H843" s="29" t="n">
        <v>50000</v>
      </c>
      <c r="I843" s="29" t="n">
        <v>50000</v>
      </c>
      <c r="J843" s="29" t="n">
        <v>0</v>
      </c>
      <c r="K843" s="29" t="n">
        <v>0</v>
      </c>
      <c r="L843" s="29" t="n">
        <v>0</v>
      </c>
      <c r="M843" s="29"/>
      <c r="N843" s="6" t="s">
        <f>=I843+J843+K843+L843</f>
      </c>
      <c r="O843" s="29"/>
      <c r="P843" s="27"/>
    </row>
    <row collapsed="false" customFormat="false" customHeight="false" hidden="false" ht="12.1" outlineLevel="0" r="844">
      <c r="A844" s="26" t="n">
        <v>44424</v>
      </c>
      <c r="B844" s="27" t="s">
        <v>547</v>
      </c>
      <c r="C844" s="27" t="s">
        <v>183</v>
      </c>
      <c r="D844" s="27" t="s">
        <v>547</v>
      </c>
      <c r="E844" s="27" t="s">
        <v>547</v>
      </c>
      <c r="F844" s="27" t="s">
        <v>19</v>
      </c>
      <c r="G844" s="28" t="n">
        <v>1</v>
      </c>
      <c r="H844" s="29" t="n">
        <v>30000</v>
      </c>
      <c r="I844" s="29" t="n">
        <v>30000</v>
      </c>
      <c r="J844" s="29" t="n">
        <v>0</v>
      </c>
      <c r="K844" s="29" t="n">
        <v>0</v>
      </c>
      <c r="L844" s="29" t="n">
        <v>0</v>
      </c>
      <c r="M844" s="29"/>
      <c r="N844" s="6" t="s">
        <f>=I844+J844+K844+L844</f>
      </c>
      <c r="O844" s="29"/>
      <c r="P844" s="27"/>
    </row>
    <row collapsed="false" customFormat="false" customHeight="false" hidden="false" ht="12.1" outlineLevel="0" r="845">
      <c r="A845" s="21" t="n">
        <v>44424.421782407</v>
      </c>
      <c r="B845" s="17" t="s">
        <v>496</v>
      </c>
      <c r="C845" s="17" t="s">
        <v>610</v>
      </c>
      <c r="D845" s="17" t="s">
        <v>473</v>
      </c>
      <c r="E845" s="17" t="s">
        <v>17</v>
      </c>
      <c r="F845" s="17" t="s">
        <v>19</v>
      </c>
      <c r="G845" s="7" t="n">
        <v>200</v>
      </c>
      <c r="H845" s="6" t="n">
        <v>138.44</v>
      </c>
      <c r="I845" s="6" t="n">
        <v>-27688</v>
      </c>
      <c r="J845" s="6" t="n">
        <v>0</v>
      </c>
      <c r="K845" s="6" t="n">
        <v>-16.61</v>
      </c>
      <c r="L845" s="6" t="n">
        <v>0</v>
      </c>
      <c r="M845" s="6"/>
      <c r="N845" s="6" t="s">
        <f>=I845+J845+K845+L845</f>
      </c>
      <c r="O845" s="6"/>
      <c r="P845" s="17"/>
    </row>
    <row collapsed="false" customFormat="false" customHeight="false" hidden="false" ht="12.1" outlineLevel="0" r="846">
      <c r="A846" s="21" t="n">
        <v>44424.46181713</v>
      </c>
      <c r="B846" s="17" t="s">
        <v>59</v>
      </c>
      <c r="C846" s="17" t="s">
        <v>559</v>
      </c>
      <c r="D846" s="17" t="s">
        <v>473</v>
      </c>
      <c r="E846" s="17" t="s">
        <v>17</v>
      </c>
      <c r="F846" s="17" t="s">
        <v>19</v>
      </c>
      <c r="G846" s="7" t="n">
        <v>80</v>
      </c>
      <c r="H846" s="6" t="n">
        <v>553.65</v>
      </c>
      <c r="I846" s="6" t="n">
        <v>-44292</v>
      </c>
      <c r="J846" s="6" t="n">
        <v>0</v>
      </c>
      <c r="K846" s="6" t="n">
        <v>-26.58</v>
      </c>
      <c r="L846" s="6" t="n">
        <v>0</v>
      </c>
      <c r="M846" s="6"/>
      <c r="N846" s="6" t="s">
        <f>=I846+J846+K846+L846</f>
      </c>
      <c r="O846" s="6"/>
      <c r="P846" s="17"/>
    </row>
    <row collapsed="false" customFormat="false" customHeight="false" hidden="false" ht="12.1" outlineLevel="0" r="847">
      <c r="A847" s="21" t="n">
        <v>44424.465891204</v>
      </c>
      <c r="B847" s="17" t="s">
        <v>498</v>
      </c>
      <c r="C847" s="17" t="s">
        <v>616</v>
      </c>
      <c r="D847" s="17" t="s">
        <v>473</v>
      </c>
      <c r="E847" s="17" t="s">
        <v>17</v>
      </c>
      <c r="F847" s="17" t="s">
        <v>19</v>
      </c>
      <c r="G847" s="7" t="n">
        <v>10000</v>
      </c>
      <c r="H847" s="6" t="n">
        <v>0.8314</v>
      </c>
      <c r="I847" s="6" t="n">
        <v>-8314</v>
      </c>
      <c r="J847" s="6" t="n">
        <v>0</v>
      </c>
      <c r="K847" s="6" t="n">
        <v>-4.99</v>
      </c>
      <c r="L847" s="6" t="n">
        <v>0</v>
      </c>
      <c r="M847" s="6"/>
      <c r="N847" s="6" t="s">
        <f>=I847+J847+K847+L847</f>
      </c>
      <c r="O847" s="6"/>
      <c r="P847" s="17"/>
    </row>
    <row collapsed="false" customFormat="false" customHeight="false" hidden="false" ht="12.1" outlineLevel="0" r="848">
      <c r="A848" s="21" t="n">
        <v>44425.719594907</v>
      </c>
      <c r="B848" s="17" t="s">
        <v>48</v>
      </c>
      <c r="C848" s="17" t="s">
        <v>601</v>
      </c>
      <c r="D848" s="17" t="s">
        <v>473</v>
      </c>
      <c r="E848" s="17" t="s">
        <v>17</v>
      </c>
      <c r="F848" s="17" t="s">
        <v>19</v>
      </c>
      <c r="G848" s="7" t="n">
        <v>150000</v>
      </c>
      <c r="H848" s="6" t="n">
        <v>0.1943</v>
      </c>
      <c r="I848" s="6" t="n">
        <v>-29145</v>
      </c>
      <c r="J848" s="6" t="n">
        <v>0</v>
      </c>
      <c r="K848" s="6" t="n">
        <v>-14.58</v>
      </c>
      <c r="L848" s="6" t="n">
        <v>0</v>
      </c>
      <c r="M848" s="6"/>
      <c r="N848" s="6" t="s">
        <f>=I848+J848+K848+L848</f>
      </c>
      <c r="O848" s="6"/>
      <c r="P848" s="17"/>
    </row>
    <row collapsed="false" customFormat="false" customHeight="false" hidden="false" ht="12.1" outlineLevel="0" r="849">
      <c r="A849" s="26" t="n">
        <v>44427</v>
      </c>
      <c r="B849" s="27" t="s">
        <v>547</v>
      </c>
      <c r="C849" s="27" t="s">
        <v>183</v>
      </c>
      <c r="D849" s="27" t="s">
        <v>547</v>
      </c>
      <c r="E849" s="27" t="s">
        <v>547</v>
      </c>
      <c r="F849" s="27" t="s">
        <v>19</v>
      </c>
      <c r="G849" s="28" t="n">
        <v>1</v>
      </c>
      <c r="H849" s="29" t="n">
        <v>30000</v>
      </c>
      <c r="I849" s="29" t="n">
        <v>30000</v>
      </c>
      <c r="J849" s="29" t="n">
        <v>0</v>
      </c>
      <c r="K849" s="29" t="n">
        <v>0</v>
      </c>
      <c r="L849" s="29" t="n">
        <v>0</v>
      </c>
      <c r="M849" s="29"/>
      <c r="N849" s="6" t="s">
        <f>=I849+J849+K849+L849</f>
      </c>
      <c r="O849" s="29"/>
      <c r="P849" s="27"/>
    </row>
    <row collapsed="false" customFormat="false" customHeight="false" hidden="false" ht="12.1" outlineLevel="0" r="850">
      <c r="A850" s="21" t="n">
        <v>44427.529872685</v>
      </c>
      <c r="B850" s="17" t="s">
        <v>59</v>
      </c>
      <c r="C850" s="17" t="s">
        <v>559</v>
      </c>
      <c r="D850" s="17" t="s">
        <v>473</v>
      </c>
      <c r="E850" s="17" t="s">
        <v>17</v>
      </c>
      <c r="F850" s="17" t="s">
        <v>19</v>
      </c>
      <c r="G850" s="7" t="n">
        <v>40</v>
      </c>
      <c r="H850" s="6" t="n">
        <v>532.4</v>
      </c>
      <c r="I850" s="6" t="n">
        <v>-21296</v>
      </c>
      <c r="J850" s="6" t="n">
        <v>0</v>
      </c>
      <c r="K850" s="6" t="n">
        <v>-10.65</v>
      </c>
      <c r="L850" s="6" t="n">
        <v>0</v>
      </c>
      <c r="M850" s="6"/>
      <c r="N850" s="6" t="s">
        <f>=I850+J850+K850+L850</f>
      </c>
      <c r="O850" s="6"/>
      <c r="P850" s="17"/>
    </row>
    <row collapsed="false" customFormat="false" customHeight="false" hidden="false" ht="12.1" outlineLevel="0" r="851">
      <c r="A851" s="26" t="n">
        <v>44428</v>
      </c>
      <c r="B851" s="27" t="s">
        <v>547</v>
      </c>
      <c r="C851" s="27" t="s">
        <v>183</v>
      </c>
      <c r="D851" s="27" t="s">
        <v>547</v>
      </c>
      <c r="E851" s="27" t="s">
        <v>547</v>
      </c>
      <c r="F851" s="27" t="s">
        <v>19</v>
      </c>
      <c r="G851" s="28" t="n">
        <v>1</v>
      </c>
      <c r="H851" s="29" t="n">
        <v>30000</v>
      </c>
      <c r="I851" s="29" t="n">
        <v>30000</v>
      </c>
      <c r="J851" s="29" t="n">
        <v>0</v>
      </c>
      <c r="K851" s="29" t="n">
        <v>0</v>
      </c>
      <c r="L851" s="29" t="n">
        <v>0</v>
      </c>
      <c r="M851" s="29"/>
      <c r="N851" s="6" t="s">
        <f>=I851+J851+K851+L851</f>
      </c>
      <c r="O851" s="29"/>
      <c r="P851" s="27"/>
    </row>
    <row collapsed="false" customFormat="false" customHeight="false" hidden="false" ht="12.1" outlineLevel="0" r="852">
      <c r="A852" s="21" t="n">
        <v>44428.566018519</v>
      </c>
      <c r="B852" s="17" t="s">
        <v>59</v>
      </c>
      <c r="C852" s="17" t="s">
        <v>559</v>
      </c>
      <c r="D852" s="17" t="s">
        <v>473</v>
      </c>
      <c r="E852" s="17" t="s">
        <v>17</v>
      </c>
      <c r="F852" s="17" t="s">
        <v>19</v>
      </c>
      <c r="G852" s="7" t="n">
        <v>40</v>
      </c>
      <c r="H852" s="6" t="n">
        <v>531.8</v>
      </c>
      <c r="I852" s="6" t="n">
        <v>-21272</v>
      </c>
      <c r="J852" s="6" t="n">
        <v>0</v>
      </c>
      <c r="K852" s="6" t="n">
        <v>-10.63</v>
      </c>
      <c r="L852" s="6" t="n">
        <v>0</v>
      </c>
      <c r="M852" s="6"/>
      <c r="N852" s="6" t="s">
        <f>=I852+J852+K852+L852</f>
      </c>
      <c r="O852" s="6"/>
      <c r="P852" s="17"/>
    </row>
    <row collapsed="false" customFormat="false" customHeight="false" hidden="false" ht="12.1" outlineLevel="0" r="853">
      <c r="A853" s="21" t="n">
        <v>44428.627534722</v>
      </c>
      <c r="B853" s="17" t="s">
        <v>496</v>
      </c>
      <c r="C853" s="17" t="s">
        <v>610</v>
      </c>
      <c r="D853" s="17" t="s">
        <v>473</v>
      </c>
      <c r="E853" s="17" t="s">
        <v>17</v>
      </c>
      <c r="F853" s="17" t="s">
        <v>19</v>
      </c>
      <c r="G853" s="7" t="n">
        <v>60</v>
      </c>
      <c r="H853" s="6" t="n">
        <v>136.8</v>
      </c>
      <c r="I853" s="6" t="n">
        <v>-8208</v>
      </c>
      <c r="J853" s="6" t="n">
        <v>0</v>
      </c>
      <c r="K853" s="6" t="n">
        <v>-4.1</v>
      </c>
      <c r="L853" s="6" t="n">
        <v>0</v>
      </c>
      <c r="M853" s="6"/>
      <c r="N853" s="6" t="s">
        <f>=I853+J853+K853+L853</f>
      </c>
      <c r="O853" s="6"/>
      <c r="P853" s="17"/>
    </row>
    <row collapsed="false" customFormat="false" customHeight="false" hidden="false" ht="12.1" outlineLevel="0" r="854">
      <c r="A854" s="21" t="n">
        <v>44433.547152778</v>
      </c>
      <c r="B854" s="17" t="s">
        <v>59</v>
      </c>
      <c r="C854" s="17" t="s">
        <v>559</v>
      </c>
      <c r="D854" s="17" t="s">
        <v>473</v>
      </c>
      <c r="E854" s="17" t="s">
        <v>17</v>
      </c>
      <c r="F854" s="17" t="s">
        <v>19</v>
      </c>
      <c r="G854" s="7" t="n">
        <v>10</v>
      </c>
      <c r="H854" s="6" t="n">
        <v>538.9</v>
      </c>
      <c r="I854" s="6" t="n">
        <v>-5389</v>
      </c>
      <c r="J854" s="6" t="n">
        <v>0</v>
      </c>
      <c r="K854" s="6" t="n">
        <v>-2.7</v>
      </c>
      <c r="L854" s="6" t="n">
        <v>0</v>
      </c>
      <c r="M854" s="6"/>
      <c r="N854" s="6" t="s">
        <f>=I854+J854+K854+L854</f>
      </c>
      <c r="O854" s="6"/>
      <c r="P854" s="17"/>
    </row>
    <row collapsed="false" customFormat="false" customHeight="false" hidden="false" ht="12.1" outlineLevel="0" r="855">
      <c r="A855" s="21" t="n">
        <v>44433.821770833</v>
      </c>
      <c r="B855" s="17" t="s">
        <v>24</v>
      </c>
      <c r="C855" s="17" t="s">
        <v>630</v>
      </c>
      <c r="D855" s="17" t="s">
        <v>473</v>
      </c>
      <c r="E855" s="17" t="s">
        <v>17</v>
      </c>
      <c r="F855" s="17" t="s">
        <v>19</v>
      </c>
      <c r="G855" s="7" t="n">
        <v>8</v>
      </c>
      <c r="H855" s="6" t="n">
        <v>481.3</v>
      </c>
      <c r="I855" s="6" t="n">
        <v>-3850.4</v>
      </c>
      <c r="J855" s="6" t="n">
        <v>0</v>
      </c>
      <c r="K855" s="6" t="n">
        <v>-1.92</v>
      </c>
      <c r="L855" s="6" t="n">
        <v>0</v>
      </c>
      <c r="M855" s="6"/>
      <c r="N855" s="6" t="s">
        <f>=I855+J855+K855+L855</f>
      </c>
      <c r="O855" s="6"/>
      <c r="P855" s="17"/>
    </row>
    <row collapsed="false" customFormat="false" customHeight="false" hidden="false" ht="12.1" outlineLevel="0" r="856">
      <c r="A856" s="21" t="n">
        <v>44433.950833333</v>
      </c>
      <c r="B856" s="17" t="s">
        <v>24</v>
      </c>
      <c r="C856" s="17" t="s">
        <v>630</v>
      </c>
      <c r="D856" s="17" t="s">
        <v>473</v>
      </c>
      <c r="E856" s="17" t="s">
        <v>17</v>
      </c>
      <c r="F856" s="17" t="s">
        <v>19</v>
      </c>
      <c r="G856" s="7" t="n">
        <v>35</v>
      </c>
      <c r="H856" s="6" t="n">
        <v>482</v>
      </c>
      <c r="I856" s="6" t="n">
        <v>-16870</v>
      </c>
      <c r="J856" s="6" t="n">
        <v>0</v>
      </c>
      <c r="K856" s="6" t="n">
        <v>-8.44</v>
      </c>
      <c r="L856" s="6" t="n">
        <v>0</v>
      </c>
      <c r="M856" s="6"/>
      <c r="N856" s="6" t="s">
        <f>=I856+J856+K856+L856</f>
      </c>
      <c r="O856" s="6"/>
      <c r="P856" s="17"/>
    </row>
    <row collapsed="false" customFormat="false" customHeight="false" hidden="false" ht="12.1" outlineLevel="0" r="857">
      <c r="A857" s="26" t="n">
        <v>44435</v>
      </c>
      <c r="B857" s="27" t="s">
        <v>547</v>
      </c>
      <c r="C857" s="27" t="s">
        <v>183</v>
      </c>
      <c r="D857" s="27" t="s">
        <v>547</v>
      </c>
      <c r="E857" s="27" t="s">
        <v>547</v>
      </c>
      <c r="F857" s="27" t="s">
        <v>19</v>
      </c>
      <c r="G857" s="28" t="n">
        <v>1</v>
      </c>
      <c r="H857" s="29" t="n">
        <v>30000</v>
      </c>
      <c r="I857" s="29" t="n">
        <v>30000</v>
      </c>
      <c r="J857" s="29" t="n">
        <v>0</v>
      </c>
      <c r="K857" s="29" t="n">
        <v>0</v>
      </c>
      <c r="L857" s="29" t="n">
        <v>0</v>
      </c>
      <c r="M857" s="29"/>
      <c r="N857" s="6" t="s">
        <f>=I857+J857+K857+L857</f>
      </c>
      <c r="O857" s="29"/>
      <c r="P857" s="27"/>
    </row>
    <row collapsed="false" customFormat="false" customHeight="false" hidden="false" ht="12.1" outlineLevel="0" r="858">
      <c r="A858" s="21" t="n">
        <v>44435.449733796</v>
      </c>
      <c r="B858" s="17" t="s">
        <v>24</v>
      </c>
      <c r="C858" s="17" t="s">
        <v>630</v>
      </c>
      <c r="D858" s="17" t="s">
        <v>473</v>
      </c>
      <c r="E858" s="17" t="s">
        <v>17</v>
      </c>
      <c r="F858" s="17" t="s">
        <v>19</v>
      </c>
      <c r="G858" s="7" t="n">
        <v>3</v>
      </c>
      <c r="H858" s="6" t="n">
        <v>459.8</v>
      </c>
      <c r="I858" s="6" t="n">
        <v>-1379.4</v>
      </c>
      <c r="J858" s="6" t="n">
        <v>0</v>
      </c>
      <c r="K858" s="6" t="n">
        <v>-0.69</v>
      </c>
      <c r="L858" s="6" t="n">
        <v>0</v>
      </c>
      <c r="M858" s="6"/>
      <c r="N858" s="6" t="s">
        <f>=I858+J858+K858+L858</f>
      </c>
      <c r="O858" s="6"/>
      <c r="P858" s="17"/>
    </row>
    <row collapsed="false" customFormat="false" customHeight="false" hidden="false" ht="12.1" outlineLevel="0" r="859">
      <c r="A859" s="21" t="n">
        <v>44435.916458333</v>
      </c>
      <c r="B859" s="17" t="s">
        <v>24</v>
      </c>
      <c r="C859" s="17" t="s">
        <v>630</v>
      </c>
      <c r="D859" s="17" t="s">
        <v>473</v>
      </c>
      <c r="E859" s="17" t="s">
        <v>17</v>
      </c>
      <c r="F859" s="17" t="s">
        <v>19</v>
      </c>
      <c r="G859" s="7" t="n">
        <v>65</v>
      </c>
      <c r="H859" s="6" t="n">
        <v>458.7</v>
      </c>
      <c r="I859" s="6" t="n">
        <v>-29815.5</v>
      </c>
      <c r="J859" s="6" t="n">
        <v>0</v>
      </c>
      <c r="K859" s="6" t="n">
        <v>-14.91</v>
      </c>
      <c r="L859" s="6" t="n">
        <v>0</v>
      </c>
      <c r="M859" s="6"/>
      <c r="N859" s="6" t="s">
        <f>=I859+J859+K859+L859</f>
      </c>
      <c r="O859" s="6"/>
      <c r="P859" s="17"/>
    </row>
    <row collapsed="false" customFormat="false" customHeight="false" hidden="false" ht="12.1" outlineLevel="0" r="860">
      <c r="A860" s="26" t="n">
        <v>44456</v>
      </c>
      <c r="B860" s="27" t="s">
        <v>547</v>
      </c>
      <c r="C860" s="27" t="s">
        <v>183</v>
      </c>
      <c r="D860" s="27" t="s">
        <v>547</v>
      </c>
      <c r="E860" s="27" t="s">
        <v>547</v>
      </c>
      <c r="F860" s="27" t="s">
        <v>19</v>
      </c>
      <c r="G860" s="28" t="n">
        <v>1</v>
      </c>
      <c r="H860" s="29" t="n">
        <v>80000</v>
      </c>
      <c r="I860" s="29" t="n">
        <v>80000</v>
      </c>
      <c r="J860" s="29" t="n">
        <v>0</v>
      </c>
      <c r="K860" s="29" t="n">
        <v>0</v>
      </c>
      <c r="L860" s="29" t="n">
        <v>0</v>
      </c>
      <c r="M860" s="29"/>
      <c r="N860" s="6" t="s">
        <f>=I860+J860+K860+L860</f>
      </c>
      <c r="O860" s="29"/>
      <c r="P860" s="27"/>
    </row>
    <row collapsed="false" customFormat="false" customHeight="false" hidden="false" ht="12.1" outlineLevel="0" r="861">
      <c r="A861" s="26" t="n">
        <v>44456</v>
      </c>
      <c r="B861" s="27" t="s">
        <v>547</v>
      </c>
      <c r="C861" s="27" t="s">
        <v>183</v>
      </c>
      <c r="D861" s="27" t="s">
        <v>547</v>
      </c>
      <c r="E861" s="27" t="s">
        <v>547</v>
      </c>
      <c r="F861" s="27" t="s">
        <v>19</v>
      </c>
      <c r="G861" s="28" t="n">
        <v>1</v>
      </c>
      <c r="H861" s="29" t="n">
        <v>40000</v>
      </c>
      <c r="I861" s="29" t="n">
        <v>40000</v>
      </c>
      <c r="J861" s="29" t="n">
        <v>0</v>
      </c>
      <c r="K861" s="29" t="n">
        <v>0</v>
      </c>
      <c r="L861" s="29" t="n">
        <v>0</v>
      </c>
      <c r="M861" s="29"/>
      <c r="N861" s="6" t="s">
        <f>=I861+J861+K861+L861</f>
      </c>
      <c r="O861" s="29"/>
      <c r="P861" s="27"/>
    </row>
    <row collapsed="false" customFormat="false" customHeight="false" hidden="false" ht="12.1" outlineLevel="0" r="862">
      <c r="A862" s="21" t="n">
        <v>44456.834571759</v>
      </c>
      <c r="B862" s="17" t="s">
        <v>484</v>
      </c>
      <c r="C862" s="17" t="s">
        <v>561</v>
      </c>
      <c r="D862" s="17" t="s">
        <v>473</v>
      </c>
      <c r="E862" s="17" t="s">
        <v>17</v>
      </c>
      <c r="F862" s="17" t="s">
        <v>19</v>
      </c>
      <c r="G862" s="7" t="n">
        <v>4</v>
      </c>
      <c r="H862" s="6" t="n">
        <v>1328.6</v>
      </c>
      <c r="I862" s="6" t="n">
        <v>-5314.4</v>
      </c>
      <c r="J862" s="6" t="n">
        <v>0</v>
      </c>
      <c r="K862" s="6" t="n">
        <v>-2.67</v>
      </c>
      <c r="L862" s="6" t="n">
        <v>0</v>
      </c>
      <c r="M862" s="6"/>
      <c r="N862" s="6" t="s">
        <f>=I862+J862+K862+L862</f>
      </c>
      <c r="O862" s="6"/>
      <c r="P862" s="17"/>
    </row>
    <row collapsed="false" customFormat="false" customHeight="false" hidden="false" ht="12.1" outlineLevel="0" r="863">
      <c r="A863" s="21" t="n">
        <v>44456.834594907</v>
      </c>
      <c r="B863" s="17" t="s">
        <v>484</v>
      </c>
      <c r="C863" s="17" t="s">
        <v>561</v>
      </c>
      <c r="D863" s="17" t="s">
        <v>473</v>
      </c>
      <c r="E863" s="17" t="s">
        <v>17</v>
      </c>
      <c r="F863" s="17" t="s">
        <v>19</v>
      </c>
      <c r="G863" s="7" t="n">
        <v>17</v>
      </c>
      <c r="H863" s="6" t="n">
        <v>1328.6</v>
      </c>
      <c r="I863" s="6" t="n">
        <v>-22586.2</v>
      </c>
      <c r="J863" s="6" t="n">
        <v>0</v>
      </c>
      <c r="K863" s="6" t="n">
        <v>-11.29</v>
      </c>
      <c r="L863" s="6" t="n">
        <v>0</v>
      </c>
      <c r="M863" s="6"/>
      <c r="N863" s="6" t="s">
        <f>=I863+J863+K863+L863</f>
      </c>
      <c r="O863" s="6"/>
      <c r="P863" s="17"/>
    </row>
    <row collapsed="false" customFormat="false" customHeight="false" hidden="false" ht="12.1" outlineLevel="0" r="864">
      <c r="A864" s="21" t="n">
        <v>44456.834606481</v>
      </c>
      <c r="B864" s="17" t="s">
        <v>484</v>
      </c>
      <c r="C864" s="17" t="s">
        <v>561</v>
      </c>
      <c r="D864" s="17" t="s">
        <v>473</v>
      </c>
      <c r="E864" s="17" t="s">
        <v>17</v>
      </c>
      <c r="F864" s="17" t="s">
        <v>19</v>
      </c>
      <c r="G864" s="7" t="n">
        <v>9</v>
      </c>
      <c r="H864" s="6" t="n">
        <v>1328.6</v>
      </c>
      <c r="I864" s="6" t="n">
        <v>-11957.4</v>
      </c>
      <c r="J864" s="6" t="n">
        <v>0</v>
      </c>
      <c r="K864" s="6" t="n">
        <v>-5.98</v>
      </c>
      <c r="L864" s="6" t="n">
        <v>0</v>
      </c>
      <c r="M864" s="6"/>
      <c r="N864" s="6" t="s">
        <f>=I864+J864+K864+L864</f>
      </c>
      <c r="O864" s="6"/>
      <c r="P864" s="17"/>
    </row>
    <row collapsed="false" customFormat="false" customHeight="false" hidden="false" ht="12.1" outlineLevel="0" r="865">
      <c r="A865" s="21" t="n">
        <v>44459.431180556</v>
      </c>
      <c r="B865" s="17" t="s">
        <v>484</v>
      </c>
      <c r="C865" s="17" t="s">
        <v>561</v>
      </c>
      <c r="D865" s="17" t="s">
        <v>473</v>
      </c>
      <c r="E865" s="17" t="s">
        <v>17</v>
      </c>
      <c r="F865" s="17" t="s">
        <v>19</v>
      </c>
      <c r="G865" s="7" t="n">
        <v>30</v>
      </c>
      <c r="H865" s="6" t="n">
        <v>1326.8</v>
      </c>
      <c r="I865" s="6" t="n">
        <v>-39804</v>
      </c>
      <c r="J865" s="6" t="n">
        <v>0</v>
      </c>
      <c r="K865" s="6" t="n">
        <v>-19.9</v>
      </c>
      <c r="L865" s="6" t="n">
        <v>0</v>
      </c>
      <c r="M865" s="6"/>
      <c r="N865" s="6" t="s">
        <f>=I865+J865+K865+L865</f>
      </c>
      <c r="O865" s="6"/>
      <c r="P865" s="17"/>
    </row>
    <row collapsed="false" customFormat="false" customHeight="false" hidden="false" ht="12.1" outlineLevel="0" r="866">
      <c r="A866" s="21" t="n">
        <v>44459.441655093</v>
      </c>
      <c r="B866" s="17" t="s">
        <v>24</v>
      </c>
      <c r="C866" s="17" t="s">
        <v>630</v>
      </c>
      <c r="D866" s="17" t="s">
        <v>473</v>
      </c>
      <c r="E866" s="17" t="s">
        <v>17</v>
      </c>
      <c r="F866" s="17" t="s">
        <v>19</v>
      </c>
      <c r="G866" s="7" t="n">
        <v>1</v>
      </c>
      <c r="H866" s="6" t="n">
        <v>459.8</v>
      </c>
      <c r="I866" s="6" t="n">
        <v>-459.8</v>
      </c>
      <c r="J866" s="6" t="n">
        <v>0</v>
      </c>
      <c r="K866" s="6" t="n">
        <v>-0.23</v>
      </c>
      <c r="L866" s="6" t="n">
        <v>0</v>
      </c>
      <c r="M866" s="6"/>
      <c r="N866" s="6" t="s">
        <f>=I866+J866+K866+L866</f>
      </c>
      <c r="O866" s="6"/>
      <c r="P866" s="17"/>
    </row>
    <row collapsed="false" customFormat="false" customHeight="false" hidden="false" ht="12.1" outlineLevel="0" r="867">
      <c r="A867" s="26" t="n">
        <v>44460</v>
      </c>
      <c r="B867" s="27" t="s">
        <v>547</v>
      </c>
      <c r="C867" s="27" t="s">
        <v>183</v>
      </c>
      <c r="D867" s="27" t="s">
        <v>547</v>
      </c>
      <c r="E867" s="27" t="s">
        <v>547</v>
      </c>
      <c r="F867" s="27" t="s">
        <v>35</v>
      </c>
      <c r="G867" s="28" t="n">
        <v>1</v>
      </c>
      <c r="H867" s="29" t="n">
        <v>1200</v>
      </c>
      <c r="I867" s="29" t="n">
        <v>1200</v>
      </c>
      <c r="J867" s="29" t="n">
        <v>0</v>
      </c>
      <c r="K867" s="29" t="n">
        <v>0</v>
      </c>
      <c r="L867" s="29" t="n">
        <v>0</v>
      </c>
      <c r="M867" s="29"/>
      <c r="N867" s="29"/>
      <c r="O867" s="6" t="s">
        <f>=I867+J867+K867+L867</f>
      </c>
      <c r="P867" s="27"/>
    </row>
    <row collapsed="false" customFormat="false" customHeight="false" hidden="false" ht="12.1" outlineLevel="0" r="868">
      <c r="A868" s="21" t="n">
        <v>44460.986689815</v>
      </c>
      <c r="B868" s="17" t="s">
        <v>27</v>
      </c>
      <c r="C868" s="17" t="s">
        <v>560</v>
      </c>
      <c r="D868" s="17" t="s">
        <v>473</v>
      </c>
      <c r="E868" s="17" t="s">
        <v>17</v>
      </c>
      <c r="F868" s="17" t="s">
        <v>19</v>
      </c>
      <c r="G868" s="7" t="n">
        <v>600</v>
      </c>
      <c r="H868" s="6" t="n">
        <v>37.495</v>
      </c>
      <c r="I868" s="6" t="n">
        <v>-22497</v>
      </c>
      <c r="J868" s="6" t="n">
        <v>0</v>
      </c>
      <c r="K868" s="6" t="n">
        <v>-11.25</v>
      </c>
      <c r="L868" s="6" t="n">
        <v>0</v>
      </c>
      <c r="M868" s="6"/>
      <c r="N868" s="6" t="s">
        <f>=I868+J868+K868+L868</f>
      </c>
      <c r="O868" s="6"/>
      <c r="P868" s="17"/>
    </row>
    <row collapsed="false" customFormat="false" customHeight="false" hidden="false" ht="12.1" outlineLevel="0" r="869">
      <c r="A869" s="21" t="n">
        <v>44463.733032407</v>
      </c>
      <c r="B869" s="17" t="s">
        <v>51</v>
      </c>
      <c r="C869" s="17" t="s">
        <v>606</v>
      </c>
      <c r="D869" s="17" t="s">
        <v>473</v>
      </c>
      <c r="E869" s="17" t="s">
        <v>17</v>
      </c>
      <c r="F869" s="17" t="s">
        <v>19</v>
      </c>
      <c r="G869" s="7" t="n">
        <v>240</v>
      </c>
      <c r="H869" s="6" t="n">
        <v>72.6</v>
      </c>
      <c r="I869" s="6" t="n">
        <v>-17424</v>
      </c>
      <c r="J869" s="6" t="n">
        <v>0</v>
      </c>
      <c r="K869" s="6" t="n">
        <v>-8.71</v>
      </c>
      <c r="L869" s="6" t="n">
        <v>0</v>
      </c>
      <c r="M869" s="6"/>
      <c r="N869" s="6" t="s">
        <f>=I869+J869+K869+L869</f>
      </c>
      <c r="O869" s="6"/>
      <c r="P869" s="17"/>
    </row>
    <row collapsed="false" customFormat="false" customHeight="false" hidden="false" ht="12.1" outlineLevel="0" r="870">
      <c r="A870" s="26" t="n">
        <v>44466</v>
      </c>
      <c r="B870" s="27" t="s">
        <v>547</v>
      </c>
      <c r="C870" s="27" t="s">
        <v>183</v>
      </c>
      <c r="D870" s="27" t="s">
        <v>547</v>
      </c>
      <c r="E870" s="27" t="s">
        <v>547</v>
      </c>
      <c r="F870" s="27" t="s">
        <v>19</v>
      </c>
      <c r="G870" s="28" t="n">
        <v>1</v>
      </c>
      <c r="H870" s="29" t="n">
        <v>1661</v>
      </c>
      <c r="I870" s="29" t="n">
        <v>1661</v>
      </c>
      <c r="J870" s="29" t="n">
        <v>0</v>
      </c>
      <c r="K870" s="29" t="n">
        <v>0</v>
      </c>
      <c r="L870" s="29" t="n">
        <v>0</v>
      </c>
      <c r="M870" s="29"/>
      <c r="N870" s="6" t="s">
        <f>=I870+J870+K870+L870</f>
      </c>
      <c r="O870" s="29"/>
      <c r="P870" s="27"/>
    </row>
    <row collapsed="false" customFormat="false" customHeight="false" hidden="false" ht="12.1" outlineLevel="0" r="871">
      <c r="A871" s="26" t="n">
        <v>44466</v>
      </c>
      <c r="B871" s="27" t="s">
        <v>547</v>
      </c>
      <c r="C871" s="27" t="s">
        <v>183</v>
      </c>
      <c r="D871" s="27" t="s">
        <v>547</v>
      </c>
      <c r="E871" s="27" t="s">
        <v>547</v>
      </c>
      <c r="F871" s="27" t="s">
        <v>19</v>
      </c>
      <c r="G871" s="28" t="n">
        <v>1</v>
      </c>
      <c r="H871" s="29" t="n">
        <v>20000</v>
      </c>
      <c r="I871" s="29" t="n">
        <v>20000</v>
      </c>
      <c r="J871" s="29" t="n">
        <v>0</v>
      </c>
      <c r="K871" s="29" t="n">
        <v>0</v>
      </c>
      <c r="L871" s="29" t="n">
        <v>0</v>
      </c>
      <c r="M871" s="29"/>
      <c r="N871" s="6" t="s">
        <f>=I871+J871+K871+L871</f>
      </c>
      <c r="O871" s="29"/>
      <c r="P871" s="27"/>
    </row>
    <row collapsed="false" customFormat="false" customHeight="false" hidden="false" ht="12.1" outlineLevel="0" r="872">
      <c r="A872" s="21" t="n">
        <v>44466.548854167</v>
      </c>
      <c r="B872" s="17" t="s">
        <v>496</v>
      </c>
      <c r="C872" s="17" t="s">
        <v>610</v>
      </c>
      <c r="D872" s="17" t="s">
        <v>473</v>
      </c>
      <c r="E872" s="17" t="s">
        <v>17</v>
      </c>
      <c r="F872" s="17" t="s">
        <v>19</v>
      </c>
      <c r="G872" s="7" t="n">
        <v>10</v>
      </c>
      <c r="H872" s="6" t="n">
        <v>129.8</v>
      </c>
      <c r="I872" s="6" t="n">
        <v>-1298</v>
      </c>
      <c r="J872" s="6" t="n">
        <v>0</v>
      </c>
      <c r="K872" s="6" t="n">
        <v>-0.65</v>
      </c>
      <c r="L872" s="6" t="n">
        <v>0</v>
      </c>
      <c r="M872" s="6"/>
      <c r="N872" s="6" t="s">
        <f>=I872+J872+K872+L872</f>
      </c>
      <c r="O872" s="6"/>
      <c r="P872" s="17"/>
    </row>
    <row collapsed="false" customFormat="false" customHeight="false" hidden="false" ht="12.1" outlineLevel="0" r="873">
      <c r="A873" s="21" t="n">
        <v>44466.744027778</v>
      </c>
      <c r="B873" s="17" t="s">
        <v>53</v>
      </c>
      <c r="C873" s="17" t="s">
        <v>600</v>
      </c>
      <c r="D873" s="17" t="s">
        <v>473</v>
      </c>
      <c r="E873" s="17" t="s">
        <v>17</v>
      </c>
      <c r="F873" s="17" t="s">
        <v>19</v>
      </c>
      <c r="G873" s="7" t="n">
        <v>100</v>
      </c>
      <c r="H873" s="6" t="n">
        <v>177.6</v>
      </c>
      <c r="I873" s="6" t="n">
        <v>-17760</v>
      </c>
      <c r="J873" s="6" t="n">
        <v>0</v>
      </c>
      <c r="K873" s="6" t="n">
        <v>-8.87</v>
      </c>
      <c r="L873" s="6" t="n">
        <v>0</v>
      </c>
      <c r="M873" s="6"/>
      <c r="N873" s="6" t="s">
        <f>=I873+J873+K873+L873</f>
      </c>
      <c r="O873" s="6"/>
      <c r="P873" s="17"/>
    </row>
    <row collapsed="false" customFormat="false" customHeight="false" hidden="false" ht="12.1" outlineLevel="0" r="874">
      <c r="A874" s="26" t="n">
        <v>44467</v>
      </c>
      <c r="B874" s="27" t="s">
        <v>547</v>
      </c>
      <c r="C874" s="27" t="s">
        <v>183</v>
      </c>
      <c r="D874" s="27" t="s">
        <v>547</v>
      </c>
      <c r="E874" s="27" t="s">
        <v>547</v>
      </c>
      <c r="F874" s="27" t="s">
        <v>19</v>
      </c>
      <c r="G874" s="28" t="n">
        <v>1</v>
      </c>
      <c r="H874" s="29" t="n">
        <v>40000</v>
      </c>
      <c r="I874" s="29" t="n">
        <v>40000</v>
      </c>
      <c r="J874" s="29" t="n">
        <v>0</v>
      </c>
      <c r="K874" s="29" t="n">
        <v>0</v>
      </c>
      <c r="L874" s="29" t="n">
        <v>0</v>
      </c>
      <c r="M874" s="29"/>
      <c r="N874" s="6" t="s">
        <f>=I874+J874+K874+L874</f>
      </c>
      <c r="O874" s="29"/>
      <c r="P874" s="27"/>
    </row>
    <row collapsed="false" customFormat="false" customHeight="false" hidden="false" ht="12.1" outlineLevel="0" r="875">
      <c r="A875" s="21" t="n">
        <v>44467.470243056</v>
      </c>
      <c r="B875" s="17" t="s">
        <v>496</v>
      </c>
      <c r="C875" s="17" t="s">
        <v>610</v>
      </c>
      <c r="D875" s="17" t="s">
        <v>473</v>
      </c>
      <c r="E875" s="17" t="s">
        <v>17</v>
      </c>
      <c r="F875" s="17" t="s">
        <v>19</v>
      </c>
      <c r="G875" s="7" t="n">
        <v>20</v>
      </c>
      <c r="H875" s="6" t="n">
        <v>129.7</v>
      </c>
      <c r="I875" s="6" t="n">
        <v>-2594</v>
      </c>
      <c r="J875" s="6" t="n">
        <v>0</v>
      </c>
      <c r="K875" s="6" t="n">
        <v>-1.3</v>
      </c>
      <c r="L875" s="6" t="n">
        <v>0</v>
      </c>
      <c r="M875" s="6"/>
      <c r="N875" s="6" t="s">
        <f>=I875+J875+K875+L875</f>
      </c>
      <c r="O875" s="6"/>
      <c r="P875" s="17"/>
    </row>
    <row collapsed="false" customFormat="false" customHeight="false" hidden="false" ht="12.1" outlineLevel="0" r="876">
      <c r="A876" s="21" t="n">
        <v>44468.56755787</v>
      </c>
      <c r="B876" s="17" t="s">
        <v>51</v>
      </c>
      <c r="C876" s="17" t="s">
        <v>606</v>
      </c>
      <c r="D876" s="17" t="s">
        <v>473</v>
      </c>
      <c r="E876" s="17" t="s">
        <v>17</v>
      </c>
      <c r="F876" s="17" t="s">
        <v>19</v>
      </c>
      <c r="G876" s="7" t="n">
        <v>300</v>
      </c>
      <c r="H876" s="6" t="n">
        <v>69.25</v>
      </c>
      <c r="I876" s="6" t="n">
        <v>-20775</v>
      </c>
      <c r="J876" s="6" t="n">
        <v>0</v>
      </c>
      <c r="K876" s="6" t="n">
        <v>-10.38</v>
      </c>
      <c r="L876" s="6" t="n">
        <v>0</v>
      </c>
      <c r="M876" s="6"/>
      <c r="N876" s="6" t="s">
        <f>=I876+J876+K876+L876</f>
      </c>
      <c r="O876" s="6"/>
      <c r="P876" s="17"/>
    </row>
    <row collapsed="false" customFormat="false" customHeight="false" hidden="false" ht="12.1" outlineLevel="0" r="877">
      <c r="A877" s="21" t="n">
        <v>44468.857210648</v>
      </c>
      <c r="B877" s="17" t="s">
        <v>484</v>
      </c>
      <c r="C877" s="17" t="s">
        <v>561</v>
      </c>
      <c r="D877" s="17" t="s">
        <v>473</v>
      </c>
      <c r="E877" s="17" t="s">
        <v>17</v>
      </c>
      <c r="F877" s="17" t="s">
        <v>19</v>
      </c>
      <c r="G877" s="7" t="n">
        <v>10</v>
      </c>
      <c r="H877" s="6" t="n">
        <v>1208.6</v>
      </c>
      <c r="I877" s="6" t="n">
        <v>-12086</v>
      </c>
      <c r="J877" s="6" t="n">
        <v>0</v>
      </c>
      <c r="K877" s="6" t="n">
        <v>-6.03</v>
      </c>
      <c r="L877" s="6" t="n">
        <v>0</v>
      </c>
      <c r="M877" s="6"/>
      <c r="N877" s="6" t="s">
        <f>=I877+J877+K877+L877</f>
      </c>
      <c r="O877" s="6"/>
      <c r="P877" s="17"/>
    </row>
    <row collapsed="false" customFormat="false" customHeight="false" hidden="false" ht="12.1" outlineLevel="0" r="878">
      <c r="A878" s="21" t="n">
        <v>44468.877696759</v>
      </c>
      <c r="B878" s="17" t="s">
        <v>51</v>
      </c>
      <c r="C878" s="17" t="s">
        <v>606</v>
      </c>
      <c r="D878" s="17" t="s">
        <v>473</v>
      </c>
      <c r="E878" s="17" t="s">
        <v>17</v>
      </c>
      <c r="F878" s="17" t="s">
        <v>19</v>
      </c>
      <c r="G878" s="7" t="n">
        <v>100</v>
      </c>
      <c r="H878" s="6" t="n">
        <v>69.15</v>
      </c>
      <c r="I878" s="6" t="n">
        <v>-6915</v>
      </c>
      <c r="J878" s="6" t="n">
        <v>0</v>
      </c>
      <c r="K878" s="6" t="n">
        <v>-3.46</v>
      </c>
      <c r="L878" s="6" t="n">
        <v>0</v>
      </c>
      <c r="M878" s="6"/>
      <c r="N878" s="6" t="s">
        <f>=I878+J878+K878+L878</f>
      </c>
      <c r="O878" s="6"/>
      <c r="P878" s="17"/>
    </row>
    <row collapsed="false" customFormat="false" customHeight="false" hidden="false" ht="12.1" outlineLevel="0" r="879">
      <c r="A879" s="26" t="n">
        <v>44474</v>
      </c>
      <c r="B879" s="27" t="s">
        <v>547</v>
      </c>
      <c r="C879" s="27" t="s">
        <v>183</v>
      </c>
      <c r="D879" s="27" t="s">
        <v>547</v>
      </c>
      <c r="E879" s="27" t="s">
        <v>547</v>
      </c>
      <c r="F879" s="27" t="s">
        <v>64</v>
      </c>
      <c r="G879" s="28" t="n">
        <v>1</v>
      </c>
      <c r="H879" s="29" t="n">
        <v>13.5</v>
      </c>
      <c r="I879" s="29" t="n">
        <v>13.5</v>
      </c>
      <c r="J879" s="29" t="n">
        <v>0</v>
      </c>
      <c r="K879" s="29" t="n">
        <v>0</v>
      </c>
      <c r="L879" s="29" t="n">
        <v>0</v>
      </c>
      <c r="M879" s="6" t="s">
        <f>=I879+J879+K879+L879</f>
      </c>
      <c r="N879" s="29"/>
      <c r="O879" s="29"/>
      <c r="P879" s="27"/>
    </row>
    <row collapsed="false" customFormat="false" customHeight="false" hidden="false" ht="12.1" outlineLevel="0" r="880">
      <c r="A880" s="26" t="n">
        <v>44480</v>
      </c>
      <c r="B880" s="27" t="s">
        <v>547</v>
      </c>
      <c r="C880" s="27" t="s">
        <v>183</v>
      </c>
      <c r="D880" s="27" t="s">
        <v>547</v>
      </c>
      <c r="E880" s="27" t="s">
        <v>547</v>
      </c>
      <c r="F880" s="27" t="s">
        <v>19</v>
      </c>
      <c r="G880" s="28" t="n">
        <v>1</v>
      </c>
      <c r="H880" s="29" t="n">
        <v>2408.7</v>
      </c>
      <c r="I880" s="29" t="n">
        <v>2408.7</v>
      </c>
      <c r="J880" s="29" t="n">
        <v>0</v>
      </c>
      <c r="K880" s="29" t="n">
        <v>0</v>
      </c>
      <c r="L880" s="29" t="n">
        <v>0</v>
      </c>
      <c r="M880" s="29"/>
      <c r="N880" s="6" t="s">
        <f>=I880+J880+K880+L880</f>
      </c>
      <c r="O880" s="29"/>
      <c r="P880" s="27"/>
    </row>
    <row collapsed="false" customFormat="false" customHeight="false" hidden="false" ht="12.1" outlineLevel="0" r="881">
      <c r="A881" s="21" t="n">
        <v>44487.979733796</v>
      </c>
      <c r="B881" s="17" t="s">
        <v>51</v>
      </c>
      <c r="C881" s="17" t="s">
        <v>606</v>
      </c>
      <c r="D881" s="17" t="s">
        <v>473</v>
      </c>
      <c r="E881" s="17" t="s">
        <v>17</v>
      </c>
      <c r="F881" s="17" t="s">
        <v>19</v>
      </c>
      <c r="G881" s="7" t="n">
        <v>30</v>
      </c>
      <c r="H881" s="6" t="n">
        <v>70</v>
      </c>
      <c r="I881" s="6" t="n">
        <v>-2100</v>
      </c>
      <c r="J881" s="6" t="n">
        <v>0</v>
      </c>
      <c r="K881" s="6" t="n">
        <v>-1.05</v>
      </c>
      <c r="L881" s="6" t="n">
        <v>0</v>
      </c>
      <c r="M881" s="6"/>
      <c r="N881" s="6" t="s">
        <f>=I881+J881+K881+L881</f>
      </c>
      <c r="O881" s="6"/>
      <c r="P881" s="17"/>
    </row>
    <row collapsed="false" customFormat="false" customHeight="false" hidden="false" ht="12.1" outlineLevel="0" r="882">
      <c r="A882" s="26" t="n">
        <v>44490</v>
      </c>
      <c r="B882" s="27" t="s">
        <v>547</v>
      </c>
      <c r="C882" s="27" t="s">
        <v>183</v>
      </c>
      <c r="D882" s="27" t="s">
        <v>547</v>
      </c>
      <c r="E882" s="27" t="s">
        <v>547</v>
      </c>
      <c r="F882" s="27" t="s">
        <v>19</v>
      </c>
      <c r="G882" s="28" t="n">
        <v>1</v>
      </c>
      <c r="H882" s="29" t="n">
        <v>1200</v>
      </c>
      <c r="I882" s="29" t="n">
        <v>1200</v>
      </c>
      <c r="J882" s="29" t="n">
        <v>0</v>
      </c>
      <c r="K882" s="29" t="n">
        <v>0</v>
      </c>
      <c r="L882" s="29" t="n">
        <v>0</v>
      </c>
      <c r="M882" s="29"/>
      <c r="N882" s="6" t="s">
        <f>=I882+J882+K882+L882</f>
      </c>
      <c r="O882" s="29"/>
      <c r="P882" s="27"/>
    </row>
    <row collapsed="false" customFormat="false" customHeight="false" hidden="false" ht="12.1" outlineLevel="0" r="883">
      <c r="A883" s="26" t="n">
        <v>44491</v>
      </c>
      <c r="B883" s="27" t="s">
        <v>547</v>
      </c>
      <c r="C883" s="27" t="s">
        <v>183</v>
      </c>
      <c r="D883" s="27" t="s">
        <v>547</v>
      </c>
      <c r="E883" s="27" t="s">
        <v>547</v>
      </c>
      <c r="F883" s="27" t="s">
        <v>19</v>
      </c>
      <c r="G883" s="28" t="n">
        <v>1</v>
      </c>
      <c r="H883" s="29" t="n">
        <v>45000</v>
      </c>
      <c r="I883" s="29" t="n">
        <v>45000</v>
      </c>
      <c r="J883" s="29" t="n">
        <v>0</v>
      </c>
      <c r="K883" s="29" t="n">
        <v>0</v>
      </c>
      <c r="L883" s="29" t="n">
        <v>0</v>
      </c>
      <c r="M883" s="29"/>
      <c r="N883" s="6" t="s">
        <f>=I883+J883+K883+L883</f>
      </c>
      <c r="O883" s="29"/>
      <c r="P883" s="27"/>
    </row>
    <row collapsed="false" customFormat="false" customHeight="false" hidden="false" ht="12.1" outlineLevel="0" r="884">
      <c r="A884" s="21" t="n">
        <v>44491.766319444</v>
      </c>
      <c r="B884" s="17" t="s">
        <v>30</v>
      </c>
      <c r="C884" s="17" t="s">
        <v>605</v>
      </c>
      <c r="D884" s="17" t="s">
        <v>473</v>
      </c>
      <c r="E884" s="17" t="s">
        <v>17</v>
      </c>
      <c r="F884" s="17" t="s">
        <v>19</v>
      </c>
      <c r="G884" s="7" t="n">
        <v>140</v>
      </c>
      <c r="H884" s="6" t="n">
        <v>315.8</v>
      </c>
      <c r="I884" s="6" t="n">
        <v>-44212</v>
      </c>
      <c r="J884" s="6" t="n">
        <v>0</v>
      </c>
      <c r="K884" s="6" t="n">
        <v>-22.1</v>
      </c>
      <c r="L884" s="6" t="n">
        <v>0</v>
      </c>
      <c r="M884" s="6"/>
      <c r="N884" s="6" t="s">
        <f>=I884+J884+K884+L884</f>
      </c>
      <c r="O884" s="6"/>
      <c r="P884" s="17"/>
    </row>
    <row collapsed="false" customFormat="false" customHeight="false" hidden="false" ht="12.1" outlineLevel="0" r="885">
      <c r="A885" s="26" t="n">
        <v>44494</v>
      </c>
      <c r="B885" s="27" t="s">
        <v>547</v>
      </c>
      <c r="C885" s="27" t="s">
        <v>183</v>
      </c>
      <c r="D885" s="27" t="s">
        <v>547</v>
      </c>
      <c r="E885" s="27" t="s">
        <v>547</v>
      </c>
      <c r="F885" s="27" t="s">
        <v>19</v>
      </c>
      <c r="G885" s="28" t="n">
        <v>1</v>
      </c>
      <c r="H885" s="29" t="n">
        <v>45000</v>
      </c>
      <c r="I885" s="29" t="n">
        <v>45000</v>
      </c>
      <c r="J885" s="29" t="n">
        <v>0</v>
      </c>
      <c r="K885" s="29" t="n">
        <v>0</v>
      </c>
      <c r="L885" s="29" t="n">
        <v>0</v>
      </c>
      <c r="M885" s="29"/>
      <c r="N885" s="6" t="s">
        <f>=I885+J885+K885+L885</f>
      </c>
      <c r="O885" s="29"/>
      <c r="P885" s="27"/>
    </row>
    <row collapsed="false" customFormat="false" customHeight="false" hidden="false" ht="12.1" outlineLevel="0" r="886">
      <c r="A886" s="26" t="n">
        <v>44494</v>
      </c>
      <c r="B886" s="27" t="s">
        <v>547</v>
      </c>
      <c r="C886" s="27" t="s">
        <v>183</v>
      </c>
      <c r="D886" s="27" t="s">
        <v>547</v>
      </c>
      <c r="E886" s="27" t="s">
        <v>547</v>
      </c>
      <c r="F886" s="27" t="s">
        <v>19</v>
      </c>
      <c r="G886" s="28" t="n">
        <v>1</v>
      </c>
      <c r="H886" s="29" t="n">
        <v>45000</v>
      </c>
      <c r="I886" s="29" t="n">
        <v>45000</v>
      </c>
      <c r="J886" s="29" t="n">
        <v>0</v>
      </c>
      <c r="K886" s="29" t="n">
        <v>0</v>
      </c>
      <c r="L886" s="29" t="n">
        <v>0</v>
      </c>
      <c r="M886" s="29"/>
      <c r="N886" s="6" t="s">
        <f>=I886+J886+K886+L886</f>
      </c>
      <c r="O886" s="29"/>
      <c r="P886" s="27"/>
    </row>
    <row collapsed="false" customFormat="false" customHeight="false" hidden="false" ht="12.1" outlineLevel="0" r="887">
      <c r="A887" s="26" t="n">
        <v>44494</v>
      </c>
      <c r="B887" s="27" t="s">
        <v>547</v>
      </c>
      <c r="C887" s="27" t="s">
        <v>183</v>
      </c>
      <c r="D887" s="27" t="s">
        <v>547</v>
      </c>
      <c r="E887" s="27" t="s">
        <v>547</v>
      </c>
      <c r="F887" s="27" t="s">
        <v>19</v>
      </c>
      <c r="G887" s="28" t="n">
        <v>1</v>
      </c>
      <c r="H887" s="29" t="n">
        <v>22000</v>
      </c>
      <c r="I887" s="29" t="n">
        <v>22000</v>
      </c>
      <c r="J887" s="29" t="n">
        <v>0</v>
      </c>
      <c r="K887" s="29" t="n">
        <v>0</v>
      </c>
      <c r="L887" s="29" t="n">
        <v>0</v>
      </c>
      <c r="M887" s="29"/>
      <c r="N887" s="6" t="s">
        <f>=I887+J887+K887+L887</f>
      </c>
      <c r="O887" s="29"/>
      <c r="P887" s="27"/>
    </row>
    <row collapsed="false" customFormat="false" customHeight="false" hidden="false" ht="12.1" outlineLevel="0" r="888">
      <c r="A888" s="21" t="n">
        <v>44494.728356481</v>
      </c>
      <c r="B888" s="17" t="s">
        <v>51</v>
      </c>
      <c r="C888" s="17" t="s">
        <v>606</v>
      </c>
      <c r="D888" s="17" t="s">
        <v>473</v>
      </c>
      <c r="E888" s="17" t="s">
        <v>17</v>
      </c>
      <c r="F888" s="17" t="s">
        <v>19</v>
      </c>
      <c r="G888" s="7" t="n">
        <v>680</v>
      </c>
      <c r="H888" s="6" t="n">
        <v>68.445</v>
      </c>
      <c r="I888" s="6" t="n">
        <v>-46542.6</v>
      </c>
      <c r="J888" s="6" t="n">
        <v>0</v>
      </c>
      <c r="K888" s="6" t="n">
        <v>-23.28</v>
      </c>
      <c r="L888" s="6" t="n">
        <v>0</v>
      </c>
      <c r="M888" s="6"/>
      <c r="N888" s="6" t="s">
        <f>=I888+J888+K888+L888</f>
      </c>
      <c r="O888" s="6"/>
      <c r="P888" s="17"/>
    </row>
    <row collapsed="false" customFormat="false" customHeight="false" hidden="false" ht="12.1" outlineLevel="0" r="889">
      <c r="A889" s="21" t="n">
        <v>44494.752164352</v>
      </c>
      <c r="B889" s="17" t="s">
        <v>496</v>
      </c>
      <c r="C889" s="17" t="s">
        <v>610</v>
      </c>
      <c r="D889" s="17" t="s">
        <v>473</v>
      </c>
      <c r="E889" s="17" t="s">
        <v>17</v>
      </c>
      <c r="F889" s="17" t="s">
        <v>19</v>
      </c>
      <c r="G889" s="7" t="n">
        <v>330</v>
      </c>
      <c r="H889" s="6" t="n">
        <v>134.34</v>
      </c>
      <c r="I889" s="6" t="n">
        <v>-44332.2</v>
      </c>
      <c r="J889" s="6" t="n">
        <v>0</v>
      </c>
      <c r="K889" s="6" t="n">
        <v>-22.16</v>
      </c>
      <c r="L889" s="6" t="n">
        <v>0</v>
      </c>
      <c r="M889" s="6"/>
      <c r="N889" s="6" t="s">
        <f>=I889+J889+K889+L889</f>
      </c>
      <c r="O889" s="6"/>
      <c r="P889" s="17"/>
    </row>
    <row collapsed="false" customFormat="false" customHeight="false" hidden="false" ht="12.1" outlineLevel="0" r="890">
      <c r="A890" s="21" t="n">
        <v>44494.863275463</v>
      </c>
      <c r="B890" s="17" t="s">
        <v>497</v>
      </c>
      <c r="C890" s="17" t="s">
        <v>611</v>
      </c>
      <c r="D890" s="17" t="s">
        <v>473</v>
      </c>
      <c r="E890" s="17" t="s">
        <v>17</v>
      </c>
      <c r="F890" s="17" t="s">
        <v>19</v>
      </c>
      <c r="G890" s="7" t="n">
        <v>14</v>
      </c>
      <c r="H890" s="6" t="n">
        <v>1631</v>
      </c>
      <c r="I890" s="6" t="n">
        <v>-22834</v>
      </c>
      <c r="J890" s="6" t="n">
        <v>0</v>
      </c>
      <c r="K890" s="6" t="n">
        <v>-11.41</v>
      </c>
      <c r="L890" s="6" t="n">
        <v>0</v>
      </c>
      <c r="M890" s="6"/>
      <c r="N890" s="6" t="s">
        <f>=I890+J890+K890+L890</f>
      </c>
      <c r="O890" s="6"/>
      <c r="P890" s="17"/>
    </row>
    <row collapsed="false" customFormat="false" customHeight="false" hidden="false" ht="12.1" outlineLevel="0" r="891">
      <c r="A891" s="26" t="n">
        <v>44495</v>
      </c>
      <c r="B891" s="27" t="s">
        <v>547</v>
      </c>
      <c r="C891" s="27" t="s">
        <v>183</v>
      </c>
      <c r="D891" s="27" t="s">
        <v>547</v>
      </c>
      <c r="E891" s="27" t="s">
        <v>547</v>
      </c>
      <c r="F891" s="27" t="s">
        <v>19</v>
      </c>
      <c r="G891" s="28" t="n">
        <v>1</v>
      </c>
      <c r="H891" s="29" t="n">
        <v>1450</v>
      </c>
      <c r="I891" s="29" t="n">
        <v>1450</v>
      </c>
      <c r="J891" s="29" t="n">
        <v>0</v>
      </c>
      <c r="K891" s="29" t="n">
        <v>0</v>
      </c>
      <c r="L891" s="29" t="n">
        <v>0</v>
      </c>
      <c r="M891" s="29"/>
      <c r="N891" s="6" t="s">
        <f>=I891+J891+K891+L891</f>
      </c>
      <c r="O891" s="29"/>
      <c r="P891" s="27"/>
    </row>
    <row collapsed="false" customFormat="false" customHeight="false" hidden="false" ht="12.1" outlineLevel="0" r="892">
      <c r="A892" s="26" t="n">
        <v>44495</v>
      </c>
      <c r="B892" s="27" t="s">
        <v>547</v>
      </c>
      <c r="C892" s="27" t="s">
        <v>183</v>
      </c>
      <c r="D892" s="27" t="s">
        <v>547</v>
      </c>
      <c r="E892" s="27" t="s">
        <v>547</v>
      </c>
      <c r="F892" s="27" t="s">
        <v>19</v>
      </c>
      <c r="G892" s="28" t="n">
        <v>1</v>
      </c>
      <c r="H892" s="29" t="n">
        <v>45000</v>
      </c>
      <c r="I892" s="29" t="n">
        <v>45000</v>
      </c>
      <c r="J892" s="29" t="n">
        <v>0</v>
      </c>
      <c r="K892" s="29" t="n">
        <v>0</v>
      </c>
      <c r="L892" s="29" t="n">
        <v>0</v>
      </c>
      <c r="M892" s="29"/>
      <c r="N892" s="6" t="s">
        <f>=I892+J892+K892+L892</f>
      </c>
      <c r="O892" s="29"/>
      <c r="P892" s="27"/>
    </row>
    <row collapsed="false" customFormat="false" customHeight="false" hidden="false" ht="12.1" outlineLevel="0" r="893">
      <c r="A893" s="21" t="n">
        <v>44495.8696875</v>
      </c>
      <c r="B893" s="17" t="s">
        <v>30</v>
      </c>
      <c r="C893" s="17" t="s">
        <v>605</v>
      </c>
      <c r="D893" s="17" t="s">
        <v>473</v>
      </c>
      <c r="E893" s="17" t="s">
        <v>17</v>
      </c>
      <c r="F893" s="17" t="s">
        <v>19</v>
      </c>
      <c r="G893" s="7" t="n">
        <v>70</v>
      </c>
      <c r="H893" s="6" t="n">
        <v>314.1</v>
      </c>
      <c r="I893" s="6" t="n">
        <v>-21987</v>
      </c>
      <c r="J893" s="6" t="n">
        <v>0</v>
      </c>
      <c r="K893" s="6" t="n">
        <v>-10.98</v>
      </c>
      <c r="L893" s="6" t="n">
        <v>0</v>
      </c>
      <c r="M893" s="6"/>
      <c r="N893" s="6" t="s">
        <f>=I893+J893+K893+L893</f>
      </c>
      <c r="O893" s="6"/>
      <c r="P893" s="17"/>
    </row>
    <row collapsed="false" customFormat="false" customHeight="false" hidden="false" ht="12.1" outlineLevel="0" r="894">
      <c r="A894" s="21" t="n">
        <v>44495.870810185</v>
      </c>
      <c r="B894" s="17" t="s">
        <v>30</v>
      </c>
      <c r="C894" s="17" t="s">
        <v>605</v>
      </c>
      <c r="D894" s="17" t="s">
        <v>473</v>
      </c>
      <c r="E894" s="17" t="s">
        <v>17</v>
      </c>
      <c r="F894" s="17" t="s">
        <v>19</v>
      </c>
      <c r="G894" s="7" t="n">
        <v>70</v>
      </c>
      <c r="H894" s="6" t="n">
        <v>314.1</v>
      </c>
      <c r="I894" s="6" t="n">
        <v>-21987</v>
      </c>
      <c r="J894" s="6" t="n">
        <v>0</v>
      </c>
      <c r="K894" s="6" t="n">
        <v>-10.98</v>
      </c>
      <c r="L894" s="6" t="n">
        <v>0</v>
      </c>
      <c r="M894" s="6"/>
      <c r="N894" s="6" t="s">
        <f>=I894+J894+K894+L894</f>
      </c>
      <c r="O894" s="6"/>
      <c r="P894" s="17"/>
    </row>
    <row collapsed="false" customFormat="false" customHeight="false" hidden="false" ht="12.1" outlineLevel="0" r="895">
      <c r="A895" s="26" t="n">
        <v>44496</v>
      </c>
      <c r="B895" s="27" t="s">
        <v>547</v>
      </c>
      <c r="C895" s="27" t="s">
        <v>183</v>
      </c>
      <c r="D895" s="27" t="s">
        <v>547</v>
      </c>
      <c r="E895" s="27" t="s">
        <v>547</v>
      </c>
      <c r="F895" s="27" t="s">
        <v>19</v>
      </c>
      <c r="G895" s="28" t="n">
        <v>1</v>
      </c>
      <c r="H895" s="29" t="n">
        <v>45056.65</v>
      </c>
      <c r="I895" s="29" t="n">
        <v>45056.65</v>
      </c>
      <c r="J895" s="29" t="n">
        <v>0</v>
      </c>
      <c r="K895" s="29" t="n">
        <v>0</v>
      </c>
      <c r="L895" s="29" t="n">
        <v>0</v>
      </c>
      <c r="M895" s="29"/>
      <c r="N895" s="6" t="s">
        <f>=I895+J895+K895+L895</f>
      </c>
      <c r="O895" s="29"/>
      <c r="P895" s="27"/>
    </row>
    <row collapsed="false" customFormat="false" customHeight="false" hidden="false" ht="12.1" outlineLevel="0" r="896">
      <c r="A896" s="26" t="n">
        <v>44496</v>
      </c>
      <c r="B896" s="27" t="s">
        <v>547</v>
      </c>
      <c r="C896" s="27" t="s">
        <v>183</v>
      </c>
      <c r="D896" s="27" t="s">
        <v>547</v>
      </c>
      <c r="E896" s="27" t="s">
        <v>547</v>
      </c>
      <c r="F896" s="27" t="s">
        <v>19</v>
      </c>
      <c r="G896" s="28" t="n">
        <v>1</v>
      </c>
      <c r="H896" s="29" t="n">
        <v>45000</v>
      </c>
      <c r="I896" s="29" t="n">
        <v>45000</v>
      </c>
      <c r="J896" s="29" t="n">
        <v>0</v>
      </c>
      <c r="K896" s="29" t="n">
        <v>0</v>
      </c>
      <c r="L896" s="29" t="n">
        <v>0</v>
      </c>
      <c r="M896" s="29"/>
      <c r="N896" s="6" t="s">
        <f>=I896+J896+K896+L896</f>
      </c>
      <c r="O896" s="29"/>
      <c r="P896" s="27"/>
    </row>
    <row collapsed="false" customFormat="false" customHeight="false" hidden="false" ht="12.1" outlineLevel="0" r="897">
      <c r="A897" s="21" t="n">
        <v>44497.636724537</v>
      </c>
      <c r="B897" s="17" t="s">
        <v>30</v>
      </c>
      <c r="C897" s="17" t="s">
        <v>605</v>
      </c>
      <c r="D897" s="17" t="s">
        <v>473</v>
      </c>
      <c r="E897" s="17" t="s">
        <v>17</v>
      </c>
      <c r="F897" s="17" t="s">
        <v>19</v>
      </c>
      <c r="G897" s="7" t="n">
        <v>70</v>
      </c>
      <c r="H897" s="6" t="n">
        <v>311.3</v>
      </c>
      <c r="I897" s="6" t="n">
        <v>-21791</v>
      </c>
      <c r="J897" s="6" t="n">
        <v>0</v>
      </c>
      <c r="K897" s="6" t="n">
        <v>-10.9</v>
      </c>
      <c r="L897" s="6" t="n">
        <v>0</v>
      </c>
      <c r="M897" s="6"/>
      <c r="N897" s="6" t="s">
        <f>=I897+J897+K897+L897</f>
      </c>
      <c r="O897" s="6"/>
      <c r="P897" s="17"/>
    </row>
    <row collapsed="false" customFormat="false" customHeight="false" hidden="false" ht="12.1" outlineLevel="0" r="898">
      <c r="A898" s="21" t="n">
        <v>44502.716898148</v>
      </c>
      <c r="B898" s="17" t="s">
        <v>51</v>
      </c>
      <c r="C898" s="17" t="s">
        <v>606</v>
      </c>
      <c r="D898" s="17" t="s">
        <v>473</v>
      </c>
      <c r="E898" s="17" t="s">
        <v>17</v>
      </c>
      <c r="F898" s="17" t="s">
        <v>19</v>
      </c>
      <c r="G898" s="7" t="n">
        <v>300</v>
      </c>
      <c r="H898" s="6" t="n">
        <v>65.61</v>
      </c>
      <c r="I898" s="6" t="n">
        <v>-19683</v>
      </c>
      <c r="J898" s="6" t="n">
        <v>0</v>
      </c>
      <c r="K898" s="6" t="n">
        <v>-9.84</v>
      </c>
      <c r="L898" s="6" t="n">
        <v>0</v>
      </c>
      <c r="M898" s="6"/>
      <c r="N898" s="6" t="s">
        <f>=I898+J898+K898+L898</f>
      </c>
      <c r="O898" s="6"/>
      <c r="P898" s="17"/>
    </row>
    <row collapsed="false" customFormat="false" customHeight="false" hidden="false" ht="12.1" outlineLevel="0" r="899">
      <c r="A899" s="21" t="n">
        <v>44502.75181713</v>
      </c>
      <c r="B899" s="17" t="s">
        <v>48</v>
      </c>
      <c r="C899" s="17" t="s">
        <v>601</v>
      </c>
      <c r="D899" s="17" t="s">
        <v>473</v>
      </c>
      <c r="E899" s="17" t="s">
        <v>17</v>
      </c>
      <c r="F899" s="17" t="s">
        <v>19</v>
      </c>
      <c r="G899" s="7" t="n">
        <v>130000</v>
      </c>
      <c r="H899" s="6" t="n">
        <v>0.1831</v>
      </c>
      <c r="I899" s="6" t="n">
        <v>-23803</v>
      </c>
      <c r="J899" s="6" t="n">
        <v>0</v>
      </c>
      <c r="K899" s="6" t="n">
        <v>-11.9</v>
      </c>
      <c r="L899" s="6" t="n">
        <v>0</v>
      </c>
      <c r="M899" s="6"/>
      <c r="N899" s="6" t="s">
        <f>=I899+J899+K899+L899</f>
      </c>
      <c r="O899" s="6"/>
      <c r="P899" s="17"/>
    </row>
    <row collapsed="false" customFormat="false" customHeight="false" hidden="false" ht="12.1" outlineLevel="0" r="900">
      <c r="A900" s="26" t="n">
        <v>44503</v>
      </c>
      <c r="B900" s="27" t="s">
        <v>547</v>
      </c>
      <c r="C900" s="27" t="s">
        <v>183</v>
      </c>
      <c r="D900" s="27" t="s">
        <v>547</v>
      </c>
      <c r="E900" s="27" t="s">
        <v>547</v>
      </c>
      <c r="F900" s="27" t="s">
        <v>19</v>
      </c>
      <c r="G900" s="28" t="n">
        <v>1</v>
      </c>
      <c r="H900" s="29" t="n">
        <v>46000</v>
      </c>
      <c r="I900" s="29" t="n">
        <v>46000</v>
      </c>
      <c r="J900" s="29" t="n">
        <v>0</v>
      </c>
      <c r="K900" s="29" t="n">
        <v>0</v>
      </c>
      <c r="L900" s="29" t="n">
        <v>0</v>
      </c>
      <c r="M900" s="29"/>
      <c r="N900" s="6" t="s">
        <f>=I900+J900+K900+L900</f>
      </c>
      <c r="O900" s="29"/>
      <c r="P900" s="27"/>
    </row>
    <row collapsed="false" customFormat="false" customHeight="false" hidden="false" ht="12.1" outlineLevel="0" r="901">
      <c r="A901" s="26" t="n">
        <v>44503</v>
      </c>
      <c r="B901" s="27" t="s">
        <v>547</v>
      </c>
      <c r="C901" s="27" t="s">
        <v>183</v>
      </c>
      <c r="D901" s="27" t="s">
        <v>547</v>
      </c>
      <c r="E901" s="27" t="s">
        <v>547</v>
      </c>
      <c r="F901" s="27" t="s">
        <v>19</v>
      </c>
      <c r="G901" s="28" t="n">
        <v>1</v>
      </c>
      <c r="H901" s="29" t="n">
        <v>50000</v>
      </c>
      <c r="I901" s="29" t="n">
        <v>50000</v>
      </c>
      <c r="J901" s="29" t="n">
        <v>0</v>
      </c>
      <c r="K901" s="29" t="n">
        <v>0</v>
      </c>
      <c r="L901" s="29" t="n">
        <v>0</v>
      </c>
      <c r="M901" s="29"/>
      <c r="N901" s="6" t="s">
        <f>=I901+J901+K901+L901</f>
      </c>
      <c r="O901" s="29"/>
      <c r="P901" s="27"/>
    </row>
    <row collapsed="false" customFormat="false" customHeight="false" hidden="false" ht="12.1" outlineLevel="0" r="902">
      <c r="A902" s="26" t="n">
        <v>44503</v>
      </c>
      <c r="B902" s="27" t="s">
        <v>547</v>
      </c>
      <c r="C902" s="27" t="s">
        <v>183</v>
      </c>
      <c r="D902" s="27" t="s">
        <v>547</v>
      </c>
      <c r="E902" s="27" t="s">
        <v>547</v>
      </c>
      <c r="F902" s="27" t="s">
        <v>19</v>
      </c>
      <c r="G902" s="28" t="n">
        <v>1</v>
      </c>
      <c r="H902" s="29" t="n">
        <v>15000</v>
      </c>
      <c r="I902" s="29" t="n">
        <v>15000</v>
      </c>
      <c r="J902" s="29" t="n">
        <v>0</v>
      </c>
      <c r="K902" s="29" t="n">
        <v>0</v>
      </c>
      <c r="L902" s="29" t="n">
        <v>0</v>
      </c>
      <c r="M902" s="29"/>
      <c r="N902" s="6" t="s">
        <f>=I902+J902+K902+L902</f>
      </c>
      <c r="O902" s="29"/>
      <c r="P902" s="27"/>
    </row>
    <row collapsed="false" customFormat="false" customHeight="false" hidden="false" ht="12.1" outlineLevel="0" r="903">
      <c r="A903" s="21" t="n">
        <v>44503.862800926</v>
      </c>
      <c r="B903" s="17" t="s">
        <v>36</v>
      </c>
      <c r="C903" s="17" t="s">
        <v>555</v>
      </c>
      <c r="D903" s="17" t="s">
        <v>473</v>
      </c>
      <c r="E903" s="17" t="s">
        <v>17</v>
      </c>
      <c r="F903" s="17" t="s">
        <v>19</v>
      </c>
      <c r="G903" s="7" t="n">
        <v>60</v>
      </c>
      <c r="H903" s="6" t="n">
        <v>350</v>
      </c>
      <c r="I903" s="6" t="n">
        <v>-21000</v>
      </c>
      <c r="J903" s="6" t="n">
        <v>0</v>
      </c>
      <c r="K903" s="6" t="n">
        <v>-10.5</v>
      </c>
      <c r="L903" s="6" t="n">
        <v>0</v>
      </c>
      <c r="M903" s="6"/>
      <c r="N903" s="6" t="s">
        <f>=I903+J903+K903+L903</f>
      </c>
      <c r="O903" s="6"/>
      <c r="P903" s="17"/>
    </row>
    <row collapsed="false" customFormat="false" customHeight="false" hidden="false" ht="12.1" outlineLevel="0" r="904">
      <c r="A904" s="21" t="n">
        <v>44503.913113426</v>
      </c>
      <c r="B904" s="17" t="s">
        <v>36</v>
      </c>
      <c r="C904" s="17" t="s">
        <v>555</v>
      </c>
      <c r="D904" s="17" t="s">
        <v>473</v>
      </c>
      <c r="E904" s="17" t="s">
        <v>17</v>
      </c>
      <c r="F904" s="17" t="s">
        <v>19</v>
      </c>
      <c r="G904" s="7" t="n">
        <v>40</v>
      </c>
      <c r="H904" s="6" t="n">
        <v>350</v>
      </c>
      <c r="I904" s="6" t="n">
        <v>-14000</v>
      </c>
      <c r="J904" s="6" t="n">
        <v>0</v>
      </c>
      <c r="K904" s="6" t="n">
        <v>-7.01</v>
      </c>
      <c r="L904" s="6" t="n">
        <v>0</v>
      </c>
      <c r="M904" s="6"/>
      <c r="N904" s="6" t="s">
        <f>=I904+J904+K904+L904</f>
      </c>
      <c r="O904" s="6"/>
      <c r="P904" s="17"/>
    </row>
    <row collapsed="false" customFormat="false" customHeight="false" hidden="false" ht="12.1" outlineLevel="0" r="905">
      <c r="A905" s="21" t="n">
        <v>44505.988356481</v>
      </c>
      <c r="B905" s="17" t="s">
        <v>48</v>
      </c>
      <c r="C905" s="17" t="s">
        <v>601</v>
      </c>
      <c r="D905" s="17" t="s">
        <v>473</v>
      </c>
      <c r="E905" s="17" t="s">
        <v>17</v>
      </c>
      <c r="F905" s="17" t="s">
        <v>19</v>
      </c>
      <c r="G905" s="7" t="n">
        <v>40000</v>
      </c>
      <c r="H905" s="6" t="n">
        <v>0.1803</v>
      </c>
      <c r="I905" s="6" t="n">
        <v>-7212</v>
      </c>
      <c r="J905" s="6" t="n">
        <v>0</v>
      </c>
      <c r="K905" s="6" t="n">
        <v>-3.6</v>
      </c>
      <c r="L905" s="6" t="n">
        <v>0</v>
      </c>
      <c r="M905" s="6"/>
      <c r="N905" s="6" t="s">
        <f>=I905+J905+K905+L905</f>
      </c>
      <c r="O905" s="6"/>
      <c r="P905" s="17"/>
    </row>
    <row collapsed="false" customFormat="false" customHeight="false" hidden="false" ht="12.1" outlineLevel="0" r="906">
      <c r="A906" s="21" t="n">
        <v>44505.988472222</v>
      </c>
      <c r="B906" s="17" t="s">
        <v>48</v>
      </c>
      <c r="C906" s="17" t="s">
        <v>601</v>
      </c>
      <c r="D906" s="17" t="s">
        <v>473</v>
      </c>
      <c r="E906" s="17" t="s">
        <v>17</v>
      </c>
      <c r="F906" s="17" t="s">
        <v>19</v>
      </c>
      <c r="G906" s="7" t="n">
        <v>20000</v>
      </c>
      <c r="H906" s="6" t="n">
        <v>0.1803</v>
      </c>
      <c r="I906" s="6" t="n">
        <v>-3606</v>
      </c>
      <c r="J906" s="6" t="n">
        <v>0</v>
      </c>
      <c r="K906" s="6" t="n">
        <v>-1.8</v>
      </c>
      <c r="L906" s="6" t="n">
        <v>0</v>
      </c>
      <c r="M906" s="6"/>
      <c r="N906" s="6" t="s">
        <f>=I906+J906+K906+L906</f>
      </c>
      <c r="O906" s="6"/>
      <c r="P906" s="17"/>
    </row>
    <row collapsed="false" customFormat="false" customHeight="false" hidden="false" ht="12.1" outlineLevel="0" r="907">
      <c r="A907" s="21" t="n">
        <v>44505.98962963</v>
      </c>
      <c r="B907" s="17" t="s">
        <v>48</v>
      </c>
      <c r="C907" s="17" t="s">
        <v>601</v>
      </c>
      <c r="D907" s="17" t="s">
        <v>473</v>
      </c>
      <c r="E907" s="17" t="s">
        <v>17</v>
      </c>
      <c r="F907" s="17" t="s">
        <v>19</v>
      </c>
      <c r="G907" s="7" t="n">
        <v>10000</v>
      </c>
      <c r="H907" s="6" t="n">
        <v>0.1803</v>
      </c>
      <c r="I907" s="6" t="n">
        <v>-1803</v>
      </c>
      <c r="J907" s="6" t="n">
        <v>0</v>
      </c>
      <c r="K907" s="6" t="n">
        <v>-0.9</v>
      </c>
      <c r="L907" s="6" t="n">
        <v>0</v>
      </c>
      <c r="M907" s="6"/>
      <c r="N907" s="6" t="s">
        <f>=I907+J907+K907+L907</f>
      </c>
      <c r="O907" s="6"/>
      <c r="P907" s="17"/>
    </row>
    <row collapsed="false" customFormat="false" customHeight="false" hidden="false" ht="12.1" outlineLevel="0" r="908">
      <c r="A908" s="21" t="n">
        <v>44505.990474537</v>
      </c>
      <c r="B908" s="17" t="s">
        <v>48</v>
      </c>
      <c r="C908" s="17" t="s">
        <v>601</v>
      </c>
      <c r="D908" s="17" t="s">
        <v>473</v>
      </c>
      <c r="E908" s="17" t="s">
        <v>17</v>
      </c>
      <c r="F908" s="17" t="s">
        <v>19</v>
      </c>
      <c r="G908" s="7" t="n">
        <v>80000</v>
      </c>
      <c r="H908" s="6" t="n">
        <v>0.1803</v>
      </c>
      <c r="I908" s="6" t="n">
        <v>-14424</v>
      </c>
      <c r="J908" s="6" t="n">
        <v>0</v>
      </c>
      <c r="K908" s="6" t="n">
        <v>-7.21</v>
      </c>
      <c r="L908" s="6" t="n">
        <v>0</v>
      </c>
      <c r="M908" s="6"/>
      <c r="N908" s="6" t="s">
        <f>=I908+J908+K908+L908</f>
      </c>
      <c r="O908" s="6"/>
      <c r="P908" s="17"/>
    </row>
    <row collapsed="false" customFormat="false" customHeight="false" hidden="false" ht="12.1" outlineLevel="0" r="909">
      <c r="A909" s="21" t="n">
        <v>44508.64306713</v>
      </c>
      <c r="B909" s="17" t="s">
        <v>48</v>
      </c>
      <c r="C909" s="17" t="s">
        <v>601</v>
      </c>
      <c r="D909" s="17" t="s">
        <v>473</v>
      </c>
      <c r="E909" s="17" t="s">
        <v>17</v>
      </c>
      <c r="F909" s="17" t="s">
        <v>19</v>
      </c>
      <c r="G909" s="7" t="n">
        <v>20000</v>
      </c>
      <c r="H909" s="6" t="n">
        <v>0.1818</v>
      </c>
      <c r="I909" s="6" t="n">
        <v>-3636</v>
      </c>
      <c r="J909" s="6" t="n">
        <v>0</v>
      </c>
      <c r="K909" s="6" t="n">
        <v>-1.81</v>
      </c>
      <c r="L909" s="6" t="n">
        <v>0</v>
      </c>
      <c r="M909" s="6"/>
      <c r="N909" s="6" t="s">
        <f>=I909+J909+K909+L909</f>
      </c>
      <c r="O909" s="6"/>
      <c r="P909" s="17"/>
    </row>
    <row collapsed="false" customFormat="false" customHeight="false" hidden="false" ht="12.1" outlineLevel="0" r="910">
      <c r="A910" s="21" t="n">
        <v>44508.643078704</v>
      </c>
      <c r="B910" s="17" t="s">
        <v>48</v>
      </c>
      <c r="C910" s="17" t="s">
        <v>601</v>
      </c>
      <c r="D910" s="17" t="s">
        <v>473</v>
      </c>
      <c r="E910" s="17" t="s">
        <v>17</v>
      </c>
      <c r="F910" s="17" t="s">
        <v>19</v>
      </c>
      <c r="G910" s="7" t="n">
        <v>70000</v>
      </c>
      <c r="H910" s="6" t="n">
        <v>0.1818</v>
      </c>
      <c r="I910" s="6" t="n">
        <v>-12726</v>
      </c>
      <c r="J910" s="6" t="n">
        <v>0</v>
      </c>
      <c r="K910" s="6" t="n">
        <v>-6.36</v>
      </c>
      <c r="L910" s="6" t="n">
        <v>0</v>
      </c>
      <c r="M910" s="6"/>
      <c r="N910" s="6" t="s">
        <f>=I910+J910+K910+L910</f>
      </c>
      <c r="O910" s="6"/>
      <c r="P910" s="17"/>
    </row>
    <row collapsed="false" customFormat="false" customHeight="false" hidden="false" ht="12.1" outlineLevel="0" r="911">
      <c r="A911" s="21" t="n">
        <v>44509.951736111</v>
      </c>
      <c r="B911" s="17" t="s">
        <v>24</v>
      </c>
      <c r="C911" s="17" t="s">
        <v>630</v>
      </c>
      <c r="D911" s="17" t="s">
        <v>473</v>
      </c>
      <c r="E911" s="17" t="s">
        <v>17</v>
      </c>
      <c r="F911" s="17" t="s">
        <v>19</v>
      </c>
      <c r="G911" s="7" t="n">
        <v>3</v>
      </c>
      <c r="H911" s="6" t="n">
        <v>491.5</v>
      </c>
      <c r="I911" s="6" t="n">
        <v>-1474.5</v>
      </c>
      <c r="J911" s="6" t="n">
        <v>0</v>
      </c>
      <c r="K911" s="6" t="n">
        <v>-0.73</v>
      </c>
      <c r="L911" s="6" t="n">
        <v>0</v>
      </c>
      <c r="M911" s="6"/>
      <c r="N911" s="6" t="s">
        <f>=I911+J911+K911+L911</f>
      </c>
      <c r="O911" s="6"/>
      <c r="P911" s="17"/>
    </row>
    <row collapsed="false" customFormat="false" customHeight="false" hidden="false" ht="12.1" outlineLevel="0" r="912">
      <c r="A912" s="21" t="n">
        <v>44511.95474537</v>
      </c>
      <c r="B912" s="17" t="s">
        <v>51</v>
      </c>
      <c r="C912" s="17" t="s">
        <v>606</v>
      </c>
      <c r="D912" s="17" t="s">
        <v>473</v>
      </c>
      <c r="E912" s="17" t="s">
        <v>17</v>
      </c>
      <c r="F912" s="17" t="s">
        <v>19</v>
      </c>
      <c r="G912" s="7" t="n">
        <v>400</v>
      </c>
      <c r="H912" s="6" t="n">
        <v>63.88</v>
      </c>
      <c r="I912" s="6" t="n">
        <v>-25552</v>
      </c>
      <c r="J912" s="6" t="n">
        <v>0</v>
      </c>
      <c r="K912" s="6" t="n">
        <v>-12.78</v>
      </c>
      <c r="L912" s="6" t="n">
        <v>0</v>
      </c>
      <c r="M912" s="6"/>
      <c r="N912" s="6" t="s">
        <f>=I912+J912+K912+L912</f>
      </c>
      <c r="O912" s="6"/>
      <c r="P912" s="17"/>
    </row>
    <row collapsed="false" customFormat="false" customHeight="false" hidden="false" ht="12.1" outlineLevel="0" r="913">
      <c r="A913" s="21" t="n">
        <v>44515.708263889</v>
      </c>
      <c r="B913" s="17" t="s">
        <v>36</v>
      </c>
      <c r="C913" s="17" t="s">
        <v>555</v>
      </c>
      <c r="D913" s="17" t="s">
        <v>473</v>
      </c>
      <c r="E913" s="17" t="s">
        <v>17</v>
      </c>
      <c r="F913" s="17" t="s">
        <v>19</v>
      </c>
      <c r="G913" s="7" t="n">
        <v>90</v>
      </c>
      <c r="H913" s="6" t="n">
        <v>338.9</v>
      </c>
      <c r="I913" s="6" t="n">
        <v>-30501</v>
      </c>
      <c r="J913" s="6" t="n">
        <v>0</v>
      </c>
      <c r="K913" s="6" t="n">
        <v>-15.25</v>
      </c>
      <c r="L913" s="6" t="n">
        <v>0</v>
      </c>
      <c r="M913" s="6"/>
      <c r="N913" s="6" t="s">
        <f>=I913+J913+K913+L913</f>
      </c>
      <c r="O913" s="6"/>
      <c r="P913" s="17"/>
    </row>
    <row collapsed="false" customFormat="false" customHeight="false" hidden="false" ht="12.1" outlineLevel="0" r="914">
      <c r="A914" s="21" t="n">
        <v>44515.728645833</v>
      </c>
      <c r="B914" s="17" t="s">
        <v>24</v>
      </c>
      <c r="C914" s="17" t="s">
        <v>630</v>
      </c>
      <c r="D914" s="17" t="s">
        <v>473</v>
      </c>
      <c r="E914" s="17" t="s">
        <v>17</v>
      </c>
      <c r="F914" s="17" t="s">
        <v>19</v>
      </c>
      <c r="G914" s="7" t="n">
        <v>5</v>
      </c>
      <c r="H914" s="6" t="n">
        <v>480.5</v>
      </c>
      <c r="I914" s="6" t="n">
        <v>-2402.5</v>
      </c>
      <c r="J914" s="6" t="n">
        <v>0</v>
      </c>
      <c r="K914" s="6" t="n">
        <v>-1.2</v>
      </c>
      <c r="L914" s="6" t="n">
        <v>0</v>
      </c>
      <c r="M914" s="6"/>
      <c r="N914" s="6" t="s">
        <f>=I914+J914+K914+L914</f>
      </c>
      <c r="O914" s="6"/>
      <c r="P914" s="17"/>
    </row>
    <row collapsed="false" customFormat="false" customHeight="false" hidden="false" ht="12.1" outlineLevel="0" r="915">
      <c r="A915" s="26" t="n">
        <v>44519</v>
      </c>
      <c r="B915" s="27" t="s">
        <v>547</v>
      </c>
      <c r="C915" s="27" t="s">
        <v>183</v>
      </c>
      <c r="D915" s="27" t="s">
        <v>547</v>
      </c>
      <c r="E915" s="27" t="s">
        <v>547</v>
      </c>
      <c r="F915" s="27" t="s">
        <v>19</v>
      </c>
      <c r="G915" s="28" t="n">
        <v>1</v>
      </c>
      <c r="H915" s="29" t="n">
        <v>17000</v>
      </c>
      <c r="I915" s="29" t="n">
        <v>17000</v>
      </c>
      <c r="J915" s="29" t="n">
        <v>0</v>
      </c>
      <c r="K915" s="29" t="n">
        <v>0</v>
      </c>
      <c r="L915" s="29" t="n">
        <v>0</v>
      </c>
      <c r="M915" s="29"/>
      <c r="N915" s="6" t="s">
        <f>=I915+J915+K915+L915</f>
      </c>
      <c r="O915" s="29"/>
      <c r="P915" s="27"/>
    </row>
    <row collapsed="false" customFormat="false" customHeight="false" hidden="false" ht="12.1" outlineLevel="0" r="916">
      <c r="A916" s="21" t="n">
        <v>44519.520752315</v>
      </c>
      <c r="B916" s="17" t="s">
        <v>33</v>
      </c>
      <c r="C916" s="17" t="s">
        <v>622</v>
      </c>
      <c r="D916" s="17" t="s">
        <v>473</v>
      </c>
      <c r="E916" s="17" t="s">
        <v>17</v>
      </c>
      <c r="F916" s="17" t="s">
        <v>19</v>
      </c>
      <c r="G916" s="7" t="n">
        <v>50</v>
      </c>
      <c r="H916" s="6" t="n">
        <v>307</v>
      </c>
      <c r="I916" s="6" t="n">
        <v>-15350</v>
      </c>
      <c r="J916" s="6" t="n">
        <v>0</v>
      </c>
      <c r="K916" s="6" t="n">
        <v>-7.67</v>
      </c>
      <c r="L916" s="6" t="n">
        <v>0</v>
      </c>
      <c r="M916" s="6"/>
      <c r="N916" s="6" t="s">
        <f>=I916+J916+K916+L916</f>
      </c>
      <c r="O916" s="6"/>
      <c r="P916" s="17"/>
    </row>
    <row collapsed="false" customFormat="false" customHeight="false" hidden="false" ht="12.1" outlineLevel="0" r="917">
      <c r="A917" s="21" t="n">
        <v>44519.722013889</v>
      </c>
      <c r="B917" s="17" t="s">
        <v>24</v>
      </c>
      <c r="C917" s="17" t="s">
        <v>630</v>
      </c>
      <c r="D917" s="17" t="s">
        <v>473</v>
      </c>
      <c r="E917" s="17" t="s">
        <v>17</v>
      </c>
      <c r="F917" s="17" t="s">
        <v>19</v>
      </c>
      <c r="G917" s="7" t="n">
        <v>4</v>
      </c>
      <c r="H917" s="6" t="n">
        <v>459</v>
      </c>
      <c r="I917" s="6" t="n">
        <v>-1836</v>
      </c>
      <c r="J917" s="6" t="n">
        <v>0</v>
      </c>
      <c r="K917" s="6" t="n">
        <v>-0.92</v>
      </c>
      <c r="L917" s="6" t="n">
        <v>0</v>
      </c>
      <c r="M917" s="6"/>
      <c r="N917" s="6" t="s">
        <f>=I917+J917+K917+L917</f>
      </c>
      <c r="O917" s="6"/>
      <c r="P917" s="17"/>
    </row>
    <row collapsed="false" customFormat="false" customHeight="false" hidden="false" ht="12.1" outlineLevel="0" r="918">
      <c r="A918" s="38" t="n">
        <v>44519.723217593</v>
      </c>
      <c r="B918" s="39" t="s">
        <v>627</v>
      </c>
      <c r="C918" s="39" t="s">
        <v>628</v>
      </c>
      <c r="D918" s="39" t="s">
        <v>475</v>
      </c>
      <c r="E918" s="39" t="s">
        <v>614</v>
      </c>
      <c r="F918" s="39" t="s">
        <v>19</v>
      </c>
      <c r="G918" s="40" t="n">
        <v>-13</v>
      </c>
      <c r="H918" s="41" t="n">
        <v>73.2661</v>
      </c>
      <c r="I918" s="41" t="n">
        <v>952.46</v>
      </c>
      <c r="J918" s="41" t="n">
        <v>0</v>
      </c>
      <c r="K918" s="41" t="n">
        <v>-1.38</v>
      </c>
      <c r="L918" s="41" t="n">
        <v>0</v>
      </c>
      <c r="M918" s="6" t="n">
        <v>-13</v>
      </c>
      <c r="N918" s="6" t="s">
        <f>=I918+J918+K918+L918</f>
      </c>
      <c r="O918" s="41"/>
      <c r="P918" s="39"/>
    </row>
    <row collapsed="false" customFormat="false" customHeight="false" hidden="false" ht="12.1" outlineLevel="0" r="919">
      <c r="A919" s="38" t="n">
        <v>44519.723900463</v>
      </c>
      <c r="B919" s="39" t="s">
        <v>612</v>
      </c>
      <c r="C919" s="39" t="s">
        <v>613</v>
      </c>
      <c r="D919" s="39" t="s">
        <v>475</v>
      </c>
      <c r="E919" s="39" t="s">
        <v>614</v>
      </c>
      <c r="F919" s="39" t="s">
        <v>19</v>
      </c>
      <c r="G919" s="40" t="n">
        <v>-1200</v>
      </c>
      <c r="H919" s="41" t="n">
        <v>82.8142</v>
      </c>
      <c r="I919" s="41" t="n">
        <v>99377.04</v>
      </c>
      <c r="J919" s="41" t="n">
        <v>0</v>
      </c>
      <c r="K919" s="41" t="n">
        <v>-41.24</v>
      </c>
      <c r="L919" s="41" t="n">
        <v>0</v>
      </c>
      <c r="M919" s="6" t="n">
        <v>-1200</v>
      </c>
      <c r="N919" s="6" t="s">
        <f>=I919+J919+K919+L919</f>
      </c>
      <c r="O919" s="41"/>
      <c r="P919" s="39"/>
    </row>
    <row collapsed="false" customFormat="false" customHeight="false" hidden="false" ht="12.1" outlineLevel="0" r="920">
      <c r="A920" s="21" t="n">
        <v>44519.726006944</v>
      </c>
      <c r="B920" s="17" t="s">
        <v>33</v>
      </c>
      <c r="C920" s="17" t="s">
        <v>622</v>
      </c>
      <c r="D920" s="17" t="s">
        <v>473</v>
      </c>
      <c r="E920" s="17" t="s">
        <v>17</v>
      </c>
      <c r="F920" s="17" t="s">
        <v>19</v>
      </c>
      <c r="G920" s="7" t="n">
        <v>100</v>
      </c>
      <c r="H920" s="6" t="n">
        <v>301.7</v>
      </c>
      <c r="I920" s="6" t="n">
        <v>-30170</v>
      </c>
      <c r="J920" s="6" t="n">
        <v>0</v>
      </c>
      <c r="K920" s="6" t="n">
        <v>-15.08</v>
      </c>
      <c r="L920" s="6" t="n">
        <v>0</v>
      </c>
      <c r="M920" s="6"/>
      <c r="N920" s="6" t="s">
        <f>=I920+J920+K920+L920</f>
      </c>
      <c r="O920" s="6"/>
      <c r="P920" s="17"/>
    </row>
    <row collapsed="false" customFormat="false" customHeight="false" hidden="false" ht="12.1" outlineLevel="0" r="921">
      <c r="A921" s="21" t="n">
        <v>44519.727175926</v>
      </c>
      <c r="B921" s="17" t="s">
        <v>24</v>
      </c>
      <c r="C921" s="17" t="s">
        <v>630</v>
      </c>
      <c r="D921" s="17" t="s">
        <v>473</v>
      </c>
      <c r="E921" s="17" t="s">
        <v>17</v>
      </c>
      <c r="F921" s="17" t="s">
        <v>19</v>
      </c>
      <c r="G921" s="7" t="n">
        <v>100</v>
      </c>
      <c r="H921" s="6" t="n">
        <v>458</v>
      </c>
      <c r="I921" s="6" t="n">
        <v>-45800</v>
      </c>
      <c r="J921" s="6" t="n">
        <v>0</v>
      </c>
      <c r="K921" s="6" t="n">
        <v>-22.9</v>
      </c>
      <c r="L921" s="6" t="n">
        <v>0</v>
      </c>
      <c r="M921" s="6"/>
      <c r="N921" s="6" t="s">
        <f>=I921+J921+K921+L921</f>
      </c>
      <c r="O921" s="6"/>
      <c r="P921" s="17"/>
    </row>
    <row collapsed="false" customFormat="false" customHeight="false" hidden="false" ht="12.1" outlineLevel="0" r="922">
      <c r="A922" s="21" t="n">
        <v>44519.774953704</v>
      </c>
      <c r="B922" s="17" t="s">
        <v>53</v>
      </c>
      <c r="C922" s="17" t="s">
        <v>600</v>
      </c>
      <c r="D922" s="17" t="s">
        <v>473</v>
      </c>
      <c r="E922" s="17" t="s">
        <v>17</v>
      </c>
      <c r="F922" s="17" t="s">
        <v>19</v>
      </c>
      <c r="G922" s="7" t="n">
        <v>150</v>
      </c>
      <c r="H922" s="6" t="n">
        <v>161.7</v>
      </c>
      <c r="I922" s="6" t="n">
        <v>-24255</v>
      </c>
      <c r="J922" s="6" t="n">
        <v>0</v>
      </c>
      <c r="K922" s="6" t="n">
        <v>-12.12</v>
      </c>
      <c r="L922" s="6" t="n">
        <v>0</v>
      </c>
      <c r="M922" s="6"/>
      <c r="N922" s="6" t="s">
        <f>=I922+J922+K922+L922</f>
      </c>
      <c r="O922" s="6"/>
      <c r="P922" s="17"/>
    </row>
    <row collapsed="false" customFormat="false" customHeight="false" hidden="false" ht="12.1" outlineLevel="0" r="923">
      <c r="A923" s="26" t="n">
        <v>44522</v>
      </c>
      <c r="B923" s="27" t="s">
        <v>547</v>
      </c>
      <c r="C923" s="27" t="s">
        <v>183</v>
      </c>
      <c r="D923" s="27" t="s">
        <v>547</v>
      </c>
      <c r="E923" s="27" t="s">
        <v>547</v>
      </c>
      <c r="F923" s="27" t="s">
        <v>19</v>
      </c>
      <c r="G923" s="28" t="n">
        <v>1</v>
      </c>
      <c r="H923" s="29" t="n">
        <v>31000</v>
      </c>
      <c r="I923" s="29" t="n">
        <v>31000</v>
      </c>
      <c r="J923" s="29" t="n">
        <v>0</v>
      </c>
      <c r="K923" s="29" t="n">
        <v>0</v>
      </c>
      <c r="L923" s="29" t="n">
        <v>0</v>
      </c>
      <c r="M923" s="29"/>
      <c r="N923" s="6" t="s">
        <f>=I923+J923+K923+L923</f>
      </c>
      <c r="O923" s="29"/>
      <c r="P923" s="27"/>
    </row>
    <row collapsed="false" customFormat="false" customHeight="false" hidden="false" ht="12.1" outlineLevel="0" r="924">
      <c r="A924" s="21" t="n">
        <v>44522.676875</v>
      </c>
      <c r="B924" s="17" t="s">
        <v>24</v>
      </c>
      <c r="C924" s="17" t="s">
        <v>630</v>
      </c>
      <c r="D924" s="17" t="s">
        <v>473</v>
      </c>
      <c r="E924" s="17" t="s">
        <v>17</v>
      </c>
      <c r="F924" s="17" t="s">
        <v>19</v>
      </c>
      <c r="G924" s="7" t="n">
        <v>69</v>
      </c>
      <c r="H924" s="6" t="n">
        <v>447</v>
      </c>
      <c r="I924" s="6" t="n">
        <v>-30843</v>
      </c>
      <c r="J924" s="6" t="n">
        <v>0</v>
      </c>
      <c r="K924" s="6" t="n">
        <v>-15.42</v>
      </c>
      <c r="L924" s="6" t="n">
        <v>0</v>
      </c>
      <c r="M924" s="6"/>
      <c r="N924" s="6" t="s">
        <f>=I924+J924+K924+L924</f>
      </c>
      <c r="O924" s="6"/>
      <c r="P924" s="17"/>
    </row>
    <row collapsed="false" customFormat="false" customHeight="false" hidden="false" ht="12.1" outlineLevel="0" r="925">
      <c r="A925" s="26" t="n">
        <v>44523</v>
      </c>
      <c r="B925" s="27" t="s">
        <v>547</v>
      </c>
      <c r="C925" s="27" t="s">
        <v>183</v>
      </c>
      <c r="D925" s="27" t="s">
        <v>547</v>
      </c>
      <c r="E925" s="27" t="s">
        <v>547</v>
      </c>
      <c r="F925" s="27" t="s">
        <v>19</v>
      </c>
      <c r="G925" s="28" t="n">
        <v>1</v>
      </c>
      <c r="H925" s="29" t="n">
        <v>55500</v>
      </c>
      <c r="I925" s="29" t="n">
        <v>55500</v>
      </c>
      <c r="J925" s="29" t="n">
        <v>0</v>
      </c>
      <c r="K925" s="29" t="n">
        <v>0</v>
      </c>
      <c r="L925" s="29" t="n">
        <v>0</v>
      </c>
      <c r="M925" s="29"/>
      <c r="N925" s="6" t="s">
        <f>=I925+J925+K925+L925</f>
      </c>
      <c r="O925" s="29"/>
      <c r="P925" s="27"/>
    </row>
    <row collapsed="false" customFormat="false" customHeight="false" hidden="false" ht="12.1" outlineLevel="0" r="926">
      <c r="A926" s="26" t="n">
        <v>44523</v>
      </c>
      <c r="B926" s="27" t="s">
        <v>547</v>
      </c>
      <c r="C926" s="27" t="s">
        <v>183</v>
      </c>
      <c r="D926" s="27" t="s">
        <v>547</v>
      </c>
      <c r="E926" s="27" t="s">
        <v>547</v>
      </c>
      <c r="F926" s="27" t="s">
        <v>35</v>
      </c>
      <c r="G926" s="28" t="n">
        <v>1</v>
      </c>
      <c r="H926" s="29" t="n">
        <v>1500</v>
      </c>
      <c r="I926" s="29" t="n">
        <v>1500</v>
      </c>
      <c r="J926" s="29" t="n">
        <v>0</v>
      </c>
      <c r="K926" s="29" t="n">
        <v>0</v>
      </c>
      <c r="L926" s="29" t="n">
        <v>0</v>
      </c>
      <c r="M926" s="29"/>
      <c r="N926" s="29"/>
      <c r="O926" s="6" t="s">
        <f>=I926+J926+K926+L926</f>
      </c>
      <c r="P926" s="27"/>
    </row>
    <row collapsed="false" customFormat="false" customHeight="false" hidden="false" ht="12.1" outlineLevel="0" r="927">
      <c r="A927" s="21" t="n">
        <v>44523.740185185</v>
      </c>
      <c r="B927" s="17" t="s">
        <v>33</v>
      </c>
      <c r="C927" s="17" t="s">
        <v>622</v>
      </c>
      <c r="D927" s="17" t="s">
        <v>473</v>
      </c>
      <c r="E927" s="17" t="s">
        <v>17</v>
      </c>
      <c r="F927" s="17" t="s">
        <v>19</v>
      </c>
      <c r="G927" s="7" t="n">
        <v>150</v>
      </c>
      <c r="H927" s="6" t="n">
        <v>300.9</v>
      </c>
      <c r="I927" s="6" t="n">
        <v>-45135</v>
      </c>
      <c r="J927" s="6" t="n">
        <v>0</v>
      </c>
      <c r="K927" s="6" t="n">
        <v>-22.57</v>
      </c>
      <c r="L927" s="6" t="n">
        <v>0</v>
      </c>
      <c r="M927" s="6"/>
      <c r="N927" s="6" t="s">
        <f>=I927+J927+K927+L927</f>
      </c>
      <c r="O927" s="6"/>
      <c r="P927" s="17"/>
    </row>
    <row collapsed="false" customFormat="false" customHeight="false" hidden="false" ht="12.1" outlineLevel="0" r="928">
      <c r="A928" s="21" t="n">
        <v>44523.742395833</v>
      </c>
      <c r="B928" s="17" t="s">
        <v>36</v>
      </c>
      <c r="C928" s="17" t="s">
        <v>555</v>
      </c>
      <c r="D928" s="17" t="s">
        <v>473</v>
      </c>
      <c r="E928" s="17" t="s">
        <v>17</v>
      </c>
      <c r="F928" s="17" t="s">
        <v>19</v>
      </c>
      <c r="G928" s="7" t="n">
        <v>30</v>
      </c>
      <c r="H928" s="6" t="n">
        <v>337.2</v>
      </c>
      <c r="I928" s="6" t="n">
        <v>-10116</v>
      </c>
      <c r="J928" s="6" t="n">
        <v>0</v>
      </c>
      <c r="K928" s="6" t="n">
        <v>-5.06</v>
      </c>
      <c r="L928" s="6" t="n">
        <v>0</v>
      </c>
      <c r="M928" s="6"/>
      <c r="N928" s="6" t="s">
        <f>=I928+J928+K928+L928</f>
      </c>
      <c r="O928" s="6"/>
      <c r="P928" s="17"/>
    </row>
    <row collapsed="false" customFormat="false" customHeight="false" hidden="false" ht="12.1" outlineLevel="0" r="929">
      <c r="A929" s="38" t="n">
        <v>44523.74505787</v>
      </c>
      <c r="B929" s="39" t="s">
        <v>612</v>
      </c>
      <c r="C929" s="39" t="s">
        <v>613</v>
      </c>
      <c r="D929" s="39" t="s">
        <v>475</v>
      </c>
      <c r="E929" s="39" t="s">
        <v>614</v>
      </c>
      <c r="F929" s="39" t="s">
        <v>19</v>
      </c>
      <c r="G929" s="40" t="n">
        <v>-1500</v>
      </c>
      <c r="H929" s="41" t="n">
        <v>84.1205</v>
      </c>
      <c r="I929" s="41" t="n">
        <v>126180.75</v>
      </c>
      <c r="J929" s="41" t="n">
        <v>0</v>
      </c>
      <c r="K929" s="41" t="n">
        <v>-52.36</v>
      </c>
      <c r="L929" s="41" t="n">
        <v>0</v>
      </c>
      <c r="M929" s="6" t="n">
        <v>-1500</v>
      </c>
      <c r="N929" s="6" t="s">
        <f>=I929+J929+K929+L929</f>
      </c>
      <c r="O929" s="41"/>
      <c r="P929" s="39"/>
    </row>
    <row collapsed="false" customFormat="false" customHeight="false" hidden="false" ht="12.1" outlineLevel="0" r="930">
      <c r="A930" s="21" t="n">
        <v>44523.746296296</v>
      </c>
      <c r="B930" s="17" t="s">
        <v>48</v>
      </c>
      <c r="C930" s="17" t="s">
        <v>601</v>
      </c>
      <c r="D930" s="17" t="s">
        <v>473</v>
      </c>
      <c r="E930" s="17" t="s">
        <v>17</v>
      </c>
      <c r="F930" s="17" t="s">
        <v>19</v>
      </c>
      <c r="G930" s="7" t="n">
        <v>150000</v>
      </c>
      <c r="H930" s="6" t="n">
        <v>0.1739</v>
      </c>
      <c r="I930" s="6" t="n">
        <v>-26085</v>
      </c>
      <c r="J930" s="6" t="n">
        <v>0</v>
      </c>
      <c r="K930" s="6" t="n">
        <v>-13.04</v>
      </c>
      <c r="L930" s="6" t="n">
        <v>0</v>
      </c>
      <c r="M930" s="6"/>
      <c r="N930" s="6" t="s">
        <f>=I930+J930+K930+L930</f>
      </c>
      <c r="O930" s="6"/>
      <c r="P930" s="17"/>
    </row>
    <row collapsed="false" customFormat="false" customHeight="false" hidden="false" ht="12.1" outlineLevel="0" r="931">
      <c r="A931" s="21" t="n">
        <v>44523.760104167</v>
      </c>
      <c r="B931" s="17" t="s">
        <v>24</v>
      </c>
      <c r="C931" s="17" t="s">
        <v>630</v>
      </c>
      <c r="D931" s="17" t="s">
        <v>473</v>
      </c>
      <c r="E931" s="17" t="s">
        <v>17</v>
      </c>
      <c r="F931" s="17" t="s">
        <v>19</v>
      </c>
      <c r="G931" s="7" t="n">
        <v>52</v>
      </c>
      <c r="H931" s="6" t="n">
        <v>451</v>
      </c>
      <c r="I931" s="6" t="n">
        <v>-23452</v>
      </c>
      <c r="J931" s="6" t="n">
        <v>0</v>
      </c>
      <c r="K931" s="6" t="n">
        <v>-11.73</v>
      </c>
      <c r="L931" s="6" t="n">
        <v>0</v>
      </c>
      <c r="M931" s="6"/>
      <c r="N931" s="6" t="s">
        <f>=I931+J931+K931+L931</f>
      </c>
      <c r="O931" s="6"/>
      <c r="P931" s="17"/>
    </row>
    <row collapsed="false" customFormat="false" customHeight="false" hidden="false" ht="12.1" outlineLevel="0" r="932">
      <c r="A932" s="21" t="n">
        <v>44524.957476852</v>
      </c>
      <c r="B932" s="17" t="s">
        <v>53</v>
      </c>
      <c r="C932" s="17" t="s">
        <v>600</v>
      </c>
      <c r="D932" s="17" t="s">
        <v>473</v>
      </c>
      <c r="E932" s="17" t="s">
        <v>17</v>
      </c>
      <c r="F932" s="17" t="s">
        <v>19</v>
      </c>
      <c r="G932" s="7" t="n">
        <v>100</v>
      </c>
      <c r="H932" s="6" t="n">
        <v>154</v>
      </c>
      <c r="I932" s="6" t="n">
        <v>-15400</v>
      </c>
      <c r="J932" s="6" t="n">
        <v>0</v>
      </c>
      <c r="K932" s="6" t="n">
        <v>-7.7</v>
      </c>
      <c r="L932" s="6" t="n">
        <v>0</v>
      </c>
      <c r="M932" s="6"/>
      <c r="N932" s="6" t="s">
        <f>=I932+J932+K932+L932</f>
      </c>
      <c r="O932" s="6"/>
      <c r="P932" s="17"/>
    </row>
    <row collapsed="false" customFormat="false" customHeight="false" hidden="false" ht="12.1" outlineLevel="0" r="933">
      <c r="A933" s="21" t="n">
        <v>44525.736342593</v>
      </c>
      <c r="B933" s="17" t="s">
        <v>33</v>
      </c>
      <c r="C933" s="17" t="s">
        <v>622</v>
      </c>
      <c r="D933" s="17" t="s">
        <v>473</v>
      </c>
      <c r="E933" s="17" t="s">
        <v>17</v>
      </c>
      <c r="F933" s="17" t="s">
        <v>19</v>
      </c>
      <c r="G933" s="7" t="n">
        <v>10</v>
      </c>
      <c r="H933" s="6" t="n">
        <v>297.6</v>
      </c>
      <c r="I933" s="6" t="n">
        <v>-2976</v>
      </c>
      <c r="J933" s="6" t="n">
        <v>0</v>
      </c>
      <c r="K933" s="6" t="n">
        <v>-1.49</v>
      </c>
      <c r="L933" s="6" t="n">
        <v>0</v>
      </c>
      <c r="M933" s="6"/>
      <c r="N933" s="6" t="s">
        <f>=I933+J933+K933+L933</f>
      </c>
      <c r="O933" s="6"/>
      <c r="P933" s="17"/>
    </row>
    <row collapsed="false" customFormat="false" customHeight="false" hidden="false" ht="12.1" outlineLevel="0" r="934">
      <c r="A934" s="21" t="n">
        <v>44525.736909722</v>
      </c>
      <c r="B934" s="17" t="s">
        <v>33</v>
      </c>
      <c r="C934" s="17" t="s">
        <v>622</v>
      </c>
      <c r="D934" s="17" t="s">
        <v>473</v>
      </c>
      <c r="E934" s="17" t="s">
        <v>17</v>
      </c>
      <c r="F934" s="17" t="s">
        <v>19</v>
      </c>
      <c r="G934" s="7" t="n">
        <v>10</v>
      </c>
      <c r="H934" s="6" t="n">
        <v>297.6</v>
      </c>
      <c r="I934" s="6" t="n">
        <v>-2976</v>
      </c>
      <c r="J934" s="6" t="n">
        <v>0</v>
      </c>
      <c r="K934" s="6" t="n">
        <v>-1.49</v>
      </c>
      <c r="L934" s="6" t="n">
        <v>0</v>
      </c>
      <c r="M934" s="6"/>
      <c r="N934" s="6" t="s">
        <f>=I934+J934+K934+L934</f>
      </c>
      <c r="O934" s="6"/>
      <c r="P934" s="17"/>
    </row>
    <row collapsed="false" customFormat="false" customHeight="false" hidden="false" ht="12.1" outlineLevel="0" r="935">
      <c r="A935" s="21" t="n">
        <v>44525.740023148</v>
      </c>
      <c r="B935" s="17" t="s">
        <v>24</v>
      </c>
      <c r="C935" s="17" t="s">
        <v>630</v>
      </c>
      <c r="D935" s="17" t="s">
        <v>473</v>
      </c>
      <c r="E935" s="17" t="s">
        <v>17</v>
      </c>
      <c r="F935" s="17" t="s">
        <v>19</v>
      </c>
      <c r="G935" s="7" t="n">
        <v>121</v>
      </c>
      <c r="H935" s="6" t="n">
        <v>451</v>
      </c>
      <c r="I935" s="6" t="n">
        <v>-54571</v>
      </c>
      <c r="J935" s="6" t="n">
        <v>0</v>
      </c>
      <c r="K935" s="6" t="n">
        <v>-27.29</v>
      </c>
      <c r="L935" s="6" t="n">
        <v>0</v>
      </c>
      <c r="M935" s="6"/>
      <c r="N935" s="6" t="s">
        <f>=I935+J935+K935+L935</f>
      </c>
      <c r="O935" s="6"/>
      <c r="P935" s="17"/>
    </row>
    <row collapsed="false" customFormat="false" customHeight="false" hidden="false" ht="12.1" outlineLevel="0" r="936">
      <c r="A936" s="26" t="n">
        <v>44526</v>
      </c>
      <c r="B936" s="27" t="s">
        <v>547</v>
      </c>
      <c r="C936" s="27" t="s">
        <v>183</v>
      </c>
      <c r="D936" s="27" t="s">
        <v>547</v>
      </c>
      <c r="E936" s="27" t="s">
        <v>547</v>
      </c>
      <c r="F936" s="27" t="s">
        <v>19</v>
      </c>
      <c r="G936" s="28" t="n">
        <v>1</v>
      </c>
      <c r="H936" s="29" t="n">
        <v>581</v>
      </c>
      <c r="I936" s="29" t="n">
        <v>581</v>
      </c>
      <c r="J936" s="29" t="n">
        <v>0</v>
      </c>
      <c r="K936" s="29" t="n">
        <v>0</v>
      </c>
      <c r="L936" s="29" t="n">
        <v>0</v>
      </c>
      <c r="M936" s="29"/>
      <c r="N936" s="6" t="s">
        <f>=I936+J936+K936+L936</f>
      </c>
      <c r="O936" s="29"/>
      <c r="P936" s="27"/>
    </row>
    <row collapsed="false" customFormat="false" customHeight="false" hidden="false" ht="12.1" outlineLevel="0" r="937">
      <c r="A937" s="26" t="n">
        <v>44529</v>
      </c>
      <c r="B937" s="27" t="s">
        <v>547</v>
      </c>
      <c r="C937" s="27" t="s">
        <v>183</v>
      </c>
      <c r="D937" s="27" t="s">
        <v>547</v>
      </c>
      <c r="E937" s="27" t="s">
        <v>547</v>
      </c>
      <c r="F937" s="27" t="s">
        <v>19</v>
      </c>
      <c r="G937" s="28" t="n">
        <v>1</v>
      </c>
      <c r="H937" s="29" t="n">
        <v>25000</v>
      </c>
      <c r="I937" s="29" t="n">
        <v>25000</v>
      </c>
      <c r="J937" s="29" t="n">
        <v>0</v>
      </c>
      <c r="K937" s="29" t="n">
        <v>0</v>
      </c>
      <c r="L937" s="29" t="n">
        <v>0</v>
      </c>
      <c r="M937" s="29"/>
      <c r="N937" s="6" t="s">
        <f>=I937+J937+K937+L937</f>
      </c>
      <c r="O937" s="29"/>
      <c r="P937" s="27"/>
    </row>
    <row collapsed="false" customFormat="false" customHeight="false" hidden="false" ht="12.1" outlineLevel="0" r="938">
      <c r="A938" s="21" t="n">
        <v>44529.765601852</v>
      </c>
      <c r="B938" s="17" t="s">
        <v>30</v>
      </c>
      <c r="C938" s="17" t="s">
        <v>605</v>
      </c>
      <c r="D938" s="17" t="s">
        <v>473</v>
      </c>
      <c r="E938" s="17" t="s">
        <v>17</v>
      </c>
      <c r="F938" s="17" t="s">
        <v>19</v>
      </c>
      <c r="G938" s="7" t="n">
        <v>90</v>
      </c>
      <c r="H938" s="6" t="n">
        <v>295.05</v>
      </c>
      <c r="I938" s="6" t="n">
        <v>-26554.5</v>
      </c>
      <c r="J938" s="6" t="n">
        <v>0</v>
      </c>
      <c r="K938" s="6" t="n">
        <v>-13.28</v>
      </c>
      <c r="L938" s="6" t="n">
        <v>0</v>
      </c>
      <c r="M938" s="6"/>
      <c r="N938" s="6" t="s">
        <f>=I938+J938+K938+L938</f>
      </c>
      <c r="O938" s="6"/>
      <c r="P938" s="17"/>
    </row>
    <row collapsed="false" customFormat="false" customHeight="false" hidden="false" ht="12.1" outlineLevel="0" r="939">
      <c r="A939" s="26" t="n">
        <v>44544</v>
      </c>
      <c r="B939" s="27" t="s">
        <v>547</v>
      </c>
      <c r="C939" s="27" t="s">
        <v>183</v>
      </c>
      <c r="D939" s="27" t="s">
        <v>547</v>
      </c>
      <c r="E939" s="27" t="s">
        <v>547</v>
      </c>
      <c r="F939" s="27" t="s">
        <v>35</v>
      </c>
      <c r="G939" s="28" t="n">
        <v>1</v>
      </c>
      <c r="H939" s="29" t="n">
        <v>1200</v>
      </c>
      <c r="I939" s="29" t="n">
        <v>1200</v>
      </c>
      <c r="J939" s="29" t="n">
        <v>0</v>
      </c>
      <c r="K939" s="29" t="n">
        <v>0</v>
      </c>
      <c r="L939" s="29" t="n">
        <v>0</v>
      </c>
      <c r="M939" s="29"/>
      <c r="N939" s="29"/>
      <c r="O939" s="6" t="s">
        <f>=I939+J939+K939+L939</f>
      </c>
      <c r="P939" s="27"/>
    </row>
    <row collapsed="false" customFormat="false" customHeight="false" hidden="false" ht="12.1" outlineLevel="0" r="940">
      <c r="A940" s="38" t="n">
        <v>44544.511793981</v>
      </c>
      <c r="B940" s="39" t="s">
        <v>612</v>
      </c>
      <c r="C940" s="39" t="s">
        <v>613</v>
      </c>
      <c r="D940" s="39" t="s">
        <v>475</v>
      </c>
      <c r="E940" s="39" t="s">
        <v>614</v>
      </c>
      <c r="F940" s="39" t="s">
        <v>19</v>
      </c>
      <c r="G940" s="40" t="n">
        <v>-1200</v>
      </c>
      <c r="H940" s="41" t="n">
        <v>82.964</v>
      </c>
      <c r="I940" s="41" t="n">
        <v>99556.8</v>
      </c>
      <c r="J940" s="41" t="n">
        <v>0</v>
      </c>
      <c r="K940" s="41" t="n">
        <v>-41.31</v>
      </c>
      <c r="L940" s="41" t="n">
        <v>0</v>
      </c>
      <c r="M940" s="6" t="n">
        <v>-1200</v>
      </c>
      <c r="N940" s="6" t="s">
        <f>=I940+J940+K940+L940</f>
      </c>
      <c r="O940" s="41"/>
      <c r="P940" s="39"/>
    </row>
    <row collapsed="false" customFormat="false" customHeight="false" hidden="false" ht="12.1" outlineLevel="0" r="941">
      <c r="A941" s="21" t="n">
        <v>44544.519027778</v>
      </c>
      <c r="B941" s="17" t="s">
        <v>33</v>
      </c>
      <c r="C941" s="17" t="s">
        <v>622</v>
      </c>
      <c r="D941" s="17" t="s">
        <v>473</v>
      </c>
      <c r="E941" s="17" t="s">
        <v>17</v>
      </c>
      <c r="F941" s="17" t="s">
        <v>19</v>
      </c>
      <c r="G941" s="7" t="n">
        <v>50</v>
      </c>
      <c r="H941" s="6" t="n">
        <v>265</v>
      </c>
      <c r="I941" s="6" t="n">
        <v>-13250</v>
      </c>
      <c r="J941" s="6" t="n">
        <v>0</v>
      </c>
      <c r="K941" s="6" t="n">
        <v>-6.62</v>
      </c>
      <c r="L941" s="6" t="n">
        <v>0</v>
      </c>
      <c r="M941" s="6"/>
      <c r="N941" s="6" t="s">
        <f>=I941+J941+K941+L941</f>
      </c>
      <c r="O941" s="6"/>
      <c r="P941" s="17"/>
    </row>
    <row collapsed="false" customFormat="false" customHeight="false" hidden="false" ht="12.1" outlineLevel="0" r="942">
      <c r="A942" s="21" t="n">
        <v>44544.535798611</v>
      </c>
      <c r="B942" s="17" t="s">
        <v>24</v>
      </c>
      <c r="C942" s="17" t="s">
        <v>630</v>
      </c>
      <c r="D942" s="17" t="s">
        <v>473</v>
      </c>
      <c r="E942" s="17" t="s">
        <v>17</v>
      </c>
      <c r="F942" s="17" t="s">
        <v>19</v>
      </c>
      <c r="G942" s="7" t="n">
        <v>50</v>
      </c>
      <c r="H942" s="6" t="n">
        <v>418</v>
      </c>
      <c r="I942" s="6" t="n">
        <v>-20900</v>
      </c>
      <c r="J942" s="6" t="n">
        <v>0</v>
      </c>
      <c r="K942" s="6" t="n">
        <v>-10.45</v>
      </c>
      <c r="L942" s="6" t="n">
        <v>0</v>
      </c>
      <c r="M942" s="6"/>
      <c r="N942" s="6" t="s">
        <f>=I942+J942+K942+L942</f>
      </c>
      <c r="O942" s="6"/>
      <c r="P942" s="17"/>
    </row>
    <row collapsed="false" customFormat="false" customHeight="false" hidden="false" ht="12.1" outlineLevel="0" r="943">
      <c r="A943" s="21" t="n">
        <v>44544.874490741</v>
      </c>
      <c r="B943" s="17" t="s">
        <v>24</v>
      </c>
      <c r="C943" s="17" t="s">
        <v>630</v>
      </c>
      <c r="D943" s="17" t="s">
        <v>473</v>
      </c>
      <c r="E943" s="17" t="s">
        <v>17</v>
      </c>
      <c r="F943" s="17" t="s">
        <v>19</v>
      </c>
      <c r="G943" s="7" t="n">
        <v>50</v>
      </c>
      <c r="H943" s="6" t="n">
        <v>423</v>
      </c>
      <c r="I943" s="6" t="n">
        <v>-21150</v>
      </c>
      <c r="J943" s="6" t="n">
        <v>0</v>
      </c>
      <c r="K943" s="6" t="n">
        <v>-10.58</v>
      </c>
      <c r="L943" s="6" t="n">
        <v>0</v>
      </c>
      <c r="M943" s="6"/>
      <c r="N943" s="6" t="s">
        <f>=I943+J943+K943+L943</f>
      </c>
      <c r="O943" s="6"/>
      <c r="P943" s="17"/>
    </row>
    <row collapsed="false" customFormat="false" customHeight="false" hidden="false" ht="12.1" outlineLevel="0" r="944">
      <c r="A944" s="21" t="n">
        <v>44544.950532407</v>
      </c>
      <c r="B944" s="17" t="s">
        <v>33</v>
      </c>
      <c r="C944" s="17" t="s">
        <v>622</v>
      </c>
      <c r="D944" s="17" t="s">
        <v>473</v>
      </c>
      <c r="E944" s="17" t="s">
        <v>17</v>
      </c>
      <c r="F944" s="17" t="s">
        <v>19</v>
      </c>
      <c r="G944" s="7" t="n">
        <v>100</v>
      </c>
      <c r="H944" s="6" t="n">
        <v>269.5</v>
      </c>
      <c r="I944" s="6" t="n">
        <v>-26950</v>
      </c>
      <c r="J944" s="6" t="n">
        <v>0</v>
      </c>
      <c r="K944" s="6" t="n">
        <v>-13.48</v>
      </c>
      <c r="L944" s="6" t="n">
        <v>0</v>
      </c>
      <c r="M944" s="6"/>
      <c r="N944" s="6" t="s">
        <f>=I944+J944+K944+L944</f>
      </c>
      <c r="O944" s="6"/>
      <c r="P944" s="17"/>
    </row>
    <row collapsed="false" customFormat="false" customHeight="false" hidden="false" ht="12.1" outlineLevel="0" r="945">
      <c r="A945" s="21" t="n">
        <v>44544.952905093</v>
      </c>
      <c r="B945" s="17" t="s">
        <v>36</v>
      </c>
      <c r="C945" s="17" t="s">
        <v>555</v>
      </c>
      <c r="D945" s="17" t="s">
        <v>473</v>
      </c>
      <c r="E945" s="17" t="s">
        <v>17</v>
      </c>
      <c r="F945" s="17" t="s">
        <v>19</v>
      </c>
      <c r="G945" s="7" t="n">
        <v>50</v>
      </c>
      <c r="H945" s="6" t="n">
        <v>318.6</v>
      </c>
      <c r="I945" s="6" t="n">
        <v>-15930</v>
      </c>
      <c r="J945" s="6" t="n">
        <v>0</v>
      </c>
      <c r="K945" s="6" t="n">
        <v>-7.97</v>
      </c>
      <c r="L945" s="6" t="n">
        <v>0</v>
      </c>
      <c r="M945" s="6"/>
      <c r="N945" s="6" t="s">
        <f>=I945+J945+K945+L945</f>
      </c>
      <c r="O945" s="6"/>
      <c r="P945" s="17"/>
    </row>
    <row collapsed="false" customFormat="false" customHeight="false" hidden="false" ht="12.1" outlineLevel="0" r="946">
      <c r="A946" s="26" t="n">
        <v>44551</v>
      </c>
      <c r="B946" s="27" t="s">
        <v>547</v>
      </c>
      <c r="C946" s="27" t="s">
        <v>183</v>
      </c>
      <c r="D946" s="27" t="s">
        <v>547</v>
      </c>
      <c r="E946" s="27" t="s">
        <v>547</v>
      </c>
      <c r="F946" s="27" t="s">
        <v>19</v>
      </c>
      <c r="G946" s="28" t="n">
        <v>1</v>
      </c>
      <c r="H946" s="29" t="n">
        <v>429</v>
      </c>
      <c r="I946" s="29" t="n">
        <v>429</v>
      </c>
      <c r="J946" s="29" t="n">
        <v>0</v>
      </c>
      <c r="K946" s="29" t="n">
        <v>0</v>
      </c>
      <c r="L946" s="29" t="n">
        <v>0</v>
      </c>
      <c r="M946" s="29"/>
      <c r="N946" s="6" t="s">
        <f>=I946+J946+K946+L946</f>
      </c>
      <c r="O946" s="29"/>
      <c r="P946" s="27"/>
    </row>
    <row collapsed="false" customFormat="false" customHeight="false" hidden="false" ht="12.1" outlineLevel="0" r="947">
      <c r="A947" s="21" t="n">
        <v>44551.386134259</v>
      </c>
      <c r="B947" s="17" t="s">
        <v>496</v>
      </c>
      <c r="C947" s="17" t="s">
        <v>610</v>
      </c>
      <c r="D947" s="17" t="s">
        <v>473</v>
      </c>
      <c r="E947" s="17" t="s">
        <v>17</v>
      </c>
      <c r="F947" s="17" t="s">
        <v>19</v>
      </c>
      <c r="G947" s="7" t="n">
        <v>10</v>
      </c>
      <c r="H947" s="6" t="n">
        <v>129.6</v>
      </c>
      <c r="I947" s="6" t="n">
        <v>-1296</v>
      </c>
      <c r="J947" s="6" t="n">
        <v>0</v>
      </c>
      <c r="K947" s="6" t="n">
        <v>-0.65</v>
      </c>
      <c r="L947" s="6" t="n">
        <v>0</v>
      </c>
      <c r="M947" s="6"/>
      <c r="N947" s="6" t="s">
        <f>=I947+J947+K947+L947</f>
      </c>
      <c r="O947" s="6"/>
      <c r="P947" s="17"/>
    </row>
    <row collapsed="false" customFormat="false" customHeight="false" hidden="false" ht="12.1" outlineLevel="0" r="948">
      <c r="A948" s="42" t="n">
        <v>44552.986805556</v>
      </c>
      <c r="B948" s="43" t="s">
        <v>69</v>
      </c>
      <c r="C948" s="43" t="s">
        <v>301</v>
      </c>
      <c r="D948" s="43" t="s">
        <v>636</v>
      </c>
      <c r="E948" s="43" t="s">
        <v>17</v>
      </c>
      <c r="F948" s="43" t="s">
        <v>19</v>
      </c>
      <c r="G948" s="44" t="n">
        <v>1</v>
      </c>
      <c r="H948" s="45" t="n">
        <v>989</v>
      </c>
      <c r="I948" s="45" t="n">
        <v>0</v>
      </c>
      <c r="J948" s="45" t="n">
        <v>0</v>
      </c>
      <c r="K948" s="45" t="n">
        <v>0</v>
      </c>
      <c r="L948" s="45" t="n">
        <v>0</v>
      </c>
      <c r="M948" s="45"/>
      <c r="N948" s="6" t="s">
        <f>=I948+J948+K948+L948</f>
      </c>
      <c r="O948" s="45"/>
      <c r="P948" s="43"/>
    </row>
    <row collapsed="false" customFormat="false" customHeight="false" hidden="false" ht="12.1" outlineLevel="0" r="949">
      <c r="A949" s="42" t="n">
        <v>44552.986805556</v>
      </c>
      <c r="B949" s="43" t="s">
        <v>71</v>
      </c>
      <c r="C949" s="43" t="s">
        <v>302</v>
      </c>
      <c r="D949" s="43" t="s">
        <v>636</v>
      </c>
      <c r="E949" s="43" t="s">
        <v>17</v>
      </c>
      <c r="F949" s="43" t="s">
        <v>19</v>
      </c>
      <c r="G949" s="44" t="n">
        <v>2</v>
      </c>
      <c r="H949" s="45" t="n">
        <v>728</v>
      </c>
      <c r="I949" s="45" t="n">
        <v>0</v>
      </c>
      <c r="J949" s="45" t="n">
        <v>0</v>
      </c>
      <c r="K949" s="45" t="n">
        <v>0</v>
      </c>
      <c r="L949" s="45" t="n">
        <v>0</v>
      </c>
      <c r="M949" s="45"/>
      <c r="N949" s="6" t="s">
        <f>=I949+J949+K949+L949</f>
      </c>
      <c r="O949" s="45"/>
      <c r="P949" s="43"/>
    </row>
    <row collapsed="false" customFormat="false" customHeight="false" hidden="false" ht="12.1" outlineLevel="0" r="950">
      <c r="A950" s="26" t="n">
        <v>44564</v>
      </c>
      <c r="B950" s="27" t="s">
        <v>547</v>
      </c>
      <c r="C950" s="27" t="s">
        <v>183</v>
      </c>
      <c r="D950" s="27" t="s">
        <v>547</v>
      </c>
      <c r="E950" s="27" t="s">
        <v>547</v>
      </c>
      <c r="F950" s="27" t="s">
        <v>19</v>
      </c>
      <c r="G950" s="28" t="n">
        <v>1</v>
      </c>
      <c r="H950" s="29" t="n">
        <v>45000</v>
      </c>
      <c r="I950" s="29" t="n">
        <v>45000</v>
      </c>
      <c r="J950" s="29" t="n">
        <v>0</v>
      </c>
      <c r="K950" s="29" t="n">
        <v>0</v>
      </c>
      <c r="L950" s="29" t="n">
        <v>0</v>
      </c>
      <c r="M950" s="29"/>
      <c r="N950" s="6" t="s">
        <f>=I950+J950+K950+L950</f>
      </c>
      <c r="O950" s="29"/>
      <c r="P950" s="27"/>
    </row>
    <row collapsed="false" customFormat="false" customHeight="false" hidden="false" ht="12.1" outlineLevel="0" r="951">
      <c r="A951" s="26" t="n">
        <v>44564</v>
      </c>
      <c r="B951" s="27" t="s">
        <v>547</v>
      </c>
      <c r="C951" s="27" t="s">
        <v>183</v>
      </c>
      <c r="D951" s="27" t="s">
        <v>547</v>
      </c>
      <c r="E951" s="27" t="s">
        <v>547</v>
      </c>
      <c r="F951" s="27" t="s">
        <v>19</v>
      </c>
      <c r="G951" s="28" t="n">
        <v>1</v>
      </c>
      <c r="H951" s="29" t="n">
        <v>250000</v>
      </c>
      <c r="I951" s="29" t="n">
        <v>250000</v>
      </c>
      <c r="J951" s="29" t="n">
        <v>0</v>
      </c>
      <c r="K951" s="29" t="n">
        <v>0</v>
      </c>
      <c r="L951" s="29" t="n">
        <v>0</v>
      </c>
      <c r="M951" s="29"/>
      <c r="N951" s="6" t="s">
        <f>=I951+J951+K951+L951</f>
      </c>
      <c r="O951" s="29"/>
      <c r="P951" s="27"/>
    </row>
    <row collapsed="false" customFormat="false" customHeight="false" hidden="false" ht="12.1" outlineLevel="0" r="952">
      <c r="A952" s="21" t="n">
        <v>44564.4296875</v>
      </c>
      <c r="B952" s="17" t="s">
        <v>30</v>
      </c>
      <c r="C952" s="17" t="s">
        <v>605</v>
      </c>
      <c r="D952" s="17" t="s">
        <v>473</v>
      </c>
      <c r="E952" s="17" t="s">
        <v>17</v>
      </c>
      <c r="F952" s="17" t="s">
        <v>19</v>
      </c>
      <c r="G952" s="7" t="n">
        <v>300</v>
      </c>
      <c r="H952" s="6" t="n">
        <v>299.7</v>
      </c>
      <c r="I952" s="6" t="n">
        <v>-89910</v>
      </c>
      <c r="J952" s="6" t="n">
        <v>0</v>
      </c>
      <c r="K952" s="6" t="n">
        <v>-44.95</v>
      </c>
      <c r="L952" s="6" t="n">
        <v>0</v>
      </c>
      <c r="M952" s="6"/>
      <c r="N952" s="6" t="s">
        <f>=I952+J952+K952+L952</f>
      </c>
      <c r="O952" s="6"/>
      <c r="P952" s="17"/>
    </row>
    <row collapsed="false" customFormat="false" customHeight="false" hidden="false" ht="12.1" outlineLevel="0" r="953">
      <c r="A953" s="21" t="n">
        <v>44564.44318287</v>
      </c>
      <c r="B953" s="17" t="s">
        <v>62</v>
      </c>
      <c r="C953" s="17" t="s">
        <v>602</v>
      </c>
      <c r="D953" s="17" t="s">
        <v>473</v>
      </c>
      <c r="E953" s="17" t="s">
        <v>17</v>
      </c>
      <c r="F953" s="17" t="s">
        <v>19</v>
      </c>
      <c r="G953" s="7" t="n">
        <v>200</v>
      </c>
      <c r="H953" s="6" t="n">
        <v>218.7</v>
      </c>
      <c r="I953" s="6" t="n">
        <v>-43740</v>
      </c>
      <c r="J953" s="6" t="n">
        <v>0</v>
      </c>
      <c r="K953" s="6" t="n">
        <v>-21.88</v>
      </c>
      <c r="L953" s="6" t="n">
        <v>0</v>
      </c>
      <c r="M953" s="6"/>
      <c r="N953" s="6" t="s">
        <f>=I953+J953+K953+L953</f>
      </c>
      <c r="O953" s="6"/>
      <c r="P953" s="17"/>
    </row>
    <row collapsed="false" customFormat="false" customHeight="false" hidden="false" ht="12.1" outlineLevel="0" r="954">
      <c r="A954" s="21" t="n">
        <v>44564.46630787</v>
      </c>
      <c r="B954" s="17" t="s">
        <v>491</v>
      </c>
      <c r="C954" s="17" t="s">
        <v>603</v>
      </c>
      <c r="D954" s="17" t="s">
        <v>473</v>
      </c>
      <c r="E954" s="17" t="s">
        <v>17</v>
      </c>
      <c r="F954" s="17" t="s">
        <v>19</v>
      </c>
      <c r="G954" s="7" t="n">
        <v>11000</v>
      </c>
      <c r="H954" s="6" t="n">
        <v>2.641</v>
      </c>
      <c r="I954" s="6" t="n">
        <v>-29051</v>
      </c>
      <c r="J954" s="6" t="n">
        <v>0</v>
      </c>
      <c r="K954" s="6" t="n">
        <v>-14.52</v>
      </c>
      <c r="L954" s="6" t="n">
        <v>0</v>
      </c>
      <c r="M954" s="6"/>
      <c r="N954" s="6" t="s">
        <f>=I954+J954+K954+L954</f>
      </c>
      <c r="O954" s="6"/>
      <c r="P954" s="17"/>
    </row>
    <row collapsed="false" customFormat="false" customHeight="false" hidden="false" ht="12.1" outlineLevel="0" r="955">
      <c r="A955" s="21" t="n">
        <v>44564.470416667</v>
      </c>
      <c r="B955" s="17" t="s">
        <v>491</v>
      </c>
      <c r="C955" s="17" t="s">
        <v>603</v>
      </c>
      <c r="D955" s="17" t="s">
        <v>473</v>
      </c>
      <c r="E955" s="17" t="s">
        <v>17</v>
      </c>
      <c r="F955" s="17" t="s">
        <v>19</v>
      </c>
      <c r="G955" s="7" t="n">
        <v>14000</v>
      </c>
      <c r="H955" s="6" t="n">
        <v>2.641</v>
      </c>
      <c r="I955" s="6" t="n">
        <v>-36974</v>
      </c>
      <c r="J955" s="6" t="n">
        <v>0</v>
      </c>
      <c r="K955" s="6" t="n">
        <v>-18.49</v>
      </c>
      <c r="L955" s="6" t="n">
        <v>0</v>
      </c>
      <c r="M955" s="6"/>
      <c r="N955" s="6" t="s">
        <f>=I955+J955+K955+L955</f>
      </c>
      <c r="O955" s="6"/>
      <c r="P955" s="17"/>
    </row>
    <row collapsed="false" customFormat="false" customHeight="false" hidden="false" ht="12.1" outlineLevel="0" r="956">
      <c r="A956" s="21" t="n">
        <v>44564.507175926</v>
      </c>
      <c r="B956" s="17" t="s">
        <v>33</v>
      </c>
      <c r="C956" s="17" t="s">
        <v>622</v>
      </c>
      <c r="D956" s="17" t="s">
        <v>473</v>
      </c>
      <c r="E956" s="17" t="s">
        <v>17</v>
      </c>
      <c r="F956" s="17" t="s">
        <v>19</v>
      </c>
      <c r="G956" s="7" t="n">
        <v>70</v>
      </c>
      <c r="H956" s="6" t="n">
        <v>285</v>
      </c>
      <c r="I956" s="6" t="n">
        <v>-19950</v>
      </c>
      <c r="J956" s="6" t="n">
        <v>0</v>
      </c>
      <c r="K956" s="6" t="n">
        <v>-9.98</v>
      </c>
      <c r="L956" s="6" t="n">
        <v>0</v>
      </c>
      <c r="M956" s="6"/>
      <c r="N956" s="6" t="s">
        <f>=I956+J956+K956+L956</f>
      </c>
      <c r="O956" s="6"/>
      <c r="P956" s="17"/>
    </row>
    <row collapsed="false" customFormat="false" customHeight="false" hidden="false" ht="12.1" outlineLevel="0" r="957">
      <c r="A957" s="21" t="n">
        <v>44564.768969907</v>
      </c>
      <c r="B957" s="17" t="s">
        <v>496</v>
      </c>
      <c r="C957" s="17" t="s">
        <v>610</v>
      </c>
      <c r="D957" s="17" t="s">
        <v>473</v>
      </c>
      <c r="E957" s="17" t="s">
        <v>17</v>
      </c>
      <c r="F957" s="17" t="s">
        <v>19</v>
      </c>
      <c r="G957" s="7" t="n">
        <v>200</v>
      </c>
      <c r="H957" s="6" t="n">
        <v>126.78</v>
      </c>
      <c r="I957" s="6" t="n">
        <v>-25356</v>
      </c>
      <c r="J957" s="6" t="n">
        <v>0</v>
      </c>
      <c r="K957" s="6" t="n">
        <v>-12.68</v>
      </c>
      <c r="L957" s="6" t="n">
        <v>0</v>
      </c>
      <c r="M957" s="6"/>
      <c r="N957" s="6" t="s">
        <f>=I957+J957+K957+L957</f>
      </c>
      <c r="O957" s="6"/>
      <c r="P957" s="17"/>
    </row>
    <row collapsed="false" customFormat="false" customHeight="false" hidden="false" ht="12.1" outlineLevel="0" r="958">
      <c r="A958" s="21" t="n">
        <v>44565.487233796</v>
      </c>
      <c r="B958" s="17" t="s">
        <v>62</v>
      </c>
      <c r="C958" s="17" t="s">
        <v>602</v>
      </c>
      <c r="D958" s="17" t="s">
        <v>473</v>
      </c>
      <c r="E958" s="17" t="s">
        <v>17</v>
      </c>
      <c r="F958" s="17" t="s">
        <v>19</v>
      </c>
      <c r="G958" s="7" t="n">
        <v>230</v>
      </c>
      <c r="H958" s="6" t="n">
        <v>217.98</v>
      </c>
      <c r="I958" s="6" t="n">
        <v>-50135.4</v>
      </c>
      <c r="J958" s="6" t="n">
        <v>0</v>
      </c>
      <c r="K958" s="6" t="n">
        <v>-25.06</v>
      </c>
      <c r="L958" s="6" t="n">
        <v>0</v>
      </c>
      <c r="M958" s="6"/>
      <c r="N958" s="6" t="s">
        <f>=I958+J958+K958+L958</f>
      </c>
      <c r="O958" s="6"/>
      <c r="P958" s="17"/>
    </row>
    <row collapsed="false" customFormat="false" customHeight="false" hidden="false" ht="12.1" outlineLevel="0" r="959">
      <c r="A959" s="26" t="n">
        <v>44574</v>
      </c>
      <c r="B959" s="27" t="s">
        <v>637</v>
      </c>
      <c r="C959" s="27" t="s">
        <v>631</v>
      </c>
      <c r="D959" s="27" t="s">
        <v>569</v>
      </c>
      <c r="E959" s="27" t="s">
        <v>569</v>
      </c>
      <c r="F959" s="27" t="s">
        <v>19</v>
      </c>
      <c r="G959" s="28" t="n">
        <v>1</v>
      </c>
      <c r="H959" s="29" t="n">
        <v>1508</v>
      </c>
      <c r="I959" s="29" t="n">
        <v>1508</v>
      </c>
      <c r="J959" s="29" t="n">
        <v>0</v>
      </c>
      <c r="K959" s="29" t="n">
        <v>0</v>
      </c>
      <c r="L959" s="29" t="n">
        <v>0</v>
      </c>
      <c r="M959" s="29"/>
      <c r="N959" s="6" t="s">
        <f>=I959+J959+K959+L959</f>
      </c>
      <c r="O959" s="29"/>
      <c r="P959" s="27"/>
    </row>
    <row collapsed="false" customFormat="false" customHeight="false" hidden="false" ht="12.1" outlineLevel="0" r="960">
      <c r="A960" s="26" t="n">
        <v>44574</v>
      </c>
      <c r="B960" s="27" t="s">
        <v>547</v>
      </c>
      <c r="C960" s="27" t="s">
        <v>183</v>
      </c>
      <c r="D960" s="27" t="s">
        <v>547</v>
      </c>
      <c r="E960" s="27" t="s">
        <v>547</v>
      </c>
      <c r="F960" s="27" t="s">
        <v>19</v>
      </c>
      <c r="G960" s="28" t="n">
        <v>1</v>
      </c>
      <c r="H960" s="29" t="n">
        <v>60000</v>
      </c>
      <c r="I960" s="29" t="n">
        <v>60000</v>
      </c>
      <c r="J960" s="29" t="n">
        <v>0</v>
      </c>
      <c r="K960" s="29" t="n">
        <v>0</v>
      </c>
      <c r="L960" s="29" t="n">
        <v>0</v>
      </c>
      <c r="M960" s="29"/>
      <c r="N960" s="6" t="s">
        <f>=I960+J960+K960+L960</f>
      </c>
      <c r="O960" s="29"/>
      <c r="P960" s="27"/>
    </row>
    <row collapsed="false" customFormat="false" customHeight="false" hidden="false" ht="12.1" outlineLevel="0" r="961">
      <c r="A961" s="21" t="n">
        <v>44574.923761574</v>
      </c>
      <c r="B961" s="17" t="s">
        <v>30</v>
      </c>
      <c r="C961" s="17" t="s">
        <v>605</v>
      </c>
      <c r="D961" s="17" t="s">
        <v>473</v>
      </c>
      <c r="E961" s="17" t="s">
        <v>17</v>
      </c>
      <c r="F961" s="17" t="s">
        <v>19</v>
      </c>
      <c r="G961" s="7" t="n">
        <v>50</v>
      </c>
      <c r="H961" s="6" t="n">
        <v>291.5</v>
      </c>
      <c r="I961" s="6" t="n">
        <v>-14575</v>
      </c>
      <c r="J961" s="6" t="n">
        <v>0</v>
      </c>
      <c r="K961" s="6" t="n">
        <v>-6.71</v>
      </c>
      <c r="L961" s="6" t="n">
        <v>0</v>
      </c>
      <c r="M961" s="6"/>
      <c r="N961" s="6" t="s">
        <f>=I961+J961+K961+L961</f>
      </c>
      <c r="O961" s="6"/>
      <c r="P961" s="17"/>
    </row>
    <row collapsed="false" customFormat="false" customHeight="false" hidden="false" ht="12.1" outlineLevel="0" r="962">
      <c r="A962" s="21" t="n">
        <v>44574.927349537</v>
      </c>
      <c r="B962" s="17" t="s">
        <v>36</v>
      </c>
      <c r="C962" s="17" t="s">
        <v>555</v>
      </c>
      <c r="D962" s="17" t="s">
        <v>473</v>
      </c>
      <c r="E962" s="17" t="s">
        <v>17</v>
      </c>
      <c r="F962" s="17" t="s">
        <v>19</v>
      </c>
      <c r="G962" s="7" t="n">
        <v>50</v>
      </c>
      <c r="H962" s="6" t="n">
        <v>338</v>
      </c>
      <c r="I962" s="6" t="n">
        <v>-16900</v>
      </c>
      <c r="J962" s="6" t="n">
        <v>0</v>
      </c>
      <c r="K962" s="6" t="n">
        <v>-7.77</v>
      </c>
      <c r="L962" s="6" t="n">
        <v>0</v>
      </c>
      <c r="M962" s="6"/>
      <c r="N962" s="6" t="s">
        <f>=I962+J962+K962+L962</f>
      </c>
      <c r="O962" s="6"/>
      <c r="P962" s="17"/>
    </row>
    <row collapsed="false" customFormat="false" customHeight="false" hidden="false" ht="12.1" outlineLevel="0" r="963">
      <c r="A963" s="21" t="n">
        <v>44574.927951389</v>
      </c>
      <c r="B963" s="17" t="s">
        <v>51</v>
      </c>
      <c r="C963" s="17" t="s">
        <v>606</v>
      </c>
      <c r="D963" s="17" t="s">
        <v>473</v>
      </c>
      <c r="E963" s="17" t="s">
        <v>17</v>
      </c>
      <c r="F963" s="17" t="s">
        <v>19</v>
      </c>
      <c r="G963" s="7" t="n">
        <v>150</v>
      </c>
      <c r="H963" s="6" t="n">
        <v>67.83</v>
      </c>
      <c r="I963" s="6" t="n">
        <v>-10174.5</v>
      </c>
      <c r="J963" s="6" t="n">
        <v>0</v>
      </c>
      <c r="K963" s="6" t="n">
        <v>-4.68</v>
      </c>
      <c r="L963" s="6" t="n">
        <v>0</v>
      </c>
      <c r="M963" s="6"/>
      <c r="N963" s="6" t="s">
        <f>=I963+J963+K963+L963</f>
      </c>
      <c r="O963" s="6"/>
      <c r="P963" s="17"/>
    </row>
    <row collapsed="false" customFormat="false" customHeight="false" hidden="false" ht="12.1" outlineLevel="0" r="964">
      <c r="A964" s="26" t="n">
        <v>44575</v>
      </c>
      <c r="B964" s="27" t="s">
        <v>547</v>
      </c>
      <c r="C964" s="27" t="s">
        <v>183</v>
      </c>
      <c r="D964" s="27" t="s">
        <v>547</v>
      </c>
      <c r="E964" s="27" t="s">
        <v>547</v>
      </c>
      <c r="F964" s="27" t="s">
        <v>19</v>
      </c>
      <c r="G964" s="28" t="n">
        <v>1</v>
      </c>
      <c r="H964" s="29" t="n">
        <v>33300</v>
      </c>
      <c r="I964" s="29" t="n">
        <v>33300</v>
      </c>
      <c r="J964" s="29" t="n">
        <v>0</v>
      </c>
      <c r="K964" s="29" t="n">
        <v>0</v>
      </c>
      <c r="L964" s="29" t="n">
        <v>0</v>
      </c>
      <c r="M964" s="29"/>
      <c r="N964" s="6" t="s">
        <f>=I964+J964+K964+L964</f>
      </c>
      <c r="O964" s="29"/>
      <c r="P964" s="27"/>
    </row>
    <row collapsed="false" customFormat="false" customHeight="false" hidden="false" ht="12.1" outlineLevel="0" r="965">
      <c r="A965" s="21" t="n">
        <v>44575.670833333</v>
      </c>
      <c r="B965" s="17" t="s">
        <v>48</v>
      </c>
      <c r="C965" s="17" t="s">
        <v>601</v>
      </c>
      <c r="D965" s="17" t="s">
        <v>473</v>
      </c>
      <c r="E965" s="17" t="s">
        <v>17</v>
      </c>
      <c r="F965" s="17" t="s">
        <v>19</v>
      </c>
      <c r="G965" s="7" t="n">
        <v>110000</v>
      </c>
      <c r="H965" s="6" t="n">
        <v>0.1621</v>
      </c>
      <c r="I965" s="6" t="n">
        <v>-17831</v>
      </c>
      <c r="J965" s="6" t="n">
        <v>0</v>
      </c>
      <c r="K965" s="6" t="n">
        <v>-8.21</v>
      </c>
      <c r="L965" s="6" t="n">
        <v>0</v>
      </c>
      <c r="M965" s="6"/>
      <c r="N965" s="6" t="s">
        <f>=I965+J965+K965+L965</f>
      </c>
      <c r="O965" s="6"/>
      <c r="P965" s="17"/>
    </row>
    <row collapsed="false" customFormat="false" customHeight="false" hidden="false" ht="12.1" outlineLevel="0" r="966">
      <c r="A966" s="21" t="n">
        <v>44575.73962963</v>
      </c>
      <c r="B966" s="17" t="s">
        <v>48</v>
      </c>
      <c r="C966" s="17" t="s">
        <v>601</v>
      </c>
      <c r="D966" s="17" t="s">
        <v>473</v>
      </c>
      <c r="E966" s="17" t="s">
        <v>17</v>
      </c>
      <c r="F966" s="17" t="s">
        <v>19</v>
      </c>
      <c r="G966" s="7" t="n">
        <v>10000</v>
      </c>
      <c r="H966" s="6" t="n">
        <v>0.1623</v>
      </c>
      <c r="I966" s="6" t="n">
        <v>-1623</v>
      </c>
      <c r="J966" s="6" t="n">
        <v>0</v>
      </c>
      <c r="K966" s="6" t="n">
        <v>-0.74</v>
      </c>
      <c r="L966" s="6" t="n">
        <v>0</v>
      </c>
      <c r="M966" s="6"/>
      <c r="N966" s="6" t="s">
        <f>=I966+J966+K966+L966</f>
      </c>
      <c r="O966" s="6"/>
      <c r="P966" s="17"/>
    </row>
    <row collapsed="false" customFormat="false" customHeight="false" hidden="false" ht="12.1" outlineLevel="0" r="967">
      <c r="A967" s="21" t="n">
        <v>44575.903449074</v>
      </c>
      <c r="B967" s="17" t="s">
        <v>62</v>
      </c>
      <c r="C967" s="17" t="s">
        <v>602</v>
      </c>
      <c r="D967" s="17" t="s">
        <v>473</v>
      </c>
      <c r="E967" s="17" t="s">
        <v>17</v>
      </c>
      <c r="F967" s="17" t="s">
        <v>19</v>
      </c>
      <c r="G967" s="7" t="n">
        <v>160</v>
      </c>
      <c r="H967" s="6" t="n">
        <v>212.74</v>
      </c>
      <c r="I967" s="6" t="n">
        <v>-34038.4</v>
      </c>
      <c r="J967" s="6" t="n">
        <v>0</v>
      </c>
      <c r="K967" s="6" t="n">
        <v>-15.66</v>
      </c>
      <c r="L967" s="6" t="n">
        <v>0</v>
      </c>
      <c r="M967" s="6"/>
      <c r="N967" s="6" t="s">
        <f>=I967+J967+K967+L967</f>
      </c>
      <c r="O967" s="6"/>
      <c r="P967" s="17"/>
    </row>
    <row collapsed="false" customFormat="false" customHeight="false" hidden="false" ht="12.1" outlineLevel="0" r="968">
      <c r="A968" s="26" t="n">
        <v>44582</v>
      </c>
      <c r="B968" s="27" t="s">
        <v>547</v>
      </c>
      <c r="C968" s="27" t="s">
        <v>183</v>
      </c>
      <c r="D968" s="27" t="s">
        <v>547</v>
      </c>
      <c r="E968" s="27" t="s">
        <v>547</v>
      </c>
      <c r="F968" s="27" t="s">
        <v>19</v>
      </c>
      <c r="G968" s="28" t="n">
        <v>1</v>
      </c>
      <c r="H968" s="29" t="n">
        <v>1245</v>
      </c>
      <c r="I968" s="29" t="n">
        <v>1245</v>
      </c>
      <c r="J968" s="29" t="n">
        <v>0</v>
      </c>
      <c r="K968" s="29" t="n">
        <v>0</v>
      </c>
      <c r="L968" s="29" t="n">
        <v>0</v>
      </c>
      <c r="M968" s="29"/>
      <c r="N968" s="6" t="s">
        <f>=I968+J968+K968+L968</f>
      </c>
      <c r="O968" s="29"/>
      <c r="P968" s="27"/>
    </row>
    <row collapsed="false" customFormat="false" customHeight="false" hidden="false" ht="12.1" outlineLevel="0" r="969">
      <c r="A969" s="21" t="n">
        <v>44582.473541667</v>
      </c>
      <c r="B969" s="17" t="s">
        <v>496</v>
      </c>
      <c r="C969" s="17" t="s">
        <v>610</v>
      </c>
      <c r="D969" s="17" t="s">
        <v>473</v>
      </c>
      <c r="E969" s="17" t="s">
        <v>17</v>
      </c>
      <c r="F969" s="17" t="s">
        <v>19</v>
      </c>
      <c r="G969" s="7" t="n">
        <v>10</v>
      </c>
      <c r="H969" s="6" t="n">
        <v>104.3</v>
      </c>
      <c r="I969" s="6" t="n">
        <v>-1043</v>
      </c>
      <c r="J969" s="6" t="n">
        <v>0</v>
      </c>
      <c r="K969" s="6" t="n">
        <v>-0.48</v>
      </c>
      <c r="L969" s="6" t="n">
        <v>0</v>
      </c>
      <c r="M969" s="6"/>
      <c r="N969" s="6" t="s">
        <f>=I969+J969+K969+L969</f>
      </c>
      <c r="O969" s="6"/>
      <c r="P969" s="17"/>
    </row>
    <row collapsed="false" customFormat="false" customHeight="false" hidden="false" ht="12.1" outlineLevel="0" r="970">
      <c r="A970" s="26" t="n">
        <v>44585</v>
      </c>
      <c r="B970" s="27" t="s">
        <v>547</v>
      </c>
      <c r="C970" s="27" t="s">
        <v>183</v>
      </c>
      <c r="D970" s="27" t="s">
        <v>547</v>
      </c>
      <c r="E970" s="27" t="s">
        <v>547</v>
      </c>
      <c r="F970" s="27" t="s">
        <v>19</v>
      </c>
      <c r="G970" s="28" t="n">
        <v>1</v>
      </c>
      <c r="H970" s="29" t="n">
        <v>25000</v>
      </c>
      <c r="I970" s="29" t="n">
        <v>25000</v>
      </c>
      <c r="J970" s="29" t="n">
        <v>0</v>
      </c>
      <c r="K970" s="29" t="n">
        <v>0</v>
      </c>
      <c r="L970" s="29" t="n">
        <v>0</v>
      </c>
      <c r="M970" s="29"/>
      <c r="N970" s="6" t="s">
        <f>=I970+J970+K970+L970</f>
      </c>
      <c r="O970" s="29"/>
      <c r="P970" s="27"/>
    </row>
    <row collapsed="false" customFormat="false" customHeight="false" hidden="false" ht="12.1" outlineLevel="0" r="971">
      <c r="A971" s="30" t="n">
        <v>44585.511851852</v>
      </c>
      <c r="B971" s="31" t="s">
        <v>490</v>
      </c>
      <c r="C971" s="31" t="s">
        <v>599</v>
      </c>
      <c r="D971" s="31" t="s">
        <v>475</v>
      </c>
      <c r="E971" s="31" t="s">
        <v>17</v>
      </c>
      <c r="F971" s="31" t="s">
        <v>19</v>
      </c>
      <c r="G971" s="32" t="n">
        <v>-9</v>
      </c>
      <c r="H971" s="33" t="n">
        <v>650.4</v>
      </c>
      <c r="I971" s="33" t="n">
        <v>5853.6</v>
      </c>
      <c r="J971" s="33" t="n">
        <v>0</v>
      </c>
      <c r="K971" s="33" t="n">
        <v>-2.7</v>
      </c>
      <c r="L971" s="33" t="n">
        <v>0</v>
      </c>
      <c r="M971" s="33"/>
      <c r="N971" s="6" t="s">
        <f>=I971+J971+K971+L971</f>
      </c>
      <c r="O971" s="33"/>
      <c r="P971" s="31"/>
    </row>
    <row collapsed="false" customFormat="false" customHeight="false" hidden="false" ht="12.1" outlineLevel="0" r="972">
      <c r="A972" s="30" t="n">
        <v>44585.537083333</v>
      </c>
      <c r="B972" s="31" t="s">
        <v>490</v>
      </c>
      <c r="C972" s="31" t="s">
        <v>599</v>
      </c>
      <c r="D972" s="31" t="s">
        <v>475</v>
      </c>
      <c r="E972" s="31" t="s">
        <v>17</v>
      </c>
      <c r="F972" s="31" t="s">
        <v>19</v>
      </c>
      <c r="G972" s="32" t="n">
        <v>-21</v>
      </c>
      <c r="H972" s="33" t="n">
        <v>650.4</v>
      </c>
      <c r="I972" s="33" t="n">
        <v>13658.4</v>
      </c>
      <c r="J972" s="33" t="n">
        <v>0</v>
      </c>
      <c r="K972" s="33" t="n">
        <v>-6.29</v>
      </c>
      <c r="L972" s="33" t="n">
        <v>0</v>
      </c>
      <c r="M972" s="33"/>
      <c r="N972" s="6" t="s">
        <f>=I972+J972+K972+L972</f>
      </c>
      <c r="O972" s="33"/>
      <c r="P972" s="31"/>
    </row>
    <row collapsed="false" customFormat="false" customHeight="false" hidden="false" ht="12.1" outlineLevel="0" r="973">
      <c r="A973" s="21" t="n">
        <v>44585.543761574</v>
      </c>
      <c r="B973" s="17" t="s">
        <v>30</v>
      </c>
      <c r="C973" s="17" t="s">
        <v>605</v>
      </c>
      <c r="D973" s="17" t="s">
        <v>473</v>
      </c>
      <c r="E973" s="17" t="s">
        <v>17</v>
      </c>
      <c r="F973" s="17" t="s">
        <v>19</v>
      </c>
      <c r="G973" s="7" t="n">
        <v>70</v>
      </c>
      <c r="H973" s="6" t="n">
        <v>269</v>
      </c>
      <c r="I973" s="6" t="n">
        <v>-18830</v>
      </c>
      <c r="J973" s="6" t="n">
        <v>0</v>
      </c>
      <c r="K973" s="6" t="n">
        <v>-8.66</v>
      </c>
      <c r="L973" s="6" t="n">
        <v>0</v>
      </c>
      <c r="M973" s="6"/>
      <c r="N973" s="6" t="s">
        <f>=I973+J973+K973+L973</f>
      </c>
      <c r="O973" s="6"/>
      <c r="P973" s="17"/>
    </row>
    <row collapsed="false" customFormat="false" customHeight="false" hidden="false" ht="12.1" outlineLevel="0" r="974">
      <c r="A974" s="30" t="n">
        <v>44585.55474537</v>
      </c>
      <c r="B974" s="31" t="s">
        <v>492</v>
      </c>
      <c r="C974" s="31" t="s">
        <v>604</v>
      </c>
      <c r="D974" s="31" t="s">
        <v>475</v>
      </c>
      <c r="E974" s="31" t="s">
        <v>17</v>
      </c>
      <c r="F974" s="31" t="s">
        <v>19</v>
      </c>
      <c r="G974" s="32" t="n">
        <v>-1</v>
      </c>
      <c r="H974" s="33" t="n">
        <v>1308.5</v>
      </c>
      <c r="I974" s="33" t="n">
        <v>1308.5</v>
      </c>
      <c r="J974" s="33" t="n">
        <v>0</v>
      </c>
      <c r="K974" s="33" t="n">
        <v>-0.61</v>
      </c>
      <c r="L974" s="33" t="n">
        <v>0</v>
      </c>
      <c r="M974" s="33"/>
      <c r="N974" s="6" t="s">
        <f>=I974+J974+K974+L974</f>
      </c>
      <c r="O974" s="33"/>
      <c r="P974" s="31"/>
    </row>
    <row collapsed="false" customFormat="false" customHeight="false" hidden="false" ht="12.1" outlineLevel="0" r="975">
      <c r="A975" s="30" t="n">
        <v>44585.55474537</v>
      </c>
      <c r="B975" s="31" t="s">
        <v>492</v>
      </c>
      <c r="C975" s="31" t="s">
        <v>604</v>
      </c>
      <c r="D975" s="31" t="s">
        <v>475</v>
      </c>
      <c r="E975" s="31" t="s">
        <v>17</v>
      </c>
      <c r="F975" s="31" t="s">
        <v>19</v>
      </c>
      <c r="G975" s="32" t="n">
        <v>-6</v>
      </c>
      <c r="H975" s="33" t="n">
        <v>1308.5</v>
      </c>
      <c r="I975" s="33" t="n">
        <v>7851</v>
      </c>
      <c r="J975" s="33" t="n">
        <v>0</v>
      </c>
      <c r="K975" s="33" t="n">
        <v>-3.61</v>
      </c>
      <c r="L975" s="33" t="n">
        <v>0</v>
      </c>
      <c r="M975" s="33"/>
      <c r="N975" s="6" t="s">
        <f>=I975+J975+K975+L975</f>
      </c>
      <c r="O975" s="33"/>
      <c r="P975" s="31"/>
    </row>
    <row collapsed="false" customFormat="false" customHeight="false" hidden="false" ht="12.1" outlineLevel="0" r="976">
      <c r="A976" s="30" t="n">
        <v>44585.55474537</v>
      </c>
      <c r="B976" s="31" t="s">
        <v>492</v>
      </c>
      <c r="C976" s="31" t="s">
        <v>604</v>
      </c>
      <c r="D976" s="31" t="s">
        <v>475</v>
      </c>
      <c r="E976" s="31" t="s">
        <v>17</v>
      </c>
      <c r="F976" s="31" t="s">
        <v>19</v>
      </c>
      <c r="G976" s="32" t="n">
        <v>-1</v>
      </c>
      <c r="H976" s="33" t="n">
        <v>1308.5</v>
      </c>
      <c r="I976" s="33" t="n">
        <v>1308.5</v>
      </c>
      <c r="J976" s="33" t="n">
        <v>0</v>
      </c>
      <c r="K976" s="33" t="n">
        <v>-0.61</v>
      </c>
      <c r="L976" s="33" t="n">
        <v>0</v>
      </c>
      <c r="M976" s="33"/>
      <c r="N976" s="6" t="s">
        <f>=I976+J976+K976+L976</f>
      </c>
      <c r="O976" s="33"/>
      <c r="P976" s="31"/>
    </row>
    <row collapsed="false" customFormat="false" customHeight="false" hidden="false" ht="12.1" outlineLevel="0" r="977">
      <c r="A977" s="30" t="n">
        <v>44585.55474537</v>
      </c>
      <c r="B977" s="31" t="s">
        <v>492</v>
      </c>
      <c r="C977" s="31" t="s">
        <v>604</v>
      </c>
      <c r="D977" s="31" t="s">
        <v>475</v>
      </c>
      <c r="E977" s="31" t="s">
        <v>17</v>
      </c>
      <c r="F977" s="31" t="s">
        <v>19</v>
      </c>
      <c r="G977" s="32" t="n">
        <v>-12</v>
      </c>
      <c r="H977" s="33" t="n">
        <v>1308.5</v>
      </c>
      <c r="I977" s="33" t="n">
        <v>15702</v>
      </c>
      <c r="J977" s="33" t="n">
        <v>0</v>
      </c>
      <c r="K977" s="33" t="n">
        <v>-7.22</v>
      </c>
      <c r="L977" s="33" t="n">
        <v>0</v>
      </c>
      <c r="M977" s="33"/>
      <c r="N977" s="6" t="s">
        <f>=I977+J977+K977+L977</f>
      </c>
      <c r="O977" s="33"/>
      <c r="P977" s="31"/>
    </row>
    <row collapsed="false" customFormat="false" customHeight="false" hidden="false" ht="12.1" outlineLevel="0" r="978">
      <c r="A978" s="21" t="n">
        <v>44585.558483796</v>
      </c>
      <c r="B978" s="17" t="s">
        <v>24</v>
      </c>
      <c r="C978" s="17" t="s">
        <v>630</v>
      </c>
      <c r="D978" s="17" t="s">
        <v>473</v>
      </c>
      <c r="E978" s="17" t="s">
        <v>17</v>
      </c>
      <c r="F978" s="17" t="s">
        <v>19</v>
      </c>
      <c r="G978" s="7" t="n">
        <v>25</v>
      </c>
      <c r="H978" s="6" t="n">
        <v>411</v>
      </c>
      <c r="I978" s="6" t="n">
        <v>-10275</v>
      </c>
      <c r="J978" s="6" t="n">
        <v>0</v>
      </c>
      <c r="K978" s="6" t="n">
        <v>-4.73</v>
      </c>
      <c r="L978" s="6" t="n">
        <v>0</v>
      </c>
      <c r="M978" s="6"/>
      <c r="N978" s="6" t="s">
        <f>=I978+J978+K978+L978</f>
      </c>
      <c r="O978" s="6"/>
      <c r="P978" s="17"/>
    </row>
    <row collapsed="false" customFormat="false" customHeight="false" hidden="false" ht="12.1" outlineLevel="0" r="979">
      <c r="A979" s="21" t="n">
        <v>44585.5590625</v>
      </c>
      <c r="B979" s="17" t="s">
        <v>496</v>
      </c>
      <c r="C979" s="17" t="s">
        <v>610</v>
      </c>
      <c r="D979" s="17" t="s">
        <v>473</v>
      </c>
      <c r="E979" s="17" t="s">
        <v>17</v>
      </c>
      <c r="F979" s="17" t="s">
        <v>19</v>
      </c>
      <c r="G979" s="7" t="n">
        <v>100</v>
      </c>
      <c r="H979" s="6" t="n">
        <v>101</v>
      </c>
      <c r="I979" s="6" t="n">
        <v>-10100</v>
      </c>
      <c r="J979" s="6" t="n">
        <v>0</v>
      </c>
      <c r="K979" s="6" t="n">
        <v>-4.65</v>
      </c>
      <c r="L979" s="6" t="n">
        <v>0</v>
      </c>
      <c r="M979" s="6"/>
      <c r="N979" s="6" t="s">
        <f>=I979+J979+K979+L979</f>
      </c>
      <c r="O979" s="6"/>
      <c r="P979" s="17"/>
    </row>
    <row collapsed="false" customFormat="false" customHeight="false" hidden="false" ht="12.1" outlineLevel="0" r="980">
      <c r="A980" s="21" t="n">
        <v>44585.569513889</v>
      </c>
      <c r="B980" s="17" t="s">
        <v>62</v>
      </c>
      <c r="C980" s="17" t="s">
        <v>602</v>
      </c>
      <c r="D980" s="17" t="s">
        <v>473</v>
      </c>
      <c r="E980" s="17" t="s">
        <v>17</v>
      </c>
      <c r="F980" s="17" t="s">
        <v>19</v>
      </c>
      <c r="G980" s="7" t="n">
        <v>70</v>
      </c>
      <c r="H980" s="6" t="n">
        <v>199</v>
      </c>
      <c r="I980" s="6" t="n">
        <v>-13930</v>
      </c>
      <c r="J980" s="6" t="n">
        <v>0</v>
      </c>
      <c r="K980" s="6" t="n">
        <v>-6.4</v>
      </c>
      <c r="L980" s="6" t="n">
        <v>0</v>
      </c>
      <c r="M980" s="6"/>
      <c r="N980" s="6" t="s">
        <f>=I980+J980+K980+L980</f>
      </c>
      <c r="O980" s="6"/>
      <c r="P980" s="17"/>
    </row>
    <row collapsed="false" customFormat="false" customHeight="false" hidden="false" ht="12.1" outlineLevel="0" r="981">
      <c r="A981" s="21" t="n">
        <v>44585.570289352</v>
      </c>
      <c r="B981" s="17" t="s">
        <v>51</v>
      </c>
      <c r="C981" s="17" t="s">
        <v>606</v>
      </c>
      <c r="D981" s="17" t="s">
        <v>473</v>
      </c>
      <c r="E981" s="17" t="s">
        <v>17</v>
      </c>
      <c r="F981" s="17" t="s">
        <v>19</v>
      </c>
      <c r="G981" s="7" t="n">
        <v>40</v>
      </c>
      <c r="H981" s="6" t="n">
        <v>59</v>
      </c>
      <c r="I981" s="6" t="n">
        <v>-2360</v>
      </c>
      <c r="J981" s="6" t="n">
        <v>0</v>
      </c>
      <c r="K981" s="6" t="n">
        <v>-1.09</v>
      </c>
      <c r="L981" s="6" t="n">
        <v>0</v>
      </c>
      <c r="M981" s="6"/>
      <c r="N981" s="6" t="s">
        <f>=I981+J981+K981+L981</f>
      </c>
      <c r="O981" s="6"/>
      <c r="P981" s="17"/>
    </row>
    <row collapsed="false" customFormat="false" customHeight="false" hidden="false" ht="12.1" outlineLevel="0" r="982">
      <c r="A982" s="21" t="n">
        <v>44585.600219907</v>
      </c>
      <c r="B982" s="17" t="s">
        <v>51</v>
      </c>
      <c r="C982" s="17" t="s">
        <v>606</v>
      </c>
      <c r="D982" s="17" t="s">
        <v>473</v>
      </c>
      <c r="E982" s="17" t="s">
        <v>17</v>
      </c>
      <c r="F982" s="17" t="s">
        <v>19</v>
      </c>
      <c r="G982" s="7" t="n">
        <v>260</v>
      </c>
      <c r="H982" s="6" t="n">
        <v>57</v>
      </c>
      <c r="I982" s="6" t="n">
        <v>-14820</v>
      </c>
      <c r="J982" s="6" t="n">
        <v>0</v>
      </c>
      <c r="K982" s="6" t="n">
        <v>-6.82</v>
      </c>
      <c r="L982" s="6" t="n">
        <v>0</v>
      </c>
      <c r="M982" s="6"/>
      <c r="N982" s="6" t="s">
        <f>=I982+J982+K982+L982</f>
      </c>
      <c r="O982" s="6"/>
      <c r="P982" s="17"/>
    </row>
    <row collapsed="false" customFormat="false" customHeight="false" hidden="false" ht="12.1" outlineLevel="0" r="983">
      <c r="A983" s="30" t="n">
        <v>44585.964641204</v>
      </c>
      <c r="B983" s="31" t="s">
        <v>481</v>
      </c>
      <c r="C983" s="31" t="s">
        <v>551</v>
      </c>
      <c r="D983" s="31" t="s">
        <v>475</v>
      </c>
      <c r="E983" s="31" t="s">
        <v>79</v>
      </c>
      <c r="F983" s="31" t="s">
        <v>19</v>
      </c>
      <c r="G983" s="32" t="n">
        <v>-32</v>
      </c>
      <c r="H983" s="33" t="n">
        <v>99.065</v>
      </c>
      <c r="I983" s="33" t="n">
        <v>31700.8</v>
      </c>
      <c r="J983" s="33" t="n">
        <v>40</v>
      </c>
      <c r="K983" s="33" t="n">
        <v>-14.58</v>
      </c>
      <c r="L983" s="33" t="n">
        <v>0</v>
      </c>
      <c r="M983" s="33"/>
      <c r="N983" s="6" t="s">
        <f>=I983+J983+K983+L983</f>
      </c>
      <c r="O983" s="33"/>
      <c r="P983" s="31"/>
    </row>
    <row collapsed="false" customFormat="false" customHeight="false" hidden="false" ht="12.1" outlineLevel="0" r="984">
      <c r="A984" s="30" t="n">
        <v>44585.965150463</v>
      </c>
      <c r="B984" s="31" t="s">
        <v>479</v>
      </c>
      <c r="C984" s="31" t="s">
        <v>550</v>
      </c>
      <c r="D984" s="31" t="s">
        <v>475</v>
      </c>
      <c r="E984" s="31" t="s">
        <v>79</v>
      </c>
      <c r="F984" s="31" t="s">
        <v>19</v>
      </c>
      <c r="G984" s="32" t="n">
        <v>-7</v>
      </c>
      <c r="H984" s="33" t="n">
        <v>96.103</v>
      </c>
      <c r="I984" s="33" t="n">
        <v>6727.21</v>
      </c>
      <c r="J984" s="33" t="n">
        <v>214.76</v>
      </c>
      <c r="K984" s="33" t="n">
        <v>-3.1</v>
      </c>
      <c r="L984" s="33" t="n">
        <v>0</v>
      </c>
      <c r="M984" s="33"/>
      <c r="N984" s="6" t="s">
        <f>=I984+J984+K984+L984</f>
      </c>
      <c r="O984" s="33"/>
      <c r="P984" s="31"/>
    </row>
    <row collapsed="false" customFormat="false" customHeight="false" hidden="false" ht="12.1" outlineLevel="0" r="985">
      <c r="A985" s="30" t="n">
        <v>44585.965497685</v>
      </c>
      <c r="B985" s="31" t="s">
        <v>479</v>
      </c>
      <c r="C985" s="31" t="s">
        <v>550</v>
      </c>
      <c r="D985" s="31" t="s">
        <v>475</v>
      </c>
      <c r="E985" s="31" t="s">
        <v>79</v>
      </c>
      <c r="F985" s="31" t="s">
        <v>19</v>
      </c>
      <c r="G985" s="32" t="n">
        <v>-1</v>
      </c>
      <c r="H985" s="33" t="n">
        <v>96.103</v>
      </c>
      <c r="I985" s="33" t="n">
        <v>961.03</v>
      </c>
      <c r="J985" s="33" t="n">
        <v>30.68</v>
      </c>
      <c r="K985" s="33" t="n">
        <v>-0.45</v>
      </c>
      <c r="L985" s="33" t="n">
        <v>0</v>
      </c>
      <c r="M985" s="33"/>
      <c r="N985" s="6" t="s">
        <f>=I985+J985+K985+L985</f>
      </c>
      <c r="O985" s="33"/>
      <c r="P985" s="31"/>
    </row>
    <row collapsed="false" customFormat="false" customHeight="false" hidden="false" ht="12.1" outlineLevel="0" r="986">
      <c r="A986" s="30" t="n">
        <v>44585.96556713</v>
      </c>
      <c r="B986" s="31" t="s">
        <v>477</v>
      </c>
      <c r="C986" s="31" t="s">
        <v>548</v>
      </c>
      <c r="D986" s="31" t="s">
        <v>475</v>
      </c>
      <c r="E986" s="31" t="s">
        <v>79</v>
      </c>
      <c r="F986" s="31" t="s">
        <v>19</v>
      </c>
      <c r="G986" s="32" t="n">
        <v>-1</v>
      </c>
      <c r="H986" s="33" t="n">
        <v>93.095</v>
      </c>
      <c r="I986" s="33" t="n">
        <v>930.95</v>
      </c>
      <c r="J986" s="33" t="n">
        <v>26.54</v>
      </c>
      <c r="K986" s="33" t="n">
        <v>-0.43</v>
      </c>
      <c r="L986" s="33" t="n">
        <v>0</v>
      </c>
      <c r="M986" s="33"/>
      <c r="N986" s="6" t="s">
        <f>=I986+J986+K986+L986</f>
      </c>
      <c r="O986" s="33"/>
      <c r="P986" s="31"/>
    </row>
    <row collapsed="false" customFormat="false" customHeight="false" hidden="false" ht="12.1" outlineLevel="0" r="987">
      <c r="A987" s="30" t="n">
        <v>44585.966898148</v>
      </c>
      <c r="B987" s="31" t="s">
        <v>479</v>
      </c>
      <c r="C987" s="31" t="s">
        <v>550</v>
      </c>
      <c r="D987" s="31" t="s">
        <v>475</v>
      </c>
      <c r="E987" s="31" t="s">
        <v>79</v>
      </c>
      <c r="F987" s="31" t="s">
        <v>19</v>
      </c>
      <c r="G987" s="32" t="n">
        <v>-25</v>
      </c>
      <c r="H987" s="33" t="n">
        <v>96.103</v>
      </c>
      <c r="I987" s="33" t="n">
        <v>24025.75</v>
      </c>
      <c r="J987" s="33" t="n">
        <v>767</v>
      </c>
      <c r="K987" s="33" t="n">
        <v>-11.05</v>
      </c>
      <c r="L987" s="33" t="n">
        <v>0</v>
      </c>
      <c r="M987" s="33"/>
      <c r="N987" s="6" t="s">
        <f>=I987+J987+K987+L987</f>
      </c>
      <c r="O987" s="33"/>
      <c r="P987" s="31"/>
    </row>
    <row collapsed="false" customFormat="false" customHeight="false" hidden="false" ht="12.1" outlineLevel="0" r="988">
      <c r="A988" s="30" t="n">
        <v>44585.970532407</v>
      </c>
      <c r="B988" s="31" t="s">
        <v>477</v>
      </c>
      <c r="C988" s="31" t="s">
        <v>548</v>
      </c>
      <c r="D988" s="31" t="s">
        <v>475</v>
      </c>
      <c r="E988" s="31" t="s">
        <v>79</v>
      </c>
      <c r="F988" s="31" t="s">
        <v>19</v>
      </c>
      <c r="G988" s="32" t="n">
        <v>-35</v>
      </c>
      <c r="H988" s="33" t="n">
        <v>93.095</v>
      </c>
      <c r="I988" s="33" t="n">
        <v>32583.25</v>
      </c>
      <c r="J988" s="33" t="n">
        <v>928.9</v>
      </c>
      <c r="K988" s="33" t="n">
        <v>-14.98</v>
      </c>
      <c r="L988" s="33" t="n">
        <v>0</v>
      </c>
      <c r="M988" s="33"/>
      <c r="N988" s="6" t="s">
        <f>=I988+J988+K988+L988</f>
      </c>
      <c r="O988" s="33"/>
      <c r="P988" s="31"/>
    </row>
    <row collapsed="false" customFormat="false" customHeight="false" hidden="false" ht="12.1" outlineLevel="0" r="989">
      <c r="A989" s="21" t="n">
        <v>44585.975694444</v>
      </c>
      <c r="B989" s="17" t="s">
        <v>36</v>
      </c>
      <c r="C989" s="17" t="s">
        <v>555</v>
      </c>
      <c r="D989" s="17" t="s">
        <v>473</v>
      </c>
      <c r="E989" s="17" t="s">
        <v>17</v>
      </c>
      <c r="F989" s="17" t="s">
        <v>19</v>
      </c>
      <c r="G989" s="7" t="n">
        <v>100</v>
      </c>
      <c r="H989" s="6" t="n">
        <v>294</v>
      </c>
      <c r="I989" s="6" t="n">
        <v>-29400</v>
      </c>
      <c r="J989" s="6" t="n">
        <v>0</v>
      </c>
      <c r="K989" s="6" t="n">
        <v>-13.52</v>
      </c>
      <c r="L989" s="6" t="n">
        <v>0</v>
      </c>
      <c r="M989" s="6"/>
      <c r="N989" s="6" t="s">
        <f>=I989+J989+K989+L989</f>
      </c>
      <c r="O989" s="6"/>
      <c r="P989" s="17"/>
    </row>
    <row collapsed="false" customFormat="false" customHeight="false" hidden="false" ht="12.1" outlineLevel="0" r="990">
      <c r="A990" s="21" t="n">
        <v>44585.982627315</v>
      </c>
      <c r="B990" s="17" t="s">
        <v>30</v>
      </c>
      <c r="C990" s="17" t="s">
        <v>605</v>
      </c>
      <c r="D990" s="17" t="s">
        <v>473</v>
      </c>
      <c r="E990" s="17" t="s">
        <v>17</v>
      </c>
      <c r="F990" s="17" t="s">
        <v>19</v>
      </c>
      <c r="G990" s="7" t="n">
        <v>60</v>
      </c>
      <c r="H990" s="6" t="n">
        <v>272.7</v>
      </c>
      <c r="I990" s="6" t="n">
        <v>-16362</v>
      </c>
      <c r="J990" s="6" t="n">
        <v>0</v>
      </c>
      <c r="K990" s="6" t="n">
        <v>-7.53</v>
      </c>
      <c r="L990" s="6" t="n">
        <v>0</v>
      </c>
      <c r="M990" s="6"/>
      <c r="N990" s="6" t="s">
        <f>=I990+J990+K990+L990</f>
      </c>
      <c r="O990" s="6"/>
      <c r="P990" s="17"/>
    </row>
    <row collapsed="false" customFormat="false" customHeight="false" hidden="false" ht="12.1" outlineLevel="0" r="991">
      <c r="A991" s="21" t="n">
        <v>44585.9890625</v>
      </c>
      <c r="B991" s="17" t="s">
        <v>51</v>
      </c>
      <c r="C991" s="17" t="s">
        <v>606</v>
      </c>
      <c r="D991" s="17" t="s">
        <v>473</v>
      </c>
      <c r="E991" s="17" t="s">
        <v>17</v>
      </c>
      <c r="F991" s="17" t="s">
        <v>19</v>
      </c>
      <c r="G991" s="7" t="n">
        <v>250</v>
      </c>
      <c r="H991" s="6" t="n">
        <v>58.45</v>
      </c>
      <c r="I991" s="6" t="n">
        <v>-14612.5</v>
      </c>
      <c r="J991" s="6" t="n">
        <v>0</v>
      </c>
      <c r="K991" s="6" t="n">
        <v>-6.72</v>
      </c>
      <c r="L991" s="6" t="n">
        <v>0</v>
      </c>
      <c r="M991" s="6"/>
      <c r="N991" s="6" t="s">
        <f>=I991+J991+K991+L991</f>
      </c>
      <c r="O991" s="6"/>
      <c r="P991" s="17"/>
    </row>
    <row collapsed="false" customFormat="false" customHeight="false" hidden="false" ht="12.1" outlineLevel="0" r="992">
      <c r="A992" s="26" t="n">
        <v>44586</v>
      </c>
      <c r="B992" s="27" t="s">
        <v>547</v>
      </c>
      <c r="C992" s="27" t="s">
        <v>183</v>
      </c>
      <c r="D992" s="27" t="s">
        <v>547</v>
      </c>
      <c r="E992" s="27" t="s">
        <v>547</v>
      </c>
      <c r="F992" s="27" t="s">
        <v>35</v>
      </c>
      <c r="G992" s="28" t="n">
        <v>1</v>
      </c>
      <c r="H992" s="29" t="n">
        <v>400</v>
      </c>
      <c r="I992" s="29" t="n">
        <v>400</v>
      </c>
      <c r="J992" s="29" t="n">
        <v>0</v>
      </c>
      <c r="K992" s="29" t="n">
        <v>0</v>
      </c>
      <c r="L992" s="29" t="n">
        <v>0</v>
      </c>
      <c r="M992" s="29"/>
      <c r="N992" s="29"/>
      <c r="O992" s="6" t="s">
        <f>=I992+J992+K992+L992</f>
      </c>
      <c r="P992" s="27"/>
    </row>
    <row collapsed="false" customFormat="false" customHeight="false" hidden="false" ht="12.1" outlineLevel="0" r="993">
      <c r="A993" s="21" t="n">
        <v>44586.964409722</v>
      </c>
      <c r="B993" s="17" t="s">
        <v>36</v>
      </c>
      <c r="C993" s="17" t="s">
        <v>555</v>
      </c>
      <c r="D993" s="17" t="s">
        <v>473</v>
      </c>
      <c r="E993" s="17" t="s">
        <v>17</v>
      </c>
      <c r="F993" s="17" t="s">
        <v>19</v>
      </c>
      <c r="G993" s="7" t="n">
        <v>30</v>
      </c>
      <c r="H993" s="6" t="n">
        <v>302</v>
      </c>
      <c r="I993" s="6" t="n">
        <v>-9060</v>
      </c>
      <c r="J993" s="6" t="n">
        <v>0</v>
      </c>
      <c r="K993" s="6" t="n">
        <v>-4.17</v>
      </c>
      <c r="L993" s="6" t="n">
        <v>0</v>
      </c>
      <c r="M993" s="6"/>
      <c r="N993" s="6" t="s">
        <f>=I993+J993+K993+L993</f>
      </c>
      <c r="O993" s="6"/>
      <c r="P993" s="17"/>
    </row>
    <row collapsed="false" customFormat="false" customHeight="false" hidden="false" ht="12.1" outlineLevel="0" r="994">
      <c r="A994" s="21" t="n">
        <v>44586.964699074</v>
      </c>
      <c r="B994" s="17" t="s">
        <v>51</v>
      </c>
      <c r="C994" s="17" t="s">
        <v>606</v>
      </c>
      <c r="D994" s="17" t="s">
        <v>473</v>
      </c>
      <c r="E994" s="17" t="s">
        <v>17</v>
      </c>
      <c r="F994" s="17" t="s">
        <v>19</v>
      </c>
      <c r="G994" s="7" t="n">
        <v>170</v>
      </c>
      <c r="H994" s="6" t="n">
        <v>56.75</v>
      </c>
      <c r="I994" s="6" t="n">
        <v>-9647.5</v>
      </c>
      <c r="J994" s="6" t="n">
        <v>0</v>
      </c>
      <c r="K994" s="6" t="n">
        <v>-4.43</v>
      </c>
      <c r="L994" s="6" t="n">
        <v>0</v>
      </c>
      <c r="M994" s="6"/>
      <c r="N994" s="6" t="s">
        <f>=I994+J994+K994+L994</f>
      </c>
      <c r="O994" s="6"/>
      <c r="P994" s="17"/>
    </row>
    <row collapsed="false" customFormat="false" customHeight="false" hidden="false" ht="12.1" outlineLevel="0" r="995">
      <c r="A995" s="21" t="n">
        <v>44586.988148148</v>
      </c>
      <c r="B995" s="17" t="s">
        <v>62</v>
      </c>
      <c r="C995" s="17" t="s">
        <v>602</v>
      </c>
      <c r="D995" s="17" t="s">
        <v>473</v>
      </c>
      <c r="E995" s="17" t="s">
        <v>17</v>
      </c>
      <c r="F995" s="17" t="s">
        <v>19</v>
      </c>
      <c r="G995" s="7" t="n">
        <v>100</v>
      </c>
      <c r="H995" s="6" t="n">
        <v>198</v>
      </c>
      <c r="I995" s="6" t="n">
        <v>-19800</v>
      </c>
      <c r="J995" s="6" t="n">
        <v>0</v>
      </c>
      <c r="K995" s="6" t="n">
        <v>-9.11</v>
      </c>
      <c r="L995" s="6" t="n">
        <v>0</v>
      </c>
      <c r="M995" s="6"/>
      <c r="N995" s="6" t="s">
        <f>=I995+J995+K995+L995</f>
      </c>
      <c r="O995" s="6"/>
      <c r="P995" s="17"/>
    </row>
    <row collapsed="false" customFormat="false" customHeight="false" hidden="false" ht="12.1" outlineLevel="0" r="996">
      <c r="A996" s="26" t="n">
        <v>44587</v>
      </c>
      <c r="B996" s="27" t="s">
        <v>547</v>
      </c>
      <c r="C996" s="27" t="s">
        <v>183</v>
      </c>
      <c r="D996" s="27" t="s">
        <v>547</v>
      </c>
      <c r="E996" s="27" t="s">
        <v>547</v>
      </c>
      <c r="F996" s="27" t="s">
        <v>19</v>
      </c>
      <c r="G996" s="28" t="n">
        <v>1</v>
      </c>
      <c r="H996" s="29" t="n">
        <v>9000</v>
      </c>
      <c r="I996" s="29" t="n">
        <v>9000</v>
      </c>
      <c r="J996" s="29" t="n">
        <v>0</v>
      </c>
      <c r="K996" s="29" t="n">
        <v>0</v>
      </c>
      <c r="L996" s="29" t="n">
        <v>0</v>
      </c>
      <c r="M996" s="29"/>
      <c r="N996" s="6" t="s">
        <f>=I996+J996+K996+L996</f>
      </c>
      <c r="O996" s="29"/>
      <c r="P996" s="27"/>
    </row>
    <row collapsed="false" customFormat="false" customHeight="false" hidden="false" ht="12.1" outlineLevel="0" r="997">
      <c r="A997" s="38" t="n">
        <v>44587.444050926</v>
      </c>
      <c r="B997" s="39" t="s">
        <v>612</v>
      </c>
      <c r="C997" s="39" t="s">
        <v>613</v>
      </c>
      <c r="D997" s="39" t="s">
        <v>475</v>
      </c>
      <c r="E997" s="39" t="s">
        <v>614</v>
      </c>
      <c r="F997" s="39" t="s">
        <v>19</v>
      </c>
      <c r="G997" s="40" t="n">
        <v>-400</v>
      </c>
      <c r="H997" s="41" t="n">
        <v>89.2078</v>
      </c>
      <c r="I997" s="41" t="n">
        <v>35683.12</v>
      </c>
      <c r="J997" s="41" t="n">
        <v>0</v>
      </c>
      <c r="K997" s="41" t="n">
        <v>-13.85</v>
      </c>
      <c r="L997" s="41" t="n">
        <v>0</v>
      </c>
      <c r="M997" s="6" t="n">
        <v>-400</v>
      </c>
      <c r="N997" s="6" t="s">
        <f>=I997+J997+K997+L997</f>
      </c>
      <c r="O997" s="41"/>
      <c r="P997" s="39"/>
    </row>
    <row collapsed="false" customFormat="false" customHeight="false" hidden="false" ht="12.1" outlineLevel="0" r="998">
      <c r="A998" s="21" t="n">
        <v>44587.448136574</v>
      </c>
      <c r="B998" s="17" t="s">
        <v>39</v>
      </c>
      <c r="C998" s="17" t="s">
        <v>553</v>
      </c>
      <c r="D998" s="17" t="s">
        <v>473</v>
      </c>
      <c r="E998" s="17" t="s">
        <v>17</v>
      </c>
      <c r="F998" s="17" t="s">
        <v>19</v>
      </c>
      <c r="G998" s="7" t="n">
        <v>90</v>
      </c>
      <c r="H998" s="6" t="n">
        <v>234.5</v>
      </c>
      <c r="I998" s="6" t="n">
        <v>-21105</v>
      </c>
      <c r="J998" s="6" t="n">
        <v>0</v>
      </c>
      <c r="K998" s="6" t="n">
        <v>-9.71</v>
      </c>
      <c r="L998" s="6" t="n">
        <v>0</v>
      </c>
      <c r="M998" s="6"/>
      <c r="N998" s="6" t="s">
        <f>=I998+J998+K998+L998</f>
      </c>
      <c r="O998" s="6"/>
      <c r="P998" s="17"/>
    </row>
    <row collapsed="false" customFormat="false" customHeight="false" hidden="false" ht="12.1" outlineLevel="0" r="999">
      <c r="A999" s="21" t="n">
        <v>44589.783055556</v>
      </c>
      <c r="B999" s="17" t="s">
        <v>484</v>
      </c>
      <c r="C999" s="17" t="s">
        <v>561</v>
      </c>
      <c r="D999" s="17" t="s">
        <v>473</v>
      </c>
      <c r="E999" s="17" t="s">
        <v>17</v>
      </c>
      <c r="F999" s="17" t="s">
        <v>19</v>
      </c>
      <c r="G999" s="7" t="n">
        <v>21</v>
      </c>
      <c r="H999" s="6" t="n">
        <v>1095</v>
      </c>
      <c r="I999" s="6" t="n">
        <v>-22995</v>
      </c>
      <c r="J999" s="6" t="n">
        <v>0</v>
      </c>
      <c r="K999" s="6" t="n">
        <v>-10.58</v>
      </c>
      <c r="L999" s="6" t="n">
        <v>0</v>
      </c>
      <c r="M999" s="6"/>
      <c r="N999" s="6" t="s">
        <f>=I999+J999+K999+L999</f>
      </c>
      <c r="O999" s="6"/>
      <c r="P999" s="17"/>
    </row>
    <row collapsed="false" customFormat="false" customHeight="false" hidden="false" ht="12.1" outlineLevel="0" r="1000">
      <c r="A1000" s="26" t="n">
        <v>44594</v>
      </c>
      <c r="B1000" s="27" t="s">
        <v>547</v>
      </c>
      <c r="C1000" s="27" t="s">
        <v>183</v>
      </c>
      <c r="D1000" s="27" t="s">
        <v>547</v>
      </c>
      <c r="E1000" s="27" t="s">
        <v>547</v>
      </c>
      <c r="F1000" s="27" t="s">
        <v>19</v>
      </c>
      <c r="G1000" s="28" t="n">
        <v>1</v>
      </c>
      <c r="H1000" s="29" t="n">
        <v>40000</v>
      </c>
      <c r="I1000" s="29" t="n">
        <v>40000</v>
      </c>
      <c r="J1000" s="29" t="n">
        <v>0</v>
      </c>
      <c r="K1000" s="29" t="n">
        <v>0</v>
      </c>
      <c r="L1000" s="29" t="n">
        <v>0</v>
      </c>
      <c r="M1000" s="29"/>
      <c r="N1000" s="6" t="s">
        <f>=I1000+J1000+K1000+L1000</f>
      </c>
      <c r="O1000" s="29"/>
      <c r="P1000" s="27"/>
    </row>
    <row collapsed="false" customFormat="false" customHeight="false" hidden="false" ht="12.1" outlineLevel="0" r="1001">
      <c r="A1001" s="21" t="n">
        <v>44594.965636574</v>
      </c>
      <c r="B1001" s="17" t="s">
        <v>53</v>
      </c>
      <c r="C1001" s="17" t="s">
        <v>600</v>
      </c>
      <c r="D1001" s="17" t="s">
        <v>473</v>
      </c>
      <c r="E1001" s="17" t="s">
        <v>17</v>
      </c>
      <c r="F1001" s="17" t="s">
        <v>19</v>
      </c>
      <c r="G1001" s="7" t="n">
        <v>40</v>
      </c>
      <c r="H1001" s="6" t="n">
        <v>142.18</v>
      </c>
      <c r="I1001" s="6" t="n">
        <v>-5687.2</v>
      </c>
      <c r="J1001" s="6" t="n">
        <v>0</v>
      </c>
      <c r="K1001" s="6" t="n">
        <v>-2.62</v>
      </c>
      <c r="L1001" s="6" t="n">
        <v>0</v>
      </c>
      <c r="M1001" s="6"/>
      <c r="N1001" s="6" t="s">
        <f>=I1001+J1001+K1001+L1001</f>
      </c>
      <c r="O1001" s="6"/>
      <c r="P1001" s="17"/>
    </row>
    <row collapsed="false" customFormat="false" customHeight="false" hidden="false" ht="12.1" outlineLevel="0" r="1002">
      <c r="A1002" s="21" t="n">
        <v>44594.965636574</v>
      </c>
      <c r="B1002" s="17" t="s">
        <v>53</v>
      </c>
      <c r="C1002" s="17" t="s">
        <v>600</v>
      </c>
      <c r="D1002" s="17" t="s">
        <v>473</v>
      </c>
      <c r="E1002" s="17" t="s">
        <v>17</v>
      </c>
      <c r="F1002" s="17" t="s">
        <v>19</v>
      </c>
      <c r="G1002" s="7" t="n">
        <v>10</v>
      </c>
      <c r="H1002" s="6" t="n">
        <v>142.18</v>
      </c>
      <c r="I1002" s="6" t="n">
        <v>-1421.8</v>
      </c>
      <c r="J1002" s="6" t="n">
        <v>0</v>
      </c>
      <c r="K1002" s="6" t="n">
        <v>-0.65</v>
      </c>
      <c r="L1002" s="6" t="n">
        <v>0</v>
      </c>
      <c r="M1002" s="6"/>
      <c r="N1002" s="6" t="s">
        <f>=I1002+J1002+K1002+L1002</f>
      </c>
      <c r="O1002" s="6"/>
      <c r="P1002" s="17"/>
    </row>
    <row collapsed="false" customFormat="false" customHeight="false" hidden="false" ht="12.1" outlineLevel="0" r="1003">
      <c r="A1003" s="21" t="n">
        <v>44594.966469907</v>
      </c>
      <c r="B1003" s="17" t="s">
        <v>53</v>
      </c>
      <c r="C1003" s="17" t="s">
        <v>600</v>
      </c>
      <c r="D1003" s="17" t="s">
        <v>473</v>
      </c>
      <c r="E1003" s="17" t="s">
        <v>17</v>
      </c>
      <c r="F1003" s="17" t="s">
        <v>19</v>
      </c>
      <c r="G1003" s="7" t="n">
        <v>100</v>
      </c>
      <c r="H1003" s="6" t="n">
        <v>142.18</v>
      </c>
      <c r="I1003" s="6" t="n">
        <v>-14218</v>
      </c>
      <c r="J1003" s="6" t="n">
        <v>0</v>
      </c>
      <c r="K1003" s="6" t="n">
        <v>-6.54</v>
      </c>
      <c r="L1003" s="6" t="n">
        <v>0</v>
      </c>
      <c r="M1003" s="6"/>
      <c r="N1003" s="6" t="s">
        <f>=I1003+J1003+K1003+L1003</f>
      </c>
      <c r="O1003" s="6"/>
      <c r="P1003" s="17"/>
    </row>
    <row collapsed="false" customFormat="false" customHeight="false" hidden="false" ht="12.1" outlineLevel="0" r="1004">
      <c r="A1004" s="21" t="n">
        <v>44594.967407407</v>
      </c>
      <c r="B1004" s="17" t="s">
        <v>30</v>
      </c>
      <c r="C1004" s="17" t="s">
        <v>605</v>
      </c>
      <c r="D1004" s="17" t="s">
        <v>473</v>
      </c>
      <c r="E1004" s="17" t="s">
        <v>17</v>
      </c>
      <c r="F1004" s="17" t="s">
        <v>19</v>
      </c>
      <c r="G1004" s="7" t="n">
        <v>10</v>
      </c>
      <c r="H1004" s="6" t="n">
        <v>286.8</v>
      </c>
      <c r="I1004" s="6" t="n">
        <v>-2868</v>
      </c>
      <c r="J1004" s="6" t="n">
        <v>0</v>
      </c>
      <c r="K1004" s="6" t="n">
        <v>-1.31</v>
      </c>
      <c r="L1004" s="6" t="n">
        <v>0</v>
      </c>
      <c r="M1004" s="6"/>
      <c r="N1004" s="6" t="s">
        <f>=I1004+J1004+K1004+L1004</f>
      </c>
      <c r="O1004" s="6"/>
      <c r="P1004" s="17"/>
    </row>
    <row collapsed="false" customFormat="false" customHeight="false" hidden="false" ht="12.1" outlineLevel="0" r="1005">
      <c r="A1005" s="21" t="n">
        <v>44594.967407407</v>
      </c>
      <c r="B1005" s="17" t="s">
        <v>30</v>
      </c>
      <c r="C1005" s="17" t="s">
        <v>605</v>
      </c>
      <c r="D1005" s="17" t="s">
        <v>473</v>
      </c>
      <c r="E1005" s="17" t="s">
        <v>17</v>
      </c>
      <c r="F1005" s="17" t="s">
        <v>19</v>
      </c>
      <c r="G1005" s="7" t="n">
        <v>40</v>
      </c>
      <c r="H1005" s="6" t="n">
        <v>286.8</v>
      </c>
      <c r="I1005" s="6" t="n">
        <v>-11472</v>
      </c>
      <c r="J1005" s="6" t="n">
        <v>0</v>
      </c>
      <c r="K1005" s="6" t="n">
        <v>-5.28</v>
      </c>
      <c r="L1005" s="6" t="n">
        <v>0</v>
      </c>
      <c r="M1005" s="6"/>
      <c r="N1005" s="6" t="s">
        <f>=I1005+J1005+K1005+L1005</f>
      </c>
      <c r="O1005" s="6"/>
      <c r="P1005" s="17"/>
    </row>
    <row collapsed="false" customFormat="false" customHeight="false" hidden="false" ht="12.1" outlineLevel="0" r="1006">
      <c r="A1006" s="21" t="n">
        <v>44594.979155093</v>
      </c>
      <c r="B1006" s="17" t="s">
        <v>496</v>
      </c>
      <c r="C1006" s="17" t="s">
        <v>610</v>
      </c>
      <c r="D1006" s="17" t="s">
        <v>473</v>
      </c>
      <c r="E1006" s="17" t="s">
        <v>17</v>
      </c>
      <c r="F1006" s="17" t="s">
        <v>19</v>
      </c>
      <c r="G1006" s="7" t="n">
        <v>50</v>
      </c>
      <c r="H1006" s="6" t="n">
        <v>101.8</v>
      </c>
      <c r="I1006" s="6" t="n">
        <v>-5090</v>
      </c>
      <c r="J1006" s="6" t="n">
        <v>0</v>
      </c>
      <c r="K1006" s="6" t="n">
        <v>-2.34</v>
      </c>
      <c r="L1006" s="6" t="n">
        <v>0</v>
      </c>
      <c r="M1006" s="6"/>
      <c r="N1006" s="6" t="s">
        <f>=I1006+J1006+K1006+L1006</f>
      </c>
      <c r="O1006" s="6"/>
      <c r="P1006" s="17"/>
    </row>
    <row collapsed="false" customFormat="false" customHeight="false" hidden="false" ht="12.1" outlineLevel="0" r="1007">
      <c r="A1007" s="26" t="n">
        <v>44595</v>
      </c>
      <c r="B1007" s="27" t="s">
        <v>547</v>
      </c>
      <c r="C1007" s="27" t="s">
        <v>183</v>
      </c>
      <c r="D1007" s="27" t="s">
        <v>547</v>
      </c>
      <c r="E1007" s="27" t="s">
        <v>547</v>
      </c>
      <c r="F1007" s="27" t="s">
        <v>19</v>
      </c>
      <c r="G1007" s="28" t="n">
        <v>1</v>
      </c>
      <c r="H1007" s="29" t="n">
        <v>27000</v>
      </c>
      <c r="I1007" s="29" t="n">
        <v>27000</v>
      </c>
      <c r="J1007" s="29" t="n">
        <v>0</v>
      </c>
      <c r="K1007" s="29" t="n">
        <v>0</v>
      </c>
      <c r="L1007" s="29" t="n">
        <v>0</v>
      </c>
      <c r="M1007" s="29"/>
      <c r="N1007" s="6" t="s">
        <f>=I1007+J1007+K1007+L1007</f>
      </c>
      <c r="O1007" s="29"/>
      <c r="P1007" s="27"/>
    </row>
    <row collapsed="false" customFormat="false" customHeight="false" hidden="false" ht="12.1" outlineLevel="0" r="1008">
      <c r="A1008" s="21" t="n">
        <v>44595.912627315</v>
      </c>
      <c r="B1008" s="17" t="s">
        <v>33</v>
      </c>
      <c r="C1008" s="17" t="s">
        <v>622</v>
      </c>
      <c r="D1008" s="17" t="s">
        <v>473</v>
      </c>
      <c r="E1008" s="17" t="s">
        <v>17</v>
      </c>
      <c r="F1008" s="17" t="s">
        <v>19</v>
      </c>
      <c r="G1008" s="7" t="n">
        <v>50</v>
      </c>
      <c r="H1008" s="6" t="n">
        <v>241.4</v>
      </c>
      <c r="I1008" s="6" t="n">
        <v>-12070</v>
      </c>
      <c r="J1008" s="6" t="n">
        <v>0</v>
      </c>
      <c r="K1008" s="6" t="n">
        <v>-5.55</v>
      </c>
      <c r="L1008" s="6" t="n">
        <v>0</v>
      </c>
      <c r="M1008" s="6"/>
      <c r="N1008" s="6" t="s">
        <f>=I1008+J1008+K1008+L1008</f>
      </c>
      <c r="O1008" s="6"/>
      <c r="P1008" s="17"/>
    </row>
    <row collapsed="false" customFormat="false" customHeight="false" hidden="false" ht="12.1" outlineLevel="0" r="1009">
      <c r="A1009" s="21" t="n">
        <v>44595.932511574</v>
      </c>
      <c r="B1009" s="17" t="s">
        <v>48</v>
      </c>
      <c r="C1009" s="17" t="s">
        <v>601</v>
      </c>
      <c r="D1009" s="17" t="s">
        <v>473</v>
      </c>
      <c r="E1009" s="17" t="s">
        <v>17</v>
      </c>
      <c r="F1009" s="17" t="s">
        <v>19</v>
      </c>
      <c r="G1009" s="7" t="n">
        <v>100000</v>
      </c>
      <c r="H1009" s="6" t="n">
        <v>0.1402</v>
      </c>
      <c r="I1009" s="6" t="n">
        <v>-14020</v>
      </c>
      <c r="J1009" s="6" t="n">
        <v>0</v>
      </c>
      <c r="K1009" s="6" t="n">
        <v>-6.46</v>
      </c>
      <c r="L1009" s="6" t="n">
        <v>0</v>
      </c>
      <c r="M1009" s="6"/>
      <c r="N1009" s="6" t="s">
        <f>=I1009+J1009+K1009+L1009</f>
      </c>
      <c r="O1009" s="6"/>
      <c r="P1009" s="17"/>
    </row>
    <row collapsed="false" customFormat="false" customHeight="false" hidden="false" ht="12.1" outlineLevel="0" r="1010">
      <c r="A1010" s="21" t="n">
        <v>44596.416956019</v>
      </c>
      <c r="B1010" s="17" t="s">
        <v>496</v>
      </c>
      <c r="C1010" s="17" t="s">
        <v>610</v>
      </c>
      <c r="D1010" s="17" t="s">
        <v>473</v>
      </c>
      <c r="E1010" s="17" t="s">
        <v>17</v>
      </c>
      <c r="F1010" s="17" t="s">
        <v>19</v>
      </c>
      <c r="G1010" s="7" t="n">
        <v>10</v>
      </c>
      <c r="H1010" s="6" t="n">
        <v>99.9</v>
      </c>
      <c r="I1010" s="6" t="n">
        <v>-999</v>
      </c>
      <c r="J1010" s="6" t="n">
        <v>0</v>
      </c>
      <c r="K1010" s="6" t="n">
        <v>-0.46</v>
      </c>
      <c r="L1010" s="6" t="n">
        <v>0</v>
      </c>
      <c r="M1010" s="6"/>
      <c r="N1010" s="6" t="s">
        <f>=I1010+J1010+K1010+L1010</f>
      </c>
      <c r="O1010" s="6"/>
      <c r="P1010" s="17"/>
    </row>
    <row collapsed="false" customFormat="false" customHeight="false" hidden="false" ht="12.1" outlineLevel="0" r="1011">
      <c r="A1011" s="26" t="n">
        <v>44600</v>
      </c>
      <c r="B1011" s="27" t="s">
        <v>547</v>
      </c>
      <c r="C1011" s="27" t="s">
        <v>183</v>
      </c>
      <c r="D1011" s="27" t="s">
        <v>547</v>
      </c>
      <c r="E1011" s="27" t="s">
        <v>547</v>
      </c>
      <c r="F1011" s="27" t="s">
        <v>19</v>
      </c>
      <c r="G1011" s="28" t="n">
        <v>1</v>
      </c>
      <c r="H1011" s="29" t="n">
        <v>1000</v>
      </c>
      <c r="I1011" s="29" t="n">
        <v>1000</v>
      </c>
      <c r="J1011" s="29" t="n">
        <v>0</v>
      </c>
      <c r="K1011" s="29" t="n">
        <v>0</v>
      </c>
      <c r="L1011" s="29" t="n">
        <v>0</v>
      </c>
      <c r="M1011" s="29"/>
      <c r="N1011" s="6" t="s">
        <f>=I1011+J1011+K1011+L1011</f>
      </c>
      <c r="O1011" s="29"/>
      <c r="P1011" s="27"/>
    </row>
    <row collapsed="false" customFormat="false" customHeight="false" hidden="false" ht="12.1" outlineLevel="0" r="1012">
      <c r="A1012" s="26" t="n">
        <v>44601</v>
      </c>
      <c r="B1012" s="27" t="s">
        <v>547</v>
      </c>
      <c r="C1012" s="27" t="s">
        <v>183</v>
      </c>
      <c r="D1012" s="27" t="s">
        <v>547</v>
      </c>
      <c r="E1012" s="27" t="s">
        <v>547</v>
      </c>
      <c r="F1012" s="27" t="s">
        <v>19</v>
      </c>
      <c r="G1012" s="28" t="n">
        <v>1</v>
      </c>
      <c r="H1012" s="29" t="n">
        <v>30000</v>
      </c>
      <c r="I1012" s="29" t="n">
        <v>30000</v>
      </c>
      <c r="J1012" s="29" t="n">
        <v>0</v>
      </c>
      <c r="K1012" s="29" t="n">
        <v>0</v>
      </c>
      <c r="L1012" s="29" t="n">
        <v>0</v>
      </c>
      <c r="M1012" s="29"/>
      <c r="N1012" s="6" t="s">
        <f>=I1012+J1012+K1012+L1012</f>
      </c>
      <c r="O1012" s="29"/>
      <c r="P1012" s="27"/>
    </row>
    <row collapsed="false" customFormat="false" customHeight="false" hidden="false" ht="12.1" outlineLevel="0" r="1013">
      <c r="A1013" s="21" t="n">
        <v>44601.967800926</v>
      </c>
      <c r="B1013" s="17" t="s">
        <v>30</v>
      </c>
      <c r="C1013" s="17" t="s">
        <v>605</v>
      </c>
      <c r="D1013" s="17" t="s">
        <v>473</v>
      </c>
      <c r="E1013" s="17" t="s">
        <v>17</v>
      </c>
      <c r="F1013" s="17" t="s">
        <v>19</v>
      </c>
      <c r="G1013" s="7" t="n">
        <v>40</v>
      </c>
      <c r="H1013" s="6" t="n">
        <v>289.7</v>
      </c>
      <c r="I1013" s="6" t="n">
        <v>-11588</v>
      </c>
      <c r="J1013" s="6" t="n">
        <v>0</v>
      </c>
      <c r="K1013" s="6" t="n">
        <v>-5.33</v>
      </c>
      <c r="L1013" s="6" t="n">
        <v>0</v>
      </c>
      <c r="M1013" s="6"/>
      <c r="N1013" s="6" t="s">
        <f>=I1013+J1013+K1013+L1013</f>
      </c>
      <c r="O1013" s="6"/>
      <c r="P1013" s="17"/>
    </row>
    <row collapsed="false" customFormat="false" customHeight="false" hidden="false" ht="12.1" outlineLevel="0" r="1014">
      <c r="A1014" s="21" t="n">
        <v>44601.967800926</v>
      </c>
      <c r="B1014" s="17" t="s">
        <v>30</v>
      </c>
      <c r="C1014" s="17" t="s">
        <v>605</v>
      </c>
      <c r="D1014" s="17" t="s">
        <v>473</v>
      </c>
      <c r="E1014" s="17" t="s">
        <v>17</v>
      </c>
      <c r="F1014" s="17" t="s">
        <v>19</v>
      </c>
      <c r="G1014" s="7" t="n">
        <v>10</v>
      </c>
      <c r="H1014" s="6" t="n">
        <v>289.7</v>
      </c>
      <c r="I1014" s="6" t="n">
        <v>-2897</v>
      </c>
      <c r="J1014" s="6" t="n">
        <v>0</v>
      </c>
      <c r="K1014" s="6" t="n">
        <v>-1.33</v>
      </c>
      <c r="L1014" s="6" t="n">
        <v>0</v>
      </c>
      <c r="M1014" s="6"/>
      <c r="N1014" s="6" t="s">
        <f>=I1014+J1014+K1014+L1014</f>
      </c>
      <c r="O1014" s="6"/>
      <c r="P1014" s="17"/>
    </row>
    <row collapsed="false" customFormat="false" customHeight="false" hidden="false" ht="12.1" outlineLevel="0" r="1015">
      <c r="A1015" s="26" t="n">
        <v>44603</v>
      </c>
      <c r="B1015" s="27" t="s">
        <v>547</v>
      </c>
      <c r="C1015" s="27" t="s">
        <v>183</v>
      </c>
      <c r="D1015" s="27" t="s">
        <v>547</v>
      </c>
      <c r="E1015" s="27" t="s">
        <v>547</v>
      </c>
      <c r="F1015" s="27" t="s">
        <v>19</v>
      </c>
      <c r="G1015" s="28" t="n">
        <v>1</v>
      </c>
      <c r="H1015" s="29" t="n">
        <v>8100</v>
      </c>
      <c r="I1015" s="29" t="n">
        <v>8100</v>
      </c>
      <c r="J1015" s="29" t="n">
        <v>0</v>
      </c>
      <c r="K1015" s="29" t="n">
        <v>0</v>
      </c>
      <c r="L1015" s="29" t="n">
        <v>0</v>
      </c>
      <c r="M1015" s="29"/>
      <c r="N1015" s="6" t="s">
        <f>=I1015+J1015+K1015+L1015</f>
      </c>
      <c r="O1015" s="29"/>
      <c r="P1015" s="27"/>
    </row>
    <row collapsed="false" customFormat="false" customHeight="false" hidden="false" ht="12.1" outlineLevel="0" r="1016">
      <c r="A1016" s="21" t="n">
        <v>44603.977106481</v>
      </c>
      <c r="B1016" s="17" t="s">
        <v>48</v>
      </c>
      <c r="C1016" s="17" t="s">
        <v>601</v>
      </c>
      <c r="D1016" s="17" t="s">
        <v>473</v>
      </c>
      <c r="E1016" s="17" t="s">
        <v>17</v>
      </c>
      <c r="F1016" s="17" t="s">
        <v>19</v>
      </c>
      <c r="G1016" s="7" t="n">
        <v>10000</v>
      </c>
      <c r="H1016" s="6" t="n">
        <v>0.138</v>
      </c>
      <c r="I1016" s="6" t="n">
        <v>-1380</v>
      </c>
      <c r="J1016" s="6" t="n">
        <v>0</v>
      </c>
      <c r="K1016" s="6" t="n">
        <v>-0.64</v>
      </c>
      <c r="L1016" s="6" t="n">
        <v>0</v>
      </c>
      <c r="M1016" s="6"/>
      <c r="N1016" s="6" t="s">
        <f>=I1016+J1016+K1016+L1016</f>
      </c>
      <c r="O1016" s="6"/>
      <c r="P1016" s="17"/>
    </row>
    <row collapsed="false" customFormat="false" customHeight="false" hidden="false" ht="12.1" outlineLevel="0" r="1017">
      <c r="A1017" s="21" t="n">
        <v>44603.977118056</v>
      </c>
      <c r="B1017" s="17" t="s">
        <v>48</v>
      </c>
      <c r="C1017" s="17" t="s">
        <v>601</v>
      </c>
      <c r="D1017" s="17" t="s">
        <v>473</v>
      </c>
      <c r="E1017" s="17" t="s">
        <v>17</v>
      </c>
      <c r="F1017" s="17" t="s">
        <v>19</v>
      </c>
      <c r="G1017" s="7" t="n">
        <v>10000</v>
      </c>
      <c r="H1017" s="6" t="n">
        <v>0.138</v>
      </c>
      <c r="I1017" s="6" t="n">
        <v>-1380</v>
      </c>
      <c r="J1017" s="6" t="n">
        <v>0</v>
      </c>
      <c r="K1017" s="6" t="n">
        <v>-0.64</v>
      </c>
      <c r="L1017" s="6" t="n">
        <v>0</v>
      </c>
      <c r="M1017" s="6"/>
      <c r="N1017" s="6" t="s">
        <f>=I1017+J1017+K1017+L1017</f>
      </c>
      <c r="O1017" s="6"/>
      <c r="P1017" s="17"/>
    </row>
    <row collapsed="false" customFormat="false" customHeight="false" hidden="false" ht="12.1" outlineLevel="0" r="1018">
      <c r="A1018" s="21" t="n">
        <v>44603.977291667</v>
      </c>
      <c r="B1018" s="17" t="s">
        <v>48</v>
      </c>
      <c r="C1018" s="17" t="s">
        <v>601</v>
      </c>
      <c r="D1018" s="17" t="s">
        <v>473</v>
      </c>
      <c r="E1018" s="17" t="s">
        <v>17</v>
      </c>
      <c r="F1018" s="17" t="s">
        <v>19</v>
      </c>
      <c r="G1018" s="7" t="n">
        <v>10000</v>
      </c>
      <c r="H1018" s="6" t="n">
        <v>0.138</v>
      </c>
      <c r="I1018" s="6" t="n">
        <v>-1380</v>
      </c>
      <c r="J1018" s="6" t="n">
        <v>0</v>
      </c>
      <c r="K1018" s="6" t="n">
        <v>-0.64</v>
      </c>
      <c r="L1018" s="6" t="n">
        <v>0</v>
      </c>
      <c r="M1018" s="6"/>
      <c r="N1018" s="6" t="s">
        <f>=I1018+J1018+K1018+L1018</f>
      </c>
      <c r="O1018" s="6"/>
      <c r="P1018" s="17"/>
    </row>
    <row collapsed="false" customFormat="false" customHeight="false" hidden="false" ht="12.1" outlineLevel="0" r="1019">
      <c r="A1019" s="21" t="n">
        <v>44603.981898148</v>
      </c>
      <c r="B1019" s="17" t="s">
        <v>48</v>
      </c>
      <c r="C1019" s="17" t="s">
        <v>601</v>
      </c>
      <c r="D1019" s="17" t="s">
        <v>473</v>
      </c>
      <c r="E1019" s="17" t="s">
        <v>17</v>
      </c>
      <c r="F1019" s="17" t="s">
        <v>19</v>
      </c>
      <c r="G1019" s="7" t="n">
        <v>60000</v>
      </c>
      <c r="H1019" s="6" t="n">
        <v>0.138</v>
      </c>
      <c r="I1019" s="6" t="n">
        <v>-8280</v>
      </c>
      <c r="J1019" s="6" t="n">
        <v>0</v>
      </c>
      <c r="K1019" s="6" t="n">
        <v>-3.81</v>
      </c>
      <c r="L1019" s="6" t="n">
        <v>0</v>
      </c>
      <c r="M1019" s="6"/>
      <c r="N1019" s="6" t="s">
        <f>=I1019+J1019+K1019+L1019</f>
      </c>
      <c r="O1019" s="6"/>
      <c r="P1019" s="17"/>
    </row>
    <row collapsed="false" customFormat="false" customHeight="false" hidden="false" ht="12.1" outlineLevel="0" r="1020">
      <c r="A1020" s="21" t="n">
        <v>44606.515891204</v>
      </c>
      <c r="B1020" s="17" t="s">
        <v>30</v>
      </c>
      <c r="C1020" s="17" t="s">
        <v>605</v>
      </c>
      <c r="D1020" s="17" t="s">
        <v>473</v>
      </c>
      <c r="E1020" s="17" t="s">
        <v>17</v>
      </c>
      <c r="F1020" s="17" t="s">
        <v>19</v>
      </c>
      <c r="G1020" s="7" t="n">
        <v>20</v>
      </c>
      <c r="H1020" s="6" t="n">
        <v>278.8</v>
      </c>
      <c r="I1020" s="6" t="n">
        <v>-5576</v>
      </c>
      <c r="J1020" s="6" t="n">
        <v>0</v>
      </c>
      <c r="K1020" s="6" t="n">
        <v>-2.57</v>
      </c>
      <c r="L1020" s="6" t="n">
        <v>0</v>
      </c>
      <c r="M1020" s="6"/>
      <c r="N1020" s="6" t="s">
        <f>=I1020+J1020+K1020+L1020</f>
      </c>
      <c r="O1020" s="6"/>
      <c r="P1020" s="17"/>
    </row>
    <row collapsed="false" customFormat="false" customHeight="false" hidden="false" ht="12.1" outlineLevel="0" r="1021">
      <c r="A1021" s="21" t="n">
        <v>44606.517118056</v>
      </c>
      <c r="B1021" s="17" t="s">
        <v>30</v>
      </c>
      <c r="C1021" s="17" t="s">
        <v>605</v>
      </c>
      <c r="D1021" s="17" t="s">
        <v>473</v>
      </c>
      <c r="E1021" s="17" t="s">
        <v>17</v>
      </c>
      <c r="F1021" s="17" t="s">
        <v>19</v>
      </c>
      <c r="G1021" s="7" t="n">
        <v>20</v>
      </c>
      <c r="H1021" s="6" t="n">
        <v>278.8</v>
      </c>
      <c r="I1021" s="6" t="n">
        <v>-5576</v>
      </c>
      <c r="J1021" s="6" t="n">
        <v>0</v>
      </c>
      <c r="K1021" s="6" t="n">
        <v>-2.57</v>
      </c>
      <c r="L1021" s="6" t="n">
        <v>0</v>
      </c>
      <c r="M1021" s="6"/>
      <c r="N1021" s="6" t="s">
        <f>=I1021+J1021+K1021+L1021</f>
      </c>
      <c r="O1021" s="6"/>
      <c r="P1021" s="17"/>
    </row>
    <row collapsed="false" customFormat="false" customHeight="false" hidden="false" ht="12.1" outlineLevel="0" r="1022">
      <c r="A1022" s="21" t="n">
        <v>44606.872685185</v>
      </c>
      <c r="B1022" s="17" t="s">
        <v>24</v>
      </c>
      <c r="C1022" s="17" t="s">
        <v>630</v>
      </c>
      <c r="D1022" s="17" t="s">
        <v>473</v>
      </c>
      <c r="E1022" s="17" t="s">
        <v>17</v>
      </c>
      <c r="F1022" s="17" t="s">
        <v>19</v>
      </c>
      <c r="G1022" s="7" t="n">
        <v>2</v>
      </c>
      <c r="H1022" s="6" t="n">
        <v>434</v>
      </c>
      <c r="I1022" s="6" t="n">
        <v>-868</v>
      </c>
      <c r="J1022" s="6" t="n">
        <v>0</v>
      </c>
      <c r="K1022" s="6" t="n">
        <v>-0.4</v>
      </c>
      <c r="L1022" s="6" t="n">
        <v>0</v>
      </c>
      <c r="M1022" s="6"/>
      <c r="N1022" s="6" t="s">
        <f>=I1022+J1022+K1022+L1022</f>
      </c>
      <c r="O1022" s="6"/>
      <c r="P1022" s="17"/>
    </row>
    <row collapsed="false" customFormat="false" customHeight="false" hidden="false" ht="12.1" outlineLevel="0" r="1023">
      <c r="A1023" s="26" t="n">
        <v>44613</v>
      </c>
      <c r="B1023" s="27" t="s">
        <v>547</v>
      </c>
      <c r="C1023" s="27" t="s">
        <v>183</v>
      </c>
      <c r="D1023" s="27" t="s">
        <v>547</v>
      </c>
      <c r="E1023" s="27" t="s">
        <v>547</v>
      </c>
      <c r="F1023" s="27" t="s">
        <v>19</v>
      </c>
      <c r="G1023" s="28" t="n">
        <v>1</v>
      </c>
      <c r="H1023" s="29" t="n">
        <v>35000</v>
      </c>
      <c r="I1023" s="29" t="n">
        <v>35000</v>
      </c>
      <c r="J1023" s="29" t="n">
        <v>0</v>
      </c>
      <c r="K1023" s="29" t="n">
        <v>0</v>
      </c>
      <c r="L1023" s="29" t="n">
        <v>0</v>
      </c>
      <c r="M1023" s="29"/>
      <c r="N1023" s="6" t="s">
        <f>=I1023+J1023+K1023+L1023</f>
      </c>
      <c r="O1023" s="29"/>
      <c r="P1023" s="27"/>
    </row>
    <row collapsed="false" customFormat="false" customHeight="false" hidden="false" ht="12.1" outlineLevel="0" r="1024">
      <c r="A1024" s="26" t="n">
        <v>44613</v>
      </c>
      <c r="B1024" s="27" t="s">
        <v>547</v>
      </c>
      <c r="C1024" s="27" t="s">
        <v>183</v>
      </c>
      <c r="D1024" s="27" t="s">
        <v>547</v>
      </c>
      <c r="E1024" s="27" t="s">
        <v>547</v>
      </c>
      <c r="F1024" s="27" t="s">
        <v>19</v>
      </c>
      <c r="G1024" s="28" t="n">
        <v>1</v>
      </c>
      <c r="H1024" s="29" t="n">
        <v>652</v>
      </c>
      <c r="I1024" s="29" t="n">
        <v>652</v>
      </c>
      <c r="J1024" s="29" t="n">
        <v>0</v>
      </c>
      <c r="K1024" s="29" t="n">
        <v>0</v>
      </c>
      <c r="L1024" s="29" t="n">
        <v>0</v>
      </c>
      <c r="M1024" s="29"/>
      <c r="N1024" s="6" t="s">
        <f>=I1024+J1024+K1024+L1024</f>
      </c>
      <c r="O1024" s="29"/>
      <c r="P1024" s="27"/>
    </row>
    <row collapsed="false" customFormat="false" customHeight="false" hidden="false" ht="12.1" outlineLevel="0" r="1025">
      <c r="A1025" s="26" t="n">
        <v>44613</v>
      </c>
      <c r="B1025" s="27" t="s">
        <v>547</v>
      </c>
      <c r="C1025" s="27" t="s">
        <v>183</v>
      </c>
      <c r="D1025" s="27" t="s">
        <v>547</v>
      </c>
      <c r="E1025" s="27" t="s">
        <v>547</v>
      </c>
      <c r="F1025" s="27" t="s">
        <v>19</v>
      </c>
      <c r="G1025" s="28" t="n">
        <v>1</v>
      </c>
      <c r="H1025" s="29" t="n">
        <v>21000</v>
      </c>
      <c r="I1025" s="29" t="n">
        <v>21000</v>
      </c>
      <c r="J1025" s="29" t="n">
        <v>0</v>
      </c>
      <c r="K1025" s="29" t="n">
        <v>0</v>
      </c>
      <c r="L1025" s="29" t="n">
        <v>0</v>
      </c>
      <c r="M1025" s="29"/>
      <c r="N1025" s="6" t="s">
        <f>=I1025+J1025+K1025+L1025</f>
      </c>
      <c r="O1025" s="29"/>
      <c r="P1025" s="27"/>
    </row>
    <row collapsed="false" customFormat="false" customHeight="false" hidden="false" ht="12.1" outlineLevel="0" r="1026">
      <c r="A1026" s="21" t="n">
        <v>44613.618368056</v>
      </c>
      <c r="B1026" s="17" t="s">
        <v>30</v>
      </c>
      <c r="C1026" s="17" t="s">
        <v>605</v>
      </c>
      <c r="D1026" s="17" t="s">
        <v>473</v>
      </c>
      <c r="E1026" s="17" t="s">
        <v>17</v>
      </c>
      <c r="F1026" s="17" t="s">
        <v>19</v>
      </c>
      <c r="G1026" s="7" t="n">
        <v>50</v>
      </c>
      <c r="H1026" s="6" t="n">
        <v>259.8</v>
      </c>
      <c r="I1026" s="6" t="n">
        <v>-12990</v>
      </c>
      <c r="J1026" s="6" t="n">
        <v>0</v>
      </c>
      <c r="K1026" s="6" t="n">
        <v>-5.98</v>
      </c>
      <c r="L1026" s="6" t="n">
        <v>0</v>
      </c>
      <c r="M1026" s="6"/>
      <c r="N1026" s="6" t="s">
        <f>=I1026+J1026+K1026+L1026</f>
      </c>
      <c r="O1026" s="6"/>
      <c r="P1026" s="17"/>
    </row>
    <row collapsed="false" customFormat="false" customHeight="false" hidden="false" ht="12.1" outlineLevel="0" r="1027">
      <c r="A1027" s="21" t="n">
        <v>44613.637997685</v>
      </c>
      <c r="B1027" s="17" t="s">
        <v>27</v>
      </c>
      <c r="C1027" s="17" t="s">
        <v>560</v>
      </c>
      <c r="D1027" s="17" t="s">
        <v>473</v>
      </c>
      <c r="E1027" s="17" t="s">
        <v>17</v>
      </c>
      <c r="F1027" s="17" t="s">
        <v>19</v>
      </c>
      <c r="G1027" s="7" t="n">
        <v>500</v>
      </c>
      <c r="H1027" s="6" t="n">
        <v>34.4</v>
      </c>
      <c r="I1027" s="6" t="n">
        <v>-17200</v>
      </c>
      <c r="J1027" s="6" t="n">
        <v>0</v>
      </c>
      <c r="K1027" s="6" t="n">
        <v>-7.91</v>
      </c>
      <c r="L1027" s="6" t="n">
        <v>0</v>
      </c>
      <c r="M1027" s="6"/>
      <c r="N1027" s="6" t="s">
        <f>=I1027+J1027+K1027+L1027</f>
      </c>
      <c r="O1027" s="6"/>
      <c r="P1027" s="17"/>
    </row>
    <row collapsed="false" customFormat="false" customHeight="false" hidden="false" ht="12.1" outlineLevel="0" r="1028">
      <c r="A1028" s="21" t="n">
        <v>44613.640891204</v>
      </c>
      <c r="B1028" s="17" t="s">
        <v>491</v>
      </c>
      <c r="C1028" s="17" t="s">
        <v>603</v>
      </c>
      <c r="D1028" s="17" t="s">
        <v>473</v>
      </c>
      <c r="E1028" s="17" t="s">
        <v>17</v>
      </c>
      <c r="F1028" s="17" t="s">
        <v>19</v>
      </c>
      <c r="G1028" s="7" t="n">
        <v>5000</v>
      </c>
      <c r="H1028" s="6" t="n">
        <v>2.3</v>
      </c>
      <c r="I1028" s="6" t="n">
        <v>-11500</v>
      </c>
      <c r="J1028" s="6" t="n">
        <v>0</v>
      </c>
      <c r="K1028" s="6" t="n">
        <v>-5.29</v>
      </c>
      <c r="L1028" s="6" t="n">
        <v>0</v>
      </c>
      <c r="M1028" s="6"/>
      <c r="N1028" s="6" t="s">
        <f>=I1028+J1028+K1028+L1028</f>
      </c>
      <c r="O1028" s="6"/>
      <c r="P1028" s="17"/>
    </row>
    <row collapsed="false" customFormat="false" customHeight="false" hidden="false" ht="12.1" outlineLevel="0" r="1029">
      <c r="A1029" s="21" t="n">
        <v>44613.65505787</v>
      </c>
      <c r="B1029" s="17" t="s">
        <v>33</v>
      </c>
      <c r="C1029" s="17" t="s">
        <v>622</v>
      </c>
      <c r="D1029" s="17" t="s">
        <v>473</v>
      </c>
      <c r="E1029" s="17" t="s">
        <v>17</v>
      </c>
      <c r="F1029" s="17" t="s">
        <v>19</v>
      </c>
      <c r="G1029" s="7" t="n">
        <v>20</v>
      </c>
      <c r="H1029" s="6" t="n">
        <v>221.2</v>
      </c>
      <c r="I1029" s="6" t="n">
        <v>-4424</v>
      </c>
      <c r="J1029" s="6" t="n">
        <v>0</v>
      </c>
      <c r="K1029" s="6" t="n">
        <v>-2.03</v>
      </c>
      <c r="L1029" s="6" t="n">
        <v>0</v>
      </c>
      <c r="M1029" s="6"/>
      <c r="N1029" s="6" t="s">
        <f>=I1029+J1029+K1029+L1029</f>
      </c>
      <c r="O1029" s="6"/>
      <c r="P1029" s="17"/>
    </row>
    <row collapsed="false" customFormat="false" customHeight="false" hidden="false" ht="12.1" outlineLevel="0" r="1030">
      <c r="A1030" s="21" t="n">
        <v>44613.675324074</v>
      </c>
      <c r="B1030" s="17" t="s">
        <v>27</v>
      </c>
      <c r="C1030" s="17" t="s">
        <v>560</v>
      </c>
      <c r="D1030" s="17" t="s">
        <v>473</v>
      </c>
      <c r="E1030" s="17" t="s">
        <v>17</v>
      </c>
      <c r="F1030" s="17" t="s">
        <v>19</v>
      </c>
      <c r="G1030" s="7" t="n">
        <v>200</v>
      </c>
      <c r="H1030" s="6" t="n">
        <v>33.8</v>
      </c>
      <c r="I1030" s="6" t="n">
        <v>-6760</v>
      </c>
      <c r="J1030" s="6" t="n">
        <v>0</v>
      </c>
      <c r="K1030" s="6" t="n">
        <v>-3.11</v>
      </c>
      <c r="L1030" s="6" t="n">
        <v>0</v>
      </c>
      <c r="M1030" s="6"/>
      <c r="N1030" s="6" t="s">
        <f>=I1030+J1030+K1030+L1030</f>
      </c>
      <c r="O1030" s="6"/>
      <c r="P1030" s="17"/>
    </row>
    <row collapsed="false" customFormat="false" customHeight="false" hidden="false" ht="12.1" outlineLevel="0" r="1031">
      <c r="A1031" s="21" t="n">
        <v>44613.677118056</v>
      </c>
      <c r="B1031" s="17" t="s">
        <v>48</v>
      </c>
      <c r="C1031" s="17" t="s">
        <v>601</v>
      </c>
      <c r="D1031" s="17" t="s">
        <v>473</v>
      </c>
      <c r="E1031" s="17" t="s">
        <v>17</v>
      </c>
      <c r="F1031" s="17" t="s">
        <v>19</v>
      </c>
      <c r="G1031" s="7" t="n">
        <v>20000</v>
      </c>
      <c r="H1031" s="6" t="n">
        <v>0.1239</v>
      </c>
      <c r="I1031" s="6" t="n">
        <v>-2478</v>
      </c>
      <c r="J1031" s="6" t="n">
        <v>0</v>
      </c>
      <c r="K1031" s="6" t="n">
        <v>-1.14</v>
      </c>
      <c r="L1031" s="6" t="n">
        <v>0</v>
      </c>
      <c r="M1031" s="6"/>
      <c r="N1031" s="6" t="s">
        <f>=I1031+J1031+K1031+L1031</f>
      </c>
      <c r="O1031" s="6"/>
      <c r="P1031" s="17"/>
    </row>
    <row collapsed="false" customFormat="false" customHeight="false" hidden="false" ht="12.1" outlineLevel="0" r="1032">
      <c r="A1032" s="21" t="n">
        <v>44613.679456019</v>
      </c>
      <c r="B1032" s="17" t="s">
        <v>24</v>
      </c>
      <c r="C1032" s="17" t="s">
        <v>630</v>
      </c>
      <c r="D1032" s="17" t="s">
        <v>473</v>
      </c>
      <c r="E1032" s="17" t="s">
        <v>17</v>
      </c>
      <c r="F1032" s="17" t="s">
        <v>19</v>
      </c>
      <c r="G1032" s="7" t="n">
        <v>1</v>
      </c>
      <c r="H1032" s="6" t="n">
        <v>404</v>
      </c>
      <c r="I1032" s="6" t="n">
        <v>-404</v>
      </c>
      <c r="J1032" s="6" t="n">
        <v>0</v>
      </c>
      <c r="K1032" s="6" t="n">
        <v>-0.19</v>
      </c>
      <c r="L1032" s="6" t="n">
        <v>0</v>
      </c>
      <c r="M1032" s="6"/>
      <c r="N1032" s="6" t="s">
        <f>=I1032+J1032+K1032+L1032</f>
      </c>
      <c r="O1032" s="6"/>
      <c r="P1032" s="17"/>
    </row>
    <row collapsed="false" customFormat="false" customHeight="false" hidden="false" ht="12.1" outlineLevel="0" r="1033">
      <c r="A1033" s="21" t="n">
        <v>44613.679456019</v>
      </c>
      <c r="B1033" s="17" t="s">
        <v>24</v>
      </c>
      <c r="C1033" s="17" t="s">
        <v>630</v>
      </c>
      <c r="D1033" s="17" t="s">
        <v>473</v>
      </c>
      <c r="E1033" s="17" t="s">
        <v>17</v>
      </c>
      <c r="F1033" s="17" t="s">
        <v>19</v>
      </c>
      <c r="G1033" s="7" t="n">
        <v>1</v>
      </c>
      <c r="H1033" s="6" t="n">
        <v>404</v>
      </c>
      <c r="I1033" s="6" t="n">
        <v>-404</v>
      </c>
      <c r="J1033" s="6" t="n">
        <v>0</v>
      </c>
      <c r="K1033" s="6" t="n">
        <v>-0.19</v>
      </c>
      <c r="L1033" s="6" t="n">
        <v>0</v>
      </c>
      <c r="M1033" s="6"/>
      <c r="N1033" s="6" t="s">
        <f>=I1033+J1033+K1033+L1033</f>
      </c>
      <c r="O1033" s="6"/>
      <c r="P1033" s="17"/>
    </row>
    <row collapsed="false" customFormat="false" customHeight="false" hidden="false" ht="12.1" outlineLevel="0" r="1034">
      <c r="A1034" s="21" t="n">
        <v>44613.688425926</v>
      </c>
      <c r="B1034" s="17" t="s">
        <v>24</v>
      </c>
      <c r="C1034" s="17" t="s">
        <v>630</v>
      </c>
      <c r="D1034" s="17" t="s">
        <v>473</v>
      </c>
      <c r="E1034" s="17" t="s">
        <v>17</v>
      </c>
      <c r="F1034" s="17" t="s">
        <v>19</v>
      </c>
      <c r="G1034" s="7" t="n">
        <v>1</v>
      </c>
      <c r="H1034" s="6" t="n">
        <v>400.1</v>
      </c>
      <c r="I1034" s="6" t="n">
        <v>-400.1</v>
      </c>
      <c r="J1034" s="6" t="n">
        <v>0</v>
      </c>
      <c r="K1034" s="6" t="n">
        <v>-0.18</v>
      </c>
      <c r="L1034" s="6" t="n">
        <v>0</v>
      </c>
      <c r="M1034" s="6"/>
      <c r="N1034" s="6" t="s">
        <f>=I1034+J1034+K1034+L1034</f>
      </c>
      <c r="O1034" s="6"/>
      <c r="P1034" s="17"/>
    </row>
    <row collapsed="false" customFormat="false" customHeight="false" hidden="false" ht="12.1" outlineLevel="0" r="1035">
      <c r="A1035" s="21" t="n">
        <v>44616.532222222</v>
      </c>
      <c r="B1035" s="17" t="s">
        <v>24</v>
      </c>
      <c r="C1035" s="17" t="s">
        <v>630</v>
      </c>
      <c r="D1035" s="17" t="s">
        <v>473</v>
      </c>
      <c r="E1035" s="17" t="s">
        <v>17</v>
      </c>
      <c r="F1035" s="17" t="s">
        <v>19</v>
      </c>
      <c r="G1035" s="7" t="n">
        <v>1</v>
      </c>
      <c r="H1035" s="6" t="n">
        <v>304</v>
      </c>
      <c r="I1035" s="6" t="n">
        <v>-304</v>
      </c>
      <c r="J1035" s="6" t="n">
        <v>0</v>
      </c>
      <c r="K1035" s="6" t="n">
        <v>-0.14</v>
      </c>
      <c r="L1035" s="6" t="n">
        <v>0</v>
      </c>
      <c r="M1035" s="6"/>
      <c r="N1035" s="6" t="s">
        <f>=I1035+J1035+K1035+L1035</f>
      </c>
      <c r="O1035" s="6"/>
      <c r="P1035" s="17"/>
    </row>
    <row collapsed="false" customFormat="false" customHeight="false" hidden="false" ht="12.1" outlineLevel="0" r="1036">
      <c r="A1036" s="26" t="n">
        <v>44641</v>
      </c>
      <c r="B1036" s="27" t="s">
        <v>547</v>
      </c>
      <c r="C1036" s="27" t="s">
        <v>183</v>
      </c>
      <c r="D1036" s="27" t="s">
        <v>547</v>
      </c>
      <c r="E1036" s="27" t="s">
        <v>547</v>
      </c>
      <c r="F1036" s="27" t="s">
        <v>19</v>
      </c>
      <c r="G1036" s="28" t="n">
        <v>1</v>
      </c>
      <c r="H1036" s="29" t="n">
        <v>232</v>
      </c>
      <c r="I1036" s="29" t="n">
        <v>232</v>
      </c>
      <c r="J1036" s="29" t="n">
        <v>0</v>
      </c>
      <c r="K1036" s="29" t="n">
        <v>0</v>
      </c>
      <c r="L1036" s="29" t="n">
        <v>0</v>
      </c>
      <c r="M1036" s="29"/>
      <c r="N1036" s="6" t="s">
        <f>=I1036+J1036+K1036+L1036</f>
      </c>
      <c r="O1036" s="29"/>
      <c r="P1036" s="27"/>
    </row>
    <row collapsed="false" customFormat="false" customHeight="false" hidden="false" ht="12.1" outlineLevel="0" r="1037">
      <c r="A1037" s="26" t="n">
        <v>44641</v>
      </c>
      <c r="B1037" s="27" t="s">
        <v>547</v>
      </c>
      <c r="C1037" s="27" t="s">
        <v>183</v>
      </c>
      <c r="D1037" s="27" t="s">
        <v>547</v>
      </c>
      <c r="E1037" s="27" t="s">
        <v>547</v>
      </c>
      <c r="F1037" s="27" t="s">
        <v>19</v>
      </c>
      <c r="G1037" s="28" t="n">
        <v>1</v>
      </c>
      <c r="H1037" s="29" t="n">
        <v>500</v>
      </c>
      <c r="I1037" s="29" t="n">
        <v>500</v>
      </c>
      <c r="J1037" s="29" t="n">
        <v>0</v>
      </c>
      <c r="K1037" s="29" t="n">
        <v>0</v>
      </c>
      <c r="L1037" s="29" t="n">
        <v>0</v>
      </c>
      <c r="M1037" s="29"/>
      <c r="N1037" s="6" t="s">
        <f>=I1037+J1037+K1037+L1037</f>
      </c>
      <c r="O1037" s="29"/>
      <c r="P1037" s="27"/>
    </row>
    <row collapsed="false" customFormat="false" customHeight="false" hidden="false" ht="12.1" outlineLevel="0" r="1038">
      <c r="A1038" s="26" t="n">
        <v>44642</v>
      </c>
      <c r="B1038" s="27" t="s">
        <v>547</v>
      </c>
      <c r="C1038" s="27" t="s">
        <v>183</v>
      </c>
      <c r="D1038" s="27" t="s">
        <v>547</v>
      </c>
      <c r="E1038" s="27" t="s">
        <v>547</v>
      </c>
      <c r="F1038" s="27" t="s">
        <v>19</v>
      </c>
      <c r="G1038" s="28" t="n">
        <v>1</v>
      </c>
      <c r="H1038" s="29" t="n">
        <v>5053.97</v>
      </c>
      <c r="I1038" s="29" t="n">
        <v>5053.97</v>
      </c>
      <c r="J1038" s="29" t="n">
        <v>0</v>
      </c>
      <c r="K1038" s="29" t="n">
        <v>0</v>
      </c>
      <c r="L1038" s="29" t="n">
        <v>0</v>
      </c>
      <c r="M1038" s="29"/>
      <c r="N1038" s="6" t="s">
        <f>=I1038+J1038+K1038+L1038</f>
      </c>
      <c r="O1038" s="29"/>
      <c r="P1038" s="27"/>
    </row>
    <row collapsed="false" customFormat="false" customHeight="false" hidden="false" ht="12.1" outlineLevel="0" r="1039">
      <c r="A1039" s="21" t="n">
        <v>44644.417523148</v>
      </c>
      <c r="B1039" s="17" t="s">
        <v>51</v>
      </c>
      <c r="C1039" s="17" t="s">
        <v>606</v>
      </c>
      <c r="D1039" s="17" t="s">
        <v>473</v>
      </c>
      <c r="E1039" s="17" t="s">
        <v>17</v>
      </c>
      <c r="F1039" s="17" t="s">
        <v>19</v>
      </c>
      <c r="G1039" s="7" t="n">
        <v>120</v>
      </c>
      <c r="H1039" s="6" t="n">
        <v>46.5</v>
      </c>
      <c r="I1039" s="6" t="n">
        <v>-5580</v>
      </c>
      <c r="J1039" s="6" t="n">
        <v>0</v>
      </c>
      <c r="K1039" s="6" t="n">
        <v>-3.07</v>
      </c>
      <c r="L1039" s="6" t="n">
        <v>0</v>
      </c>
      <c r="M1039" s="6"/>
      <c r="N1039" s="6" t="s">
        <f>=I1039+J1039+K1039+L1039</f>
      </c>
      <c r="O1039" s="6"/>
      <c r="P1039" s="17"/>
    </row>
    <row collapsed="false" customFormat="false" customHeight="false" hidden="false" ht="12.1" outlineLevel="0" r="1040">
      <c r="A1040" s="26" t="n">
        <v>44649</v>
      </c>
      <c r="B1040" s="27" t="s">
        <v>547</v>
      </c>
      <c r="C1040" s="27" t="s">
        <v>183</v>
      </c>
      <c r="D1040" s="27" t="s">
        <v>547</v>
      </c>
      <c r="E1040" s="27" t="s">
        <v>547</v>
      </c>
      <c r="F1040" s="27" t="s">
        <v>19</v>
      </c>
      <c r="G1040" s="28" t="n">
        <v>1</v>
      </c>
      <c r="H1040" s="29" t="n">
        <v>10200</v>
      </c>
      <c r="I1040" s="29" t="n">
        <v>10200</v>
      </c>
      <c r="J1040" s="29" t="n">
        <v>0</v>
      </c>
      <c r="K1040" s="29" t="n">
        <v>0</v>
      </c>
      <c r="L1040" s="29" t="n">
        <v>0</v>
      </c>
      <c r="M1040" s="29"/>
      <c r="N1040" s="6" t="s">
        <f>=I1040+J1040+K1040+L1040</f>
      </c>
      <c r="O1040" s="29"/>
      <c r="P1040" s="27"/>
    </row>
    <row collapsed="false" customFormat="false" customHeight="false" hidden="false" ht="12.1" outlineLevel="0" r="1041">
      <c r="A1041" s="21" t="n">
        <v>44649.572974537</v>
      </c>
      <c r="B1041" s="17" t="s">
        <v>51</v>
      </c>
      <c r="C1041" s="17" t="s">
        <v>606</v>
      </c>
      <c r="D1041" s="17" t="s">
        <v>473</v>
      </c>
      <c r="E1041" s="17" t="s">
        <v>17</v>
      </c>
      <c r="F1041" s="17" t="s">
        <v>19</v>
      </c>
      <c r="G1041" s="7" t="n">
        <v>150</v>
      </c>
      <c r="H1041" s="6" t="n">
        <v>41.8</v>
      </c>
      <c r="I1041" s="6" t="n">
        <v>-6270</v>
      </c>
      <c r="J1041" s="6" t="n">
        <v>0</v>
      </c>
      <c r="K1041" s="6" t="n">
        <v>-3.45</v>
      </c>
      <c r="L1041" s="6" t="n">
        <v>0</v>
      </c>
      <c r="M1041" s="6"/>
      <c r="N1041" s="6" t="s">
        <f>=I1041+J1041+K1041+L1041</f>
      </c>
      <c r="O1041" s="6"/>
      <c r="P1041" s="17"/>
    </row>
    <row collapsed="false" customFormat="false" customHeight="false" hidden="false" ht="12.1" outlineLevel="0" r="1042">
      <c r="A1042" s="21" t="n">
        <v>44651.45337963</v>
      </c>
      <c r="B1042" s="17" t="s">
        <v>488</v>
      </c>
      <c r="C1042" s="17" t="s">
        <v>566</v>
      </c>
      <c r="D1042" s="17" t="s">
        <v>473</v>
      </c>
      <c r="E1042" s="17" t="s">
        <v>17</v>
      </c>
      <c r="F1042" s="17" t="s">
        <v>19</v>
      </c>
      <c r="G1042" s="7" t="n">
        <v>2000</v>
      </c>
      <c r="H1042" s="6" t="n">
        <v>0.7018</v>
      </c>
      <c r="I1042" s="6" t="n">
        <v>-1403.6</v>
      </c>
      <c r="J1042" s="6" t="n">
        <v>0</v>
      </c>
      <c r="K1042" s="6" t="n">
        <v>-0.77</v>
      </c>
      <c r="L1042" s="6" t="n">
        <v>0</v>
      </c>
      <c r="M1042" s="6"/>
      <c r="N1042" s="6" t="s">
        <f>=I1042+J1042+K1042+L1042</f>
      </c>
      <c r="O1042" s="6"/>
      <c r="P1042" s="17"/>
    </row>
    <row collapsed="false" customFormat="false" customHeight="false" hidden="false" ht="12.1" outlineLevel="0" r="1043">
      <c r="A1043" s="21" t="n">
        <v>44652.453819444</v>
      </c>
      <c r="B1043" s="17" t="s">
        <v>36</v>
      </c>
      <c r="C1043" s="17" t="s">
        <v>555</v>
      </c>
      <c r="D1043" s="17" t="s">
        <v>473</v>
      </c>
      <c r="E1043" s="17" t="s">
        <v>17</v>
      </c>
      <c r="F1043" s="17" t="s">
        <v>19</v>
      </c>
      <c r="G1043" s="7" t="n">
        <v>10</v>
      </c>
      <c r="H1043" s="6" t="n">
        <v>253.47</v>
      </c>
      <c r="I1043" s="6" t="n">
        <v>-2534.7</v>
      </c>
      <c r="J1043" s="6" t="n">
        <v>0</v>
      </c>
      <c r="K1043" s="6" t="n">
        <v>-1.4</v>
      </c>
      <c r="L1043" s="6" t="n">
        <v>0</v>
      </c>
      <c r="M1043" s="6"/>
      <c r="N1043" s="6" t="s">
        <f>=I1043+J1043+K1043+L1043</f>
      </c>
      <c r="O1043" s="6"/>
      <c r="P1043" s="17"/>
    </row>
    <row collapsed="false" customFormat="false" customHeight="false" hidden="false" ht="12.1" outlineLevel="0" r="1044">
      <c r="A1044" s="26" t="n">
        <v>44685</v>
      </c>
      <c r="B1044" s="27" t="s">
        <v>547</v>
      </c>
      <c r="C1044" s="27" t="s">
        <v>183</v>
      </c>
      <c r="D1044" s="27" t="s">
        <v>547</v>
      </c>
      <c r="E1044" s="27" t="s">
        <v>547</v>
      </c>
      <c r="F1044" s="27" t="s">
        <v>19</v>
      </c>
      <c r="G1044" s="28" t="n">
        <v>1</v>
      </c>
      <c r="H1044" s="29" t="n">
        <v>45000</v>
      </c>
      <c r="I1044" s="29" t="n">
        <v>45000</v>
      </c>
      <c r="J1044" s="29" t="n">
        <v>0</v>
      </c>
      <c r="K1044" s="29" t="n">
        <v>0</v>
      </c>
      <c r="L1044" s="29" t="n">
        <v>0</v>
      </c>
      <c r="M1044" s="29"/>
      <c r="N1044" s="6" t="s">
        <f>=I1044+J1044+K1044+L1044</f>
      </c>
      <c r="O1044" s="29"/>
      <c r="P1044" s="27"/>
    </row>
    <row collapsed="false" customFormat="false" customHeight="false" hidden="false" ht="12.1" outlineLevel="0" r="1045">
      <c r="A1045" s="21" t="n">
        <v>44685.594398148</v>
      </c>
      <c r="B1045" s="17" t="s">
        <v>51</v>
      </c>
      <c r="C1045" s="17" t="s">
        <v>606</v>
      </c>
      <c r="D1045" s="17" t="s">
        <v>473</v>
      </c>
      <c r="E1045" s="17" t="s">
        <v>17</v>
      </c>
      <c r="F1045" s="17" t="s">
        <v>19</v>
      </c>
      <c r="G1045" s="7" t="n">
        <v>250</v>
      </c>
      <c r="H1045" s="6" t="n">
        <v>44</v>
      </c>
      <c r="I1045" s="6" t="n">
        <v>-11000</v>
      </c>
      <c r="J1045" s="6" t="n">
        <v>0</v>
      </c>
      <c r="K1045" s="6" t="n">
        <v>-6.05</v>
      </c>
      <c r="L1045" s="6" t="n">
        <v>0</v>
      </c>
      <c r="M1045" s="6"/>
      <c r="N1045" s="6" t="s">
        <f>=I1045+J1045+K1045+L1045</f>
      </c>
      <c r="O1045" s="6"/>
      <c r="P1045" s="17"/>
    </row>
    <row collapsed="false" customFormat="false" customHeight="false" hidden="false" ht="12.1" outlineLevel="0" r="1046">
      <c r="A1046" s="21" t="n">
        <v>44685.702418981</v>
      </c>
      <c r="B1046" s="17" t="s">
        <v>27</v>
      </c>
      <c r="C1046" s="17" t="s">
        <v>560</v>
      </c>
      <c r="D1046" s="17" t="s">
        <v>473</v>
      </c>
      <c r="E1046" s="17" t="s">
        <v>17</v>
      </c>
      <c r="F1046" s="17" t="s">
        <v>19</v>
      </c>
      <c r="G1046" s="7" t="n">
        <v>1000</v>
      </c>
      <c r="H1046" s="6" t="n">
        <v>32.305</v>
      </c>
      <c r="I1046" s="6" t="n">
        <v>-32305</v>
      </c>
      <c r="J1046" s="6" t="n">
        <v>0</v>
      </c>
      <c r="K1046" s="6" t="n">
        <v>-17.77</v>
      </c>
      <c r="L1046" s="6" t="n">
        <v>0</v>
      </c>
      <c r="M1046" s="6"/>
      <c r="N1046" s="6" t="s">
        <f>=I1046+J1046+K1046+L1046</f>
      </c>
      <c r="O1046" s="6"/>
      <c r="P1046" s="17"/>
    </row>
    <row collapsed="false" customFormat="false" customHeight="false" hidden="false" ht="12.1" outlineLevel="0" r="1047">
      <c r="A1047" s="26" t="n">
        <v>44700</v>
      </c>
      <c r="B1047" s="27" t="s">
        <v>547</v>
      </c>
      <c r="C1047" s="27" t="s">
        <v>183</v>
      </c>
      <c r="D1047" s="27" t="s">
        <v>547</v>
      </c>
      <c r="E1047" s="27" t="s">
        <v>547</v>
      </c>
      <c r="F1047" s="27" t="s">
        <v>35</v>
      </c>
      <c r="G1047" s="28" t="n">
        <v>1</v>
      </c>
      <c r="H1047" s="29" t="n">
        <v>1010</v>
      </c>
      <c r="I1047" s="29" t="n">
        <v>1010</v>
      </c>
      <c r="J1047" s="29" t="n">
        <v>0</v>
      </c>
      <c r="K1047" s="29" t="n">
        <v>0</v>
      </c>
      <c r="L1047" s="29" t="n">
        <v>0</v>
      </c>
      <c r="M1047" s="29"/>
      <c r="N1047" s="29"/>
      <c r="O1047" s="6" t="s">
        <f>=I1047+J1047+K1047+L1047</f>
      </c>
      <c r="P1047" s="27"/>
    </row>
    <row collapsed="false" customFormat="false" customHeight="false" hidden="false" ht="12.1" outlineLevel="0" r="1048">
      <c r="A1048" s="26" t="n">
        <v>44701</v>
      </c>
      <c r="B1048" s="27" t="s">
        <v>547</v>
      </c>
      <c r="C1048" s="27" t="s">
        <v>183</v>
      </c>
      <c r="D1048" s="27" t="s">
        <v>547</v>
      </c>
      <c r="E1048" s="27" t="s">
        <v>547</v>
      </c>
      <c r="F1048" s="27" t="s">
        <v>19</v>
      </c>
      <c r="G1048" s="28" t="n">
        <v>1</v>
      </c>
      <c r="H1048" s="29" t="n">
        <v>15000</v>
      </c>
      <c r="I1048" s="29" t="n">
        <v>15000</v>
      </c>
      <c r="J1048" s="29" t="n">
        <v>0</v>
      </c>
      <c r="K1048" s="29" t="n">
        <v>0</v>
      </c>
      <c r="L1048" s="29" t="n">
        <v>0</v>
      </c>
      <c r="M1048" s="29"/>
      <c r="N1048" s="6" t="s">
        <f>=I1048+J1048+K1048+L1048</f>
      </c>
      <c r="O1048" s="29"/>
      <c r="P1048" s="27"/>
    </row>
    <row collapsed="false" customFormat="false" customHeight="false" hidden="false" ht="12.1" outlineLevel="0" r="1049">
      <c r="A1049" s="34" t="n">
        <v>44701</v>
      </c>
      <c r="B1049" s="35" t="s">
        <v>595</v>
      </c>
      <c r="C1049" s="35" t="s">
        <v>309</v>
      </c>
      <c r="D1049" s="35" t="s">
        <v>595</v>
      </c>
      <c r="E1049" s="35" t="s">
        <v>595</v>
      </c>
      <c r="F1049" s="35" t="s">
        <v>35</v>
      </c>
      <c r="G1049" s="36" t="n">
        <v>1</v>
      </c>
      <c r="H1049" s="37" t="n">
        <v>-1010</v>
      </c>
      <c r="I1049" s="37" t="n">
        <v>-1010</v>
      </c>
      <c r="J1049" s="37" t="n">
        <v>0</v>
      </c>
      <c r="K1049" s="37" t="n">
        <v>0</v>
      </c>
      <c r="L1049" s="37" t="n">
        <v>0</v>
      </c>
      <c r="M1049" s="37"/>
      <c r="N1049" s="37"/>
      <c r="O1049" s="6" t="s">
        <f>=I1049+J1049+K1049+L1049</f>
      </c>
      <c r="P1049" s="35"/>
    </row>
    <row collapsed="false" customFormat="false" customHeight="false" hidden="false" ht="12.1" outlineLevel="0" r="1050">
      <c r="A1050" s="21" t="n">
        <v>44701.625196759</v>
      </c>
      <c r="B1050" s="17" t="s">
        <v>33</v>
      </c>
      <c r="C1050" s="17" t="s">
        <v>622</v>
      </c>
      <c r="D1050" s="17" t="s">
        <v>473</v>
      </c>
      <c r="E1050" s="17" t="s">
        <v>17</v>
      </c>
      <c r="F1050" s="17" t="s">
        <v>19</v>
      </c>
      <c r="G1050" s="7" t="n">
        <v>50</v>
      </c>
      <c r="H1050" s="6" t="n">
        <v>119.6</v>
      </c>
      <c r="I1050" s="6" t="n">
        <v>-5980</v>
      </c>
      <c r="J1050" s="6" t="n">
        <v>0</v>
      </c>
      <c r="K1050" s="6" t="n">
        <v>-3.28</v>
      </c>
      <c r="L1050" s="6" t="n">
        <v>0</v>
      </c>
      <c r="M1050" s="6"/>
      <c r="N1050" s="6" t="s">
        <f>=I1050+J1050+K1050+L1050</f>
      </c>
      <c r="O1050" s="6"/>
      <c r="P1050" s="17"/>
    </row>
    <row collapsed="false" customFormat="false" customHeight="false" hidden="false" ht="12.1" outlineLevel="0" r="1051">
      <c r="A1051" s="21" t="n">
        <v>44704.669293981</v>
      </c>
      <c r="B1051" s="17" t="s">
        <v>36</v>
      </c>
      <c r="C1051" s="17" t="s">
        <v>555</v>
      </c>
      <c r="D1051" s="17" t="s">
        <v>473</v>
      </c>
      <c r="E1051" s="17" t="s">
        <v>17</v>
      </c>
      <c r="F1051" s="17" t="s">
        <v>19</v>
      </c>
      <c r="G1051" s="7" t="n">
        <v>40</v>
      </c>
      <c r="H1051" s="6" t="n">
        <v>263.51</v>
      </c>
      <c r="I1051" s="6" t="n">
        <v>-10540.4</v>
      </c>
      <c r="J1051" s="6" t="n">
        <v>0</v>
      </c>
      <c r="K1051" s="6" t="n">
        <v>-5.8</v>
      </c>
      <c r="L1051" s="6" t="n">
        <v>0</v>
      </c>
      <c r="M1051" s="6"/>
      <c r="N1051" s="6" t="s">
        <f>=I1051+J1051+K1051+L1051</f>
      </c>
      <c r="O1051" s="6"/>
      <c r="P1051" s="17"/>
    </row>
    <row collapsed="false" customFormat="false" customHeight="false" hidden="false" ht="12.1" outlineLevel="0" r="1052">
      <c r="A1052" s="26" t="n">
        <v>44713</v>
      </c>
      <c r="B1052" s="27" t="s">
        <v>547</v>
      </c>
      <c r="C1052" s="27" t="s">
        <v>183</v>
      </c>
      <c r="D1052" s="27" t="s">
        <v>547</v>
      </c>
      <c r="E1052" s="27" t="s">
        <v>547</v>
      </c>
      <c r="F1052" s="27" t="s">
        <v>19</v>
      </c>
      <c r="G1052" s="28" t="n">
        <v>1</v>
      </c>
      <c r="H1052" s="29" t="n">
        <v>1000</v>
      </c>
      <c r="I1052" s="29" t="n">
        <v>1000</v>
      </c>
      <c r="J1052" s="29" t="n">
        <v>0</v>
      </c>
      <c r="K1052" s="29" t="n">
        <v>0</v>
      </c>
      <c r="L1052" s="29" t="n">
        <v>0</v>
      </c>
      <c r="M1052" s="29"/>
      <c r="N1052" s="6" t="s">
        <f>=I1052+J1052+K1052+L1052</f>
      </c>
      <c r="O1052" s="29"/>
      <c r="P1052" s="27"/>
    </row>
    <row collapsed="false" customFormat="false" customHeight="false" hidden="false" ht="12.1" outlineLevel="0" r="1053">
      <c r="A1053" s="21" t="n">
        <v>44713.531724537</v>
      </c>
      <c r="B1053" s="17" t="s">
        <v>51</v>
      </c>
      <c r="C1053" s="17" t="s">
        <v>606</v>
      </c>
      <c r="D1053" s="17" t="s">
        <v>473</v>
      </c>
      <c r="E1053" s="17" t="s">
        <v>17</v>
      </c>
      <c r="F1053" s="17" t="s">
        <v>19</v>
      </c>
      <c r="G1053" s="7" t="n">
        <v>30</v>
      </c>
      <c r="H1053" s="6" t="n">
        <v>36</v>
      </c>
      <c r="I1053" s="6" t="n">
        <v>-1080</v>
      </c>
      <c r="J1053" s="6" t="n">
        <v>0</v>
      </c>
      <c r="K1053" s="6" t="n">
        <v>-0.5</v>
      </c>
      <c r="L1053" s="6" t="n">
        <v>0</v>
      </c>
      <c r="M1053" s="6"/>
      <c r="N1053" s="6" t="s">
        <f>=I1053+J1053+K1053+L1053</f>
      </c>
      <c r="O1053" s="6"/>
      <c r="P1053" s="17"/>
    </row>
    <row collapsed="false" customFormat="false" customHeight="false" hidden="false" ht="12.1" outlineLevel="0" r="1054">
      <c r="A1054" s="26" t="n">
        <v>44715</v>
      </c>
      <c r="B1054" s="27" t="s">
        <v>547</v>
      </c>
      <c r="C1054" s="27" t="s">
        <v>183</v>
      </c>
      <c r="D1054" s="27" t="s">
        <v>547</v>
      </c>
      <c r="E1054" s="27" t="s">
        <v>547</v>
      </c>
      <c r="F1054" s="27" t="s">
        <v>19</v>
      </c>
      <c r="G1054" s="28" t="n">
        <v>1</v>
      </c>
      <c r="H1054" s="29" t="n">
        <v>120000</v>
      </c>
      <c r="I1054" s="29" t="n">
        <v>120000</v>
      </c>
      <c r="J1054" s="29" t="n">
        <v>0</v>
      </c>
      <c r="K1054" s="29" t="n">
        <v>0</v>
      </c>
      <c r="L1054" s="29" t="n">
        <v>0</v>
      </c>
      <c r="M1054" s="29"/>
      <c r="N1054" s="6" t="s">
        <f>=I1054+J1054+K1054+L1054</f>
      </c>
      <c r="O1054" s="29"/>
      <c r="P1054" s="27"/>
    </row>
    <row collapsed="false" customFormat="false" customHeight="false" hidden="false" ht="12.1" outlineLevel="0" r="1055">
      <c r="A1055" s="21" t="n">
        <v>44715.578518519</v>
      </c>
      <c r="B1055" s="17" t="s">
        <v>497</v>
      </c>
      <c r="C1055" s="17" t="s">
        <v>611</v>
      </c>
      <c r="D1055" s="17" t="s">
        <v>473</v>
      </c>
      <c r="E1055" s="17" t="s">
        <v>17</v>
      </c>
      <c r="F1055" s="17" t="s">
        <v>19</v>
      </c>
      <c r="G1055" s="7" t="n">
        <v>44</v>
      </c>
      <c r="H1055" s="6" t="n">
        <v>708</v>
      </c>
      <c r="I1055" s="6" t="n">
        <v>-31152</v>
      </c>
      <c r="J1055" s="6" t="n">
        <v>0</v>
      </c>
      <c r="K1055" s="6" t="n">
        <v>-14.32</v>
      </c>
      <c r="L1055" s="6" t="n">
        <v>0</v>
      </c>
      <c r="M1055" s="6"/>
      <c r="N1055" s="6" t="s">
        <f>=I1055+J1055+K1055+L1055</f>
      </c>
      <c r="O1055" s="6"/>
      <c r="P1055" s="17"/>
    </row>
    <row collapsed="false" customFormat="false" customHeight="false" hidden="false" ht="12.1" outlineLevel="0" r="1056">
      <c r="A1056" s="21" t="n">
        <v>44715.77650463</v>
      </c>
      <c r="B1056" s="17" t="s">
        <v>36</v>
      </c>
      <c r="C1056" s="17" t="s">
        <v>555</v>
      </c>
      <c r="D1056" s="17" t="s">
        <v>473</v>
      </c>
      <c r="E1056" s="17" t="s">
        <v>17</v>
      </c>
      <c r="F1056" s="17" t="s">
        <v>19</v>
      </c>
      <c r="G1056" s="7" t="n">
        <v>300</v>
      </c>
      <c r="H1056" s="6" t="n">
        <v>296.4</v>
      </c>
      <c r="I1056" s="6" t="n">
        <v>-88920</v>
      </c>
      <c r="J1056" s="6" t="n">
        <v>0</v>
      </c>
      <c r="K1056" s="6" t="n">
        <v>-40.9</v>
      </c>
      <c r="L1056" s="6" t="n">
        <v>0</v>
      </c>
      <c r="M1056" s="6"/>
      <c r="N1056" s="6" t="s">
        <f>=I1056+J1056+K1056+L1056</f>
      </c>
      <c r="O1056" s="6"/>
      <c r="P1056" s="17"/>
    </row>
    <row collapsed="false" customFormat="false" customHeight="false" hidden="false" ht="12.1" outlineLevel="0" r="1057">
      <c r="A1057" s="26" t="n">
        <v>44722</v>
      </c>
      <c r="B1057" s="27" t="s">
        <v>547</v>
      </c>
      <c r="C1057" s="27" t="s">
        <v>183</v>
      </c>
      <c r="D1057" s="27" t="s">
        <v>547</v>
      </c>
      <c r="E1057" s="27" t="s">
        <v>547</v>
      </c>
      <c r="F1057" s="27" t="s">
        <v>19</v>
      </c>
      <c r="G1057" s="28" t="n">
        <v>1</v>
      </c>
      <c r="H1057" s="29" t="n">
        <v>30000</v>
      </c>
      <c r="I1057" s="29" t="n">
        <v>30000</v>
      </c>
      <c r="J1057" s="29" t="n">
        <v>0</v>
      </c>
      <c r="K1057" s="29" t="n">
        <v>0</v>
      </c>
      <c r="L1057" s="29" t="n">
        <v>0</v>
      </c>
      <c r="M1057" s="29"/>
      <c r="N1057" s="6" t="s">
        <f>=I1057+J1057+K1057+L1057</f>
      </c>
      <c r="O1057" s="29"/>
      <c r="P1057" s="27"/>
    </row>
    <row collapsed="false" customFormat="false" customHeight="false" hidden="false" ht="12.1" outlineLevel="0" r="1058">
      <c r="A1058" s="21" t="n">
        <v>44722.68931713</v>
      </c>
      <c r="B1058" s="17" t="s">
        <v>53</v>
      </c>
      <c r="C1058" s="17" t="s">
        <v>600</v>
      </c>
      <c r="D1058" s="17" t="s">
        <v>473</v>
      </c>
      <c r="E1058" s="17" t="s">
        <v>17</v>
      </c>
      <c r="F1058" s="17" t="s">
        <v>19</v>
      </c>
      <c r="G1058" s="7" t="n">
        <v>70</v>
      </c>
      <c r="H1058" s="6" t="n">
        <v>85.75</v>
      </c>
      <c r="I1058" s="6" t="n">
        <v>-6002.5</v>
      </c>
      <c r="J1058" s="6" t="n">
        <v>0</v>
      </c>
      <c r="K1058" s="6" t="n">
        <v>-2.77</v>
      </c>
      <c r="L1058" s="6" t="n">
        <v>0</v>
      </c>
      <c r="M1058" s="6"/>
      <c r="N1058" s="6" t="s">
        <f>=I1058+J1058+K1058+L1058</f>
      </c>
      <c r="O1058" s="6"/>
      <c r="P1058" s="17"/>
    </row>
    <row collapsed="false" customFormat="false" customHeight="false" hidden="false" ht="12.1" outlineLevel="0" r="1059">
      <c r="A1059" s="21" t="n">
        <v>44722.695613426</v>
      </c>
      <c r="B1059" s="17" t="s">
        <v>496</v>
      </c>
      <c r="C1059" s="17" t="s">
        <v>610</v>
      </c>
      <c r="D1059" s="17" t="s">
        <v>473</v>
      </c>
      <c r="E1059" s="17" t="s">
        <v>17</v>
      </c>
      <c r="F1059" s="17" t="s">
        <v>19</v>
      </c>
      <c r="G1059" s="7" t="n">
        <v>150</v>
      </c>
      <c r="H1059" s="6" t="n">
        <v>66.44</v>
      </c>
      <c r="I1059" s="6" t="n">
        <v>-9966</v>
      </c>
      <c r="J1059" s="6" t="n">
        <v>0</v>
      </c>
      <c r="K1059" s="6" t="n">
        <v>-4.58</v>
      </c>
      <c r="L1059" s="6" t="n">
        <v>0</v>
      </c>
      <c r="M1059" s="6"/>
      <c r="N1059" s="6" t="s">
        <f>=I1059+J1059+K1059+L1059</f>
      </c>
      <c r="O1059" s="6"/>
      <c r="P1059" s="17"/>
    </row>
    <row collapsed="false" customFormat="false" customHeight="false" hidden="false" ht="12.1" outlineLevel="0" r="1060">
      <c r="A1060" s="21" t="n">
        <v>44727.437534722</v>
      </c>
      <c r="B1060" s="17" t="s">
        <v>488</v>
      </c>
      <c r="C1060" s="17" t="s">
        <v>566</v>
      </c>
      <c r="D1060" s="17" t="s">
        <v>473</v>
      </c>
      <c r="E1060" s="17" t="s">
        <v>17</v>
      </c>
      <c r="F1060" s="17" t="s">
        <v>19</v>
      </c>
      <c r="G1060" s="7" t="n">
        <v>18000</v>
      </c>
      <c r="H1060" s="6" t="n">
        <v>0.777</v>
      </c>
      <c r="I1060" s="6" t="n">
        <v>-13986</v>
      </c>
      <c r="J1060" s="6" t="n">
        <v>0</v>
      </c>
      <c r="K1060" s="6" t="n">
        <v>-6.42</v>
      </c>
      <c r="L1060" s="6" t="n">
        <v>0</v>
      </c>
      <c r="M1060" s="6"/>
      <c r="N1060" s="6" t="s">
        <f>=I1060+J1060+K1060+L1060</f>
      </c>
      <c r="O1060" s="6"/>
      <c r="P1060" s="17"/>
    </row>
    <row collapsed="false" customFormat="false" customHeight="false" hidden="false" ht="12.1" outlineLevel="0" r="1061">
      <c r="A1061" s="26" t="n">
        <v>44733</v>
      </c>
      <c r="B1061" s="27" t="s">
        <v>547</v>
      </c>
      <c r="C1061" s="27" t="s">
        <v>183</v>
      </c>
      <c r="D1061" s="27" t="s">
        <v>547</v>
      </c>
      <c r="E1061" s="27" t="s">
        <v>547</v>
      </c>
      <c r="F1061" s="27" t="s">
        <v>19</v>
      </c>
      <c r="G1061" s="28" t="n">
        <v>1</v>
      </c>
      <c r="H1061" s="29" t="n">
        <v>32000</v>
      </c>
      <c r="I1061" s="29" t="n">
        <v>32000</v>
      </c>
      <c r="J1061" s="29" t="n">
        <v>0</v>
      </c>
      <c r="K1061" s="29" t="n">
        <v>0</v>
      </c>
      <c r="L1061" s="29" t="n">
        <v>0</v>
      </c>
      <c r="M1061" s="29"/>
      <c r="N1061" s="6" t="s">
        <f>=I1061+J1061+K1061+L1061</f>
      </c>
      <c r="O1061" s="29"/>
      <c r="P1061" s="27"/>
    </row>
    <row collapsed="false" customFormat="false" customHeight="false" hidden="false" ht="12.1" outlineLevel="0" r="1062">
      <c r="A1062" s="21" t="n">
        <v>44733.656296296</v>
      </c>
      <c r="B1062" s="17" t="s">
        <v>36</v>
      </c>
      <c r="C1062" s="17" t="s">
        <v>555</v>
      </c>
      <c r="D1062" s="17" t="s">
        <v>473</v>
      </c>
      <c r="E1062" s="17" t="s">
        <v>17</v>
      </c>
      <c r="F1062" s="17" t="s">
        <v>19</v>
      </c>
      <c r="G1062" s="7" t="n">
        <v>100</v>
      </c>
      <c r="H1062" s="6" t="n">
        <v>303.21</v>
      </c>
      <c r="I1062" s="6" t="n">
        <v>-30321</v>
      </c>
      <c r="J1062" s="6" t="n">
        <v>0</v>
      </c>
      <c r="K1062" s="6" t="n">
        <v>-13.95</v>
      </c>
      <c r="L1062" s="6" t="n">
        <v>0</v>
      </c>
      <c r="M1062" s="6"/>
      <c r="N1062" s="6" t="s">
        <f>=I1062+J1062+K1062+L1062</f>
      </c>
      <c r="O1062" s="6"/>
      <c r="P1062" s="17"/>
    </row>
    <row collapsed="false" customFormat="false" customHeight="false" hidden="false" ht="12.1" outlineLevel="0" r="1063">
      <c r="A1063" s="26" t="n">
        <v>44734</v>
      </c>
      <c r="B1063" s="27" t="s">
        <v>547</v>
      </c>
      <c r="C1063" s="27" t="s">
        <v>183</v>
      </c>
      <c r="D1063" s="27" t="s">
        <v>547</v>
      </c>
      <c r="E1063" s="27" t="s">
        <v>547</v>
      </c>
      <c r="F1063" s="27" t="s">
        <v>19</v>
      </c>
      <c r="G1063" s="28" t="n">
        <v>1</v>
      </c>
      <c r="H1063" s="29" t="n">
        <v>30000</v>
      </c>
      <c r="I1063" s="29" t="n">
        <v>30000</v>
      </c>
      <c r="J1063" s="29" t="n">
        <v>0</v>
      </c>
      <c r="K1063" s="29" t="n">
        <v>0</v>
      </c>
      <c r="L1063" s="29" t="n">
        <v>0</v>
      </c>
      <c r="M1063" s="29"/>
      <c r="N1063" s="6" t="s">
        <f>=I1063+J1063+K1063+L1063</f>
      </c>
      <c r="O1063" s="29"/>
      <c r="P1063" s="27"/>
    </row>
    <row collapsed="false" customFormat="false" customHeight="false" hidden="false" ht="12.1" outlineLevel="0" r="1064">
      <c r="A1064" s="21" t="n">
        <v>44734.615578704</v>
      </c>
      <c r="B1064" s="17" t="s">
        <v>36</v>
      </c>
      <c r="C1064" s="17" t="s">
        <v>555</v>
      </c>
      <c r="D1064" s="17" t="s">
        <v>473</v>
      </c>
      <c r="E1064" s="17" t="s">
        <v>17</v>
      </c>
      <c r="F1064" s="17" t="s">
        <v>19</v>
      </c>
      <c r="G1064" s="7" t="n">
        <v>90</v>
      </c>
      <c r="H1064" s="6" t="n">
        <v>297.83</v>
      </c>
      <c r="I1064" s="6" t="n">
        <v>-26804.7</v>
      </c>
      <c r="J1064" s="6" t="n">
        <v>0</v>
      </c>
      <c r="K1064" s="6" t="n">
        <v>-12.33</v>
      </c>
      <c r="L1064" s="6" t="n">
        <v>0</v>
      </c>
      <c r="M1064" s="6"/>
      <c r="N1064" s="6" t="s">
        <f>=I1064+J1064+K1064+L1064</f>
      </c>
      <c r="O1064" s="6"/>
      <c r="P1064" s="17"/>
    </row>
    <row collapsed="false" customFormat="false" customHeight="false" hidden="false" ht="12.1" outlineLevel="0" r="1065">
      <c r="A1065" s="21" t="n">
        <v>44734.615578704</v>
      </c>
      <c r="B1065" s="17" t="s">
        <v>36</v>
      </c>
      <c r="C1065" s="17" t="s">
        <v>555</v>
      </c>
      <c r="D1065" s="17" t="s">
        <v>473</v>
      </c>
      <c r="E1065" s="17" t="s">
        <v>17</v>
      </c>
      <c r="F1065" s="17" t="s">
        <v>19</v>
      </c>
      <c r="G1065" s="7" t="n">
        <v>10</v>
      </c>
      <c r="H1065" s="6" t="n">
        <v>297.8</v>
      </c>
      <c r="I1065" s="6" t="n">
        <v>-2978</v>
      </c>
      <c r="J1065" s="6" t="n">
        <v>0</v>
      </c>
      <c r="K1065" s="6" t="n">
        <v>-1.37</v>
      </c>
      <c r="L1065" s="6" t="n">
        <v>0</v>
      </c>
      <c r="M1065" s="6"/>
      <c r="N1065" s="6" t="s">
        <f>=I1065+J1065+K1065+L1065</f>
      </c>
      <c r="O1065" s="6"/>
      <c r="P1065" s="17"/>
    </row>
    <row collapsed="false" customFormat="false" customHeight="false" hidden="false" ht="12.1" outlineLevel="0" r="1066">
      <c r="A1066" s="21" t="n">
        <v>44734.680810185</v>
      </c>
      <c r="B1066" s="17" t="s">
        <v>495</v>
      </c>
      <c r="C1066" s="17" t="s">
        <v>609</v>
      </c>
      <c r="D1066" s="17" t="s">
        <v>473</v>
      </c>
      <c r="E1066" s="17" t="s">
        <v>17</v>
      </c>
      <c r="F1066" s="17" t="s">
        <v>19</v>
      </c>
      <c r="G1066" s="7" t="n">
        <v>30</v>
      </c>
      <c r="H1066" s="6" t="n">
        <v>68</v>
      </c>
      <c r="I1066" s="6" t="n">
        <v>-2040</v>
      </c>
      <c r="J1066" s="6" t="n">
        <v>0</v>
      </c>
      <c r="K1066" s="6" t="n">
        <v>-0.94</v>
      </c>
      <c r="L1066" s="6" t="n">
        <v>0</v>
      </c>
      <c r="M1066" s="6"/>
      <c r="N1066" s="6" t="s">
        <f>=I1066+J1066+K1066+L1066</f>
      </c>
      <c r="O1066" s="6"/>
      <c r="P1066" s="17"/>
    </row>
    <row collapsed="false" customFormat="false" customHeight="false" hidden="false" ht="12.1" outlineLevel="0" r="1067">
      <c r="A1067" s="26" t="n">
        <v>44736</v>
      </c>
      <c r="B1067" s="27" t="s">
        <v>547</v>
      </c>
      <c r="C1067" s="27" t="s">
        <v>183</v>
      </c>
      <c r="D1067" s="27" t="s">
        <v>547</v>
      </c>
      <c r="E1067" s="27" t="s">
        <v>547</v>
      </c>
      <c r="F1067" s="27" t="s">
        <v>19</v>
      </c>
      <c r="G1067" s="28" t="n">
        <v>1</v>
      </c>
      <c r="H1067" s="29" t="n">
        <v>45000</v>
      </c>
      <c r="I1067" s="29" t="n">
        <v>45000</v>
      </c>
      <c r="J1067" s="29" t="n">
        <v>0</v>
      </c>
      <c r="K1067" s="29" t="n">
        <v>0</v>
      </c>
      <c r="L1067" s="29" t="n">
        <v>0</v>
      </c>
      <c r="M1067" s="29"/>
      <c r="N1067" s="6" t="s">
        <f>=I1067+J1067+K1067+L1067</f>
      </c>
      <c r="O1067" s="29"/>
      <c r="P1067" s="27"/>
    </row>
    <row collapsed="false" customFormat="false" customHeight="false" hidden="false" ht="12.1" outlineLevel="0" r="1068">
      <c r="A1068" s="21" t="n">
        <v>44736.619363426</v>
      </c>
      <c r="B1068" s="17" t="s">
        <v>36</v>
      </c>
      <c r="C1068" s="17" t="s">
        <v>555</v>
      </c>
      <c r="D1068" s="17" t="s">
        <v>473</v>
      </c>
      <c r="E1068" s="17" t="s">
        <v>17</v>
      </c>
      <c r="F1068" s="17" t="s">
        <v>19</v>
      </c>
      <c r="G1068" s="7" t="n">
        <v>110</v>
      </c>
      <c r="H1068" s="6" t="n">
        <v>296.8</v>
      </c>
      <c r="I1068" s="6" t="n">
        <v>-32648</v>
      </c>
      <c r="J1068" s="6" t="n">
        <v>0</v>
      </c>
      <c r="K1068" s="6" t="n">
        <v>-15.02</v>
      </c>
      <c r="L1068" s="6" t="n">
        <v>0</v>
      </c>
      <c r="M1068" s="6"/>
      <c r="N1068" s="6" t="s">
        <f>=I1068+J1068+K1068+L1068</f>
      </c>
      <c r="O1068" s="6"/>
      <c r="P1068" s="17"/>
    </row>
    <row collapsed="false" customFormat="false" customHeight="false" hidden="false" ht="12.1" outlineLevel="0" r="1069">
      <c r="A1069" s="26" t="n">
        <v>44741</v>
      </c>
      <c r="B1069" s="27" t="s">
        <v>547</v>
      </c>
      <c r="C1069" s="27" t="s">
        <v>183</v>
      </c>
      <c r="D1069" s="27" t="s">
        <v>547</v>
      </c>
      <c r="E1069" s="27" t="s">
        <v>547</v>
      </c>
      <c r="F1069" s="27" t="s">
        <v>19</v>
      </c>
      <c r="G1069" s="28" t="n">
        <v>1</v>
      </c>
      <c r="H1069" s="29" t="n">
        <v>52000</v>
      </c>
      <c r="I1069" s="29" t="n">
        <v>52000</v>
      </c>
      <c r="J1069" s="29" t="n">
        <v>0</v>
      </c>
      <c r="K1069" s="29" t="n">
        <v>0</v>
      </c>
      <c r="L1069" s="29" t="n">
        <v>0</v>
      </c>
      <c r="M1069" s="29"/>
      <c r="N1069" s="6" t="s">
        <f>=I1069+J1069+K1069+L1069</f>
      </c>
      <c r="O1069" s="29"/>
      <c r="P1069" s="27"/>
    </row>
    <row collapsed="false" customFormat="false" customHeight="false" hidden="false" ht="12.1" outlineLevel="0" r="1070">
      <c r="A1070" s="21" t="n">
        <v>44741.57599537</v>
      </c>
      <c r="B1070" s="17" t="s">
        <v>16</v>
      </c>
      <c r="C1070" s="17" t="s">
        <v>556</v>
      </c>
      <c r="D1070" s="17" t="s">
        <v>473</v>
      </c>
      <c r="E1070" s="17" t="s">
        <v>17</v>
      </c>
      <c r="F1070" s="17" t="s">
        <v>19</v>
      </c>
      <c r="G1070" s="7" t="n">
        <v>3</v>
      </c>
      <c r="H1070" s="6" t="n">
        <v>3970</v>
      </c>
      <c r="I1070" s="6" t="n">
        <v>-11910</v>
      </c>
      <c r="J1070" s="6" t="n">
        <v>0</v>
      </c>
      <c r="K1070" s="6" t="n">
        <v>-5.48</v>
      </c>
      <c r="L1070" s="6" t="n">
        <v>0</v>
      </c>
      <c r="M1070" s="6"/>
      <c r="N1070" s="6" t="s">
        <f>=I1070+J1070+K1070+L1070</f>
      </c>
      <c r="O1070" s="6"/>
      <c r="P1070" s="17"/>
    </row>
    <row collapsed="false" customFormat="false" customHeight="false" hidden="false" ht="12.1" outlineLevel="0" r="1071">
      <c r="A1071" s="21" t="n">
        <v>44741.625034722</v>
      </c>
      <c r="B1071" s="17" t="s">
        <v>36</v>
      </c>
      <c r="C1071" s="17" t="s">
        <v>555</v>
      </c>
      <c r="D1071" s="17" t="s">
        <v>473</v>
      </c>
      <c r="E1071" s="17" t="s">
        <v>17</v>
      </c>
      <c r="F1071" s="17" t="s">
        <v>19</v>
      </c>
      <c r="G1071" s="7" t="n">
        <v>120</v>
      </c>
      <c r="H1071" s="6" t="n">
        <v>296.2</v>
      </c>
      <c r="I1071" s="6" t="n">
        <v>-35544</v>
      </c>
      <c r="J1071" s="6" t="n">
        <v>0</v>
      </c>
      <c r="K1071" s="6" t="n">
        <v>-16.35</v>
      </c>
      <c r="L1071" s="6" t="n">
        <v>0</v>
      </c>
      <c r="M1071" s="6"/>
      <c r="N1071" s="6" t="s">
        <f>=I1071+J1071+K1071+L1071</f>
      </c>
      <c r="O1071" s="6"/>
      <c r="P1071" s="17"/>
    </row>
    <row collapsed="false" customFormat="false" customHeight="false" hidden="false" ht="12.1" outlineLevel="0" r="1072">
      <c r="A1072" s="21" t="n">
        <v>44742.450208333</v>
      </c>
      <c r="B1072" s="17" t="s">
        <v>36</v>
      </c>
      <c r="C1072" s="17" t="s">
        <v>555</v>
      </c>
      <c r="D1072" s="17" t="s">
        <v>473</v>
      </c>
      <c r="E1072" s="17" t="s">
        <v>17</v>
      </c>
      <c r="F1072" s="17" t="s">
        <v>19</v>
      </c>
      <c r="G1072" s="7" t="n">
        <v>60</v>
      </c>
      <c r="H1072" s="6" t="n">
        <v>265</v>
      </c>
      <c r="I1072" s="6" t="n">
        <v>-15900</v>
      </c>
      <c r="J1072" s="6" t="n">
        <v>0</v>
      </c>
      <c r="K1072" s="6" t="n">
        <v>-7.31</v>
      </c>
      <c r="L1072" s="6" t="n">
        <v>0</v>
      </c>
      <c r="M1072" s="6"/>
      <c r="N1072" s="6" t="s">
        <f>=I1072+J1072+K1072+L1072</f>
      </c>
      <c r="O1072" s="6"/>
      <c r="P1072" s="17"/>
    </row>
    <row collapsed="false" customFormat="false" customHeight="false" hidden="false" ht="12.1" outlineLevel="0" r="1073">
      <c r="A1073" s="26" t="n">
        <v>44743</v>
      </c>
      <c r="B1073" s="27" t="s">
        <v>547</v>
      </c>
      <c r="C1073" s="27" t="s">
        <v>183</v>
      </c>
      <c r="D1073" s="27" t="s">
        <v>547</v>
      </c>
      <c r="E1073" s="27" t="s">
        <v>547</v>
      </c>
      <c r="F1073" s="27" t="s">
        <v>19</v>
      </c>
      <c r="G1073" s="28" t="n">
        <v>1</v>
      </c>
      <c r="H1073" s="29" t="n">
        <v>120000</v>
      </c>
      <c r="I1073" s="29" t="n">
        <v>120000</v>
      </c>
      <c r="J1073" s="29" t="n">
        <v>0</v>
      </c>
      <c r="K1073" s="29" t="n">
        <v>0</v>
      </c>
      <c r="L1073" s="29" t="n">
        <v>0</v>
      </c>
      <c r="M1073" s="29"/>
      <c r="N1073" s="6" t="s">
        <f>=I1073+J1073+K1073+L1073</f>
      </c>
      <c r="O1073" s="29"/>
      <c r="P1073" s="27"/>
    </row>
    <row collapsed="false" customFormat="false" customHeight="false" hidden="false" ht="12.1" outlineLevel="0" r="1074">
      <c r="A1074" s="21" t="n">
        <v>44743.612905093</v>
      </c>
      <c r="B1074" s="17" t="s">
        <v>53</v>
      </c>
      <c r="C1074" s="17" t="s">
        <v>600</v>
      </c>
      <c r="D1074" s="17" t="s">
        <v>473</v>
      </c>
      <c r="E1074" s="17" t="s">
        <v>17</v>
      </c>
      <c r="F1074" s="17" t="s">
        <v>19</v>
      </c>
      <c r="G1074" s="7" t="n">
        <v>200</v>
      </c>
      <c r="H1074" s="6" t="n">
        <v>85</v>
      </c>
      <c r="I1074" s="6" t="n">
        <v>-17000</v>
      </c>
      <c r="J1074" s="6" t="n">
        <v>0</v>
      </c>
      <c r="K1074" s="6" t="n">
        <v>-7.82</v>
      </c>
      <c r="L1074" s="6" t="n">
        <v>0</v>
      </c>
      <c r="M1074" s="6"/>
      <c r="N1074" s="6" t="s">
        <f>=I1074+J1074+K1074+L1074</f>
      </c>
      <c r="O1074" s="6"/>
      <c r="P1074" s="17"/>
    </row>
    <row collapsed="false" customFormat="false" customHeight="false" hidden="false" ht="12.1" outlineLevel="0" r="1075">
      <c r="A1075" s="21" t="n">
        <v>44743.628043981</v>
      </c>
      <c r="B1075" s="17" t="s">
        <v>16</v>
      </c>
      <c r="C1075" s="17" t="s">
        <v>556</v>
      </c>
      <c r="D1075" s="17" t="s">
        <v>473</v>
      </c>
      <c r="E1075" s="17" t="s">
        <v>17</v>
      </c>
      <c r="F1075" s="17" t="s">
        <v>19</v>
      </c>
      <c r="G1075" s="7" t="n">
        <v>8</v>
      </c>
      <c r="H1075" s="6" t="n">
        <v>3950</v>
      </c>
      <c r="I1075" s="6" t="n">
        <v>-31600</v>
      </c>
      <c r="J1075" s="6" t="n">
        <v>0</v>
      </c>
      <c r="K1075" s="6" t="n">
        <v>-14.54</v>
      </c>
      <c r="L1075" s="6" t="n">
        <v>0</v>
      </c>
      <c r="M1075" s="6"/>
      <c r="N1075" s="6" t="s">
        <f>=I1075+J1075+K1075+L1075</f>
      </c>
      <c r="O1075" s="6"/>
      <c r="P1075" s="17"/>
    </row>
    <row collapsed="false" customFormat="false" customHeight="false" hidden="false" ht="12.1" outlineLevel="0" r="1076">
      <c r="A1076" s="21" t="n">
        <v>44743.628043981</v>
      </c>
      <c r="B1076" s="17" t="s">
        <v>16</v>
      </c>
      <c r="C1076" s="17" t="s">
        <v>556</v>
      </c>
      <c r="D1076" s="17" t="s">
        <v>473</v>
      </c>
      <c r="E1076" s="17" t="s">
        <v>17</v>
      </c>
      <c r="F1076" s="17" t="s">
        <v>19</v>
      </c>
      <c r="G1076" s="7" t="n">
        <v>1</v>
      </c>
      <c r="H1076" s="6" t="n">
        <v>3950</v>
      </c>
      <c r="I1076" s="6" t="n">
        <v>-3950</v>
      </c>
      <c r="J1076" s="6" t="n">
        <v>0</v>
      </c>
      <c r="K1076" s="6" t="n">
        <v>-1.82</v>
      </c>
      <c r="L1076" s="6" t="n">
        <v>0</v>
      </c>
      <c r="M1076" s="6"/>
      <c r="N1076" s="6" t="s">
        <f>=I1076+J1076+K1076+L1076</f>
      </c>
      <c r="O1076" s="6"/>
      <c r="P1076" s="17"/>
    </row>
    <row collapsed="false" customFormat="false" customHeight="false" hidden="false" ht="12.1" outlineLevel="0" r="1077">
      <c r="A1077" s="21" t="n">
        <v>44743.62806713</v>
      </c>
      <c r="B1077" s="17" t="s">
        <v>16</v>
      </c>
      <c r="C1077" s="17" t="s">
        <v>556</v>
      </c>
      <c r="D1077" s="17" t="s">
        <v>473</v>
      </c>
      <c r="E1077" s="17" t="s">
        <v>17</v>
      </c>
      <c r="F1077" s="17" t="s">
        <v>19</v>
      </c>
      <c r="G1077" s="7" t="n">
        <v>1</v>
      </c>
      <c r="H1077" s="6" t="n">
        <v>3950</v>
      </c>
      <c r="I1077" s="6" t="n">
        <v>-3950</v>
      </c>
      <c r="J1077" s="6" t="n">
        <v>0</v>
      </c>
      <c r="K1077" s="6" t="n">
        <v>-1.82</v>
      </c>
      <c r="L1077" s="6" t="n">
        <v>0</v>
      </c>
      <c r="M1077" s="6"/>
      <c r="N1077" s="6" t="s">
        <f>=I1077+J1077+K1077+L1077</f>
      </c>
      <c r="O1077" s="6"/>
      <c r="P1077" s="17"/>
    </row>
    <row collapsed="false" customFormat="false" customHeight="false" hidden="false" ht="12.1" outlineLevel="0" r="1078">
      <c r="A1078" s="21" t="n">
        <v>44743.62806713</v>
      </c>
      <c r="B1078" s="17" t="s">
        <v>16</v>
      </c>
      <c r="C1078" s="17" t="s">
        <v>556</v>
      </c>
      <c r="D1078" s="17" t="s">
        <v>473</v>
      </c>
      <c r="E1078" s="17" t="s">
        <v>17</v>
      </c>
      <c r="F1078" s="17" t="s">
        <v>19</v>
      </c>
      <c r="G1078" s="7" t="n">
        <v>1</v>
      </c>
      <c r="H1078" s="6" t="n">
        <v>3950</v>
      </c>
      <c r="I1078" s="6" t="n">
        <v>-3950</v>
      </c>
      <c r="J1078" s="6" t="n">
        <v>0</v>
      </c>
      <c r="K1078" s="6" t="n">
        <v>-1.82</v>
      </c>
      <c r="L1078" s="6" t="n">
        <v>0</v>
      </c>
      <c r="M1078" s="6"/>
      <c r="N1078" s="6" t="s">
        <f>=I1078+J1078+K1078+L1078</f>
      </c>
      <c r="O1078" s="6"/>
      <c r="P1078" s="17"/>
    </row>
    <row collapsed="false" customFormat="false" customHeight="false" hidden="false" ht="12.1" outlineLevel="0" r="1079">
      <c r="A1079" s="21" t="n">
        <v>44743.62806713</v>
      </c>
      <c r="B1079" s="17" t="s">
        <v>16</v>
      </c>
      <c r="C1079" s="17" t="s">
        <v>556</v>
      </c>
      <c r="D1079" s="17" t="s">
        <v>473</v>
      </c>
      <c r="E1079" s="17" t="s">
        <v>17</v>
      </c>
      <c r="F1079" s="17" t="s">
        <v>19</v>
      </c>
      <c r="G1079" s="7" t="n">
        <v>4</v>
      </c>
      <c r="H1079" s="6" t="n">
        <v>3950</v>
      </c>
      <c r="I1079" s="6" t="n">
        <v>-15800</v>
      </c>
      <c r="J1079" s="6" t="n">
        <v>0</v>
      </c>
      <c r="K1079" s="6" t="n">
        <v>-7.27</v>
      </c>
      <c r="L1079" s="6" t="n">
        <v>0</v>
      </c>
      <c r="M1079" s="6"/>
      <c r="N1079" s="6" t="s">
        <f>=I1079+J1079+K1079+L1079</f>
      </c>
      <c r="O1079" s="6"/>
      <c r="P1079" s="17"/>
    </row>
    <row collapsed="false" customFormat="false" customHeight="false" hidden="false" ht="12.1" outlineLevel="0" r="1080">
      <c r="A1080" s="21" t="n">
        <v>44753.688553241</v>
      </c>
      <c r="B1080" s="17" t="s">
        <v>16</v>
      </c>
      <c r="C1080" s="17" t="s">
        <v>556</v>
      </c>
      <c r="D1080" s="17" t="s">
        <v>473</v>
      </c>
      <c r="E1080" s="17" t="s">
        <v>17</v>
      </c>
      <c r="F1080" s="17" t="s">
        <v>19</v>
      </c>
      <c r="G1080" s="7" t="n">
        <v>5</v>
      </c>
      <c r="H1080" s="6" t="n">
        <v>3824</v>
      </c>
      <c r="I1080" s="6" t="n">
        <v>-19120</v>
      </c>
      <c r="J1080" s="6" t="n">
        <v>0</v>
      </c>
      <c r="K1080" s="6" t="n">
        <v>-9.56</v>
      </c>
      <c r="L1080" s="6" t="n">
        <v>0</v>
      </c>
      <c r="M1080" s="6"/>
      <c r="N1080" s="6" t="s">
        <f>=I1080+J1080+K1080+L1080</f>
      </c>
      <c r="O1080" s="6"/>
      <c r="P1080" s="17"/>
    </row>
    <row collapsed="false" customFormat="false" customHeight="false" hidden="false" ht="12.1" outlineLevel="0" r="1081">
      <c r="A1081" s="21" t="n">
        <v>44753.748275463</v>
      </c>
      <c r="B1081" s="17" t="s">
        <v>59</v>
      </c>
      <c r="C1081" s="17" t="s">
        <v>559</v>
      </c>
      <c r="D1081" s="17" t="s">
        <v>473</v>
      </c>
      <c r="E1081" s="17" t="s">
        <v>17</v>
      </c>
      <c r="F1081" s="17" t="s">
        <v>19</v>
      </c>
      <c r="G1081" s="7" t="n">
        <v>25</v>
      </c>
      <c r="H1081" s="6" t="n">
        <v>344.5</v>
      </c>
      <c r="I1081" s="6" t="n">
        <v>-8612.5</v>
      </c>
      <c r="J1081" s="6" t="n">
        <v>0</v>
      </c>
      <c r="K1081" s="6" t="n">
        <v>-4.32</v>
      </c>
      <c r="L1081" s="6" t="n">
        <v>0</v>
      </c>
      <c r="M1081" s="6"/>
      <c r="N1081" s="6" t="s">
        <f>=I1081+J1081+K1081+L1081</f>
      </c>
      <c r="O1081" s="6"/>
      <c r="P1081" s="17"/>
    </row>
    <row collapsed="false" customFormat="false" customHeight="false" hidden="false" ht="12.1" outlineLevel="0" r="1082">
      <c r="A1082" s="21" t="n">
        <v>44754.673090278</v>
      </c>
      <c r="B1082" s="17" t="s">
        <v>16</v>
      </c>
      <c r="C1082" s="17" t="s">
        <v>556</v>
      </c>
      <c r="D1082" s="17" t="s">
        <v>473</v>
      </c>
      <c r="E1082" s="17" t="s">
        <v>17</v>
      </c>
      <c r="F1082" s="17" t="s">
        <v>19</v>
      </c>
      <c r="G1082" s="7" t="n">
        <v>4</v>
      </c>
      <c r="H1082" s="6" t="n">
        <v>3718</v>
      </c>
      <c r="I1082" s="6" t="n">
        <v>-14872</v>
      </c>
      <c r="J1082" s="6" t="n">
        <v>0</v>
      </c>
      <c r="K1082" s="6" t="n">
        <v>-7.44</v>
      </c>
      <c r="L1082" s="6" t="n">
        <v>0</v>
      </c>
      <c r="M1082" s="6"/>
      <c r="N1082" s="6" t="s">
        <f>=I1082+J1082+K1082+L1082</f>
      </c>
      <c r="O1082" s="6"/>
      <c r="P1082" s="17"/>
    </row>
    <row collapsed="false" customFormat="false" customHeight="false" hidden="false" ht="12.1" outlineLevel="0" r="1083">
      <c r="A1083" s="21" t="n">
        <v>44754.728240741</v>
      </c>
      <c r="B1083" s="17" t="s">
        <v>495</v>
      </c>
      <c r="C1083" s="17" t="s">
        <v>609</v>
      </c>
      <c r="D1083" s="17" t="s">
        <v>473</v>
      </c>
      <c r="E1083" s="17" t="s">
        <v>17</v>
      </c>
      <c r="F1083" s="17" t="s">
        <v>19</v>
      </c>
      <c r="G1083" s="7" t="n">
        <v>30</v>
      </c>
      <c r="H1083" s="6" t="n">
        <v>64.5</v>
      </c>
      <c r="I1083" s="6" t="n">
        <v>-1935</v>
      </c>
      <c r="J1083" s="6" t="n">
        <v>0</v>
      </c>
      <c r="K1083" s="6" t="n">
        <v>-0.96</v>
      </c>
      <c r="L1083" s="6" t="n">
        <v>0</v>
      </c>
      <c r="M1083" s="6"/>
      <c r="N1083" s="6" t="s">
        <f>=I1083+J1083+K1083+L1083</f>
      </c>
      <c r="O1083" s="6"/>
      <c r="P1083" s="17"/>
    </row>
    <row collapsed="false" customFormat="false" customHeight="false" hidden="false" ht="12.1" outlineLevel="0" r="1084">
      <c r="A1084" s="26" t="n">
        <v>44755</v>
      </c>
      <c r="B1084" s="27" t="s">
        <v>547</v>
      </c>
      <c r="C1084" s="27" t="s">
        <v>183</v>
      </c>
      <c r="D1084" s="27" t="s">
        <v>547</v>
      </c>
      <c r="E1084" s="27" t="s">
        <v>547</v>
      </c>
      <c r="F1084" s="27" t="s">
        <v>19</v>
      </c>
      <c r="G1084" s="28" t="n">
        <v>1</v>
      </c>
      <c r="H1084" s="29" t="n">
        <v>376.52</v>
      </c>
      <c r="I1084" s="29" t="n">
        <v>376.52</v>
      </c>
      <c r="J1084" s="29" t="n">
        <v>0</v>
      </c>
      <c r="K1084" s="29" t="n">
        <v>0</v>
      </c>
      <c r="L1084" s="29" t="n">
        <v>0</v>
      </c>
      <c r="M1084" s="29"/>
      <c r="N1084" s="6" t="s">
        <f>=I1084+J1084+K1084+L1084</f>
      </c>
      <c r="O1084" s="29"/>
      <c r="P1084" s="27"/>
    </row>
    <row collapsed="false" customFormat="false" customHeight="false" hidden="false" ht="12.1" outlineLevel="0" r="1085">
      <c r="A1085" s="21" t="n">
        <v>44755.713090278</v>
      </c>
      <c r="B1085" s="17" t="s">
        <v>51</v>
      </c>
      <c r="C1085" s="17" t="s">
        <v>606</v>
      </c>
      <c r="D1085" s="17" t="s">
        <v>473</v>
      </c>
      <c r="E1085" s="17" t="s">
        <v>17</v>
      </c>
      <c r="F1085" s="17" t="s">
        <v>19</v>
      </c>
      <c r="G1085" s="7" t="n">
        <v>10</v>
      </c>
      <c r="H1085" s="6" t="n">
        <v>28.51</v>
      </c>
      <c r="I1085" s="6" t="n">
        <v>-285.1</v>
      </c>
      <c r="J1085" s="6" t="n">
        <v>0</v>
      </c>
      <c r="K1085" s="6" t="n">
        <v>-0.14</v>
      </c>
      <c r="L1085" s="6" t="n">
        <v>0</v>
      </c>
      <c r="M1085" s="6"/>
      <c r="N1085" s="6" t="s">
        <f>=I1085+J1085+K1085+L1085</f>
      </c>
      <c r="O1085" s="6"/>
      <c r="P1085" s="17"/>
    </row>
    <row collapsed="false" customFormat="false" customHeight="false" hidden="false" ht="12.1" outlineLevel="0" r="1086">
      <c r="A1086" s="26" t="n">
        <v>44768</v>
      </c>
      <c r="B1086" s="27" t="s">
        <v>547</v>
      </c>
      <c r="C1086" s="27" t="s">
        <v>183</v>
      </c>
      <c r="D1086" s="27" t="s">
        <v>547</v>
      </c>
      <c r="E1086" s="27" t="s">
        <v>547</v>
      </c>
      <c r="F1086" s="27" t="s">
        <v>19</v>
      </c>
      <c r="G1086" s="28" t="n">
        <v>1</v>
      </c>
      <c r="H1086" s="29" t="n">
        <v>3500</v>
      </c>
      <c r="I1086" s="29" t="n">
        <v>3500</v>
      </c>
      <c r="J1086" s="29" t="n">
        <v>0</v>
      </c>
      <c r="K1086" s="29" t="n">
        <v>0</v>
      </c>
      <c r="L1086" s="29" t="n">
        <v>0</v>
      </c>
      <c r="M1086" s="29"/>
      <c r="N1086" s="6" t="s">
        <f>=I1086+J1086+K1086+L1086</f>
      </c>
      <c r="O1086" s="29"/>
      <c r="P1086" s="27"/>
    </row>
    <row collapsed="false" customFormat="false" customHeight="false" hidden="false" ht="12.1" outlineLevel="0" r="1087">
      <c r="A1087" s="26" t="n">
        <v>44768</v>
      </c>
      <c r="B1087" s="27" t="s">
        <v>547</v>
      </c>
      <c r="C1087" s="27" t="s">
        <v>183</v>
      </c>
      <c r="D1087" s="27" t="s">
        <v>547</v>
      </c>
      <c r="E1087" s="27" t="s">
        <v>547</v>
      </c>
      <c r="F1087" s="27" t="s">
        <v>19</v>
      </c>
      <c r="G1087" s="28" t="n">
        <v>1</v>
      </c>
      <c r="H1087" s="29" t="n">
        <v>20000</v>
      </c>
      <c r="I1087" s="29" t="n">
        <v>20000</v>
      </c>
      <c r="J1087" s="29" t="n">
        <v>0</v>
      </c>
      <c r="K1087" s="29" t="n">
        <v>0</v>
      </c>
      <c r="L1087" s="29" t="n">
        <v>0</v>
      </c>
      <c r="M1087" s="29"/>
      <c r="N1087" s="6" t="s">
        <f>=I1087+J1087+K1087+L1087</f>
      </c>
      <c r="O1087" s="29"/>
      <c r="P1087" s="27"/>
    </row>
    <row collapsed="false" customFormat="false" customHeight="false" hidden="false" ht="12.1" outlineLevel="0" r="1088">
      <c r="A1088" s="26" t="n">
        <v>44769</v>
      </c>
      <c r="B1088" s="27" t="s">
        <v>547</v>
      </c>
      <c r="C1088" s="27" t="s">
        <v>183</v>
      </c>
      <c r="D1088" s="27" t="s">
        <v>547</v>
      </c>
      <c r="E1088" s="27" t="s">
        <v>547</v>
      </c>
      <c r="F1088" s="27" t="s">
        <v>19</v>
      </c>
      <c r="G1088" s="28" t="n">
        <v>1</v>
      </c>
      <c r="H1088" s="29" t="n">
        <v>2440</v>
      </c>
      <c r="I1088" s="29" t="n">
        <v>2440</v>
      </c>
      <c r="J1088" s="29" t="n">
        <v>0</v>
      </c>
      <c r="K1088" s="29" t="n">
        <v>0</v>
      </c>
      <c r="L1088" s="29" t="n">
        <v>0</v>
      </c>
      <c r="M1088" s="29"/>
      <c r="N1088" s="6" t="s">
        <f>=I1088+J1088+K1088+L1088</f>
      </c>
      <c r="O1088" s="29"/>
      <c r="P1088" s="27"/>
    </row>
    <row collapsed="false" customFormat="false" customHeight="false" hidden="false" ht="12.1" outlineLevel="0" r="1089">
      <c r="A1089" s="26" t="n">
        <v>44769</v>
      </c>
      <c r="B1089" s="27" t="s">
        <v>547</v>
      </c>
      <c r="C1089" s="27" t="s">
        <v>183</v>
      </c>
      <c r="D1089" s="27" t="s">
        <v>547</v>
      </c>
      <c r="E1089" s="27" t="s">
        <v>547</v>
      </c>
      <c r="F1089" s="27" t="s">
        <v>19</v>
      </c>
      <c r="G1089" s="28" t="n">
        <v>1</v>
      </c>
      <c r="H1089" s="29" t="n">
        <v>42100</v>
      </c>
      <c r="I1089" s="29" t="n">
        <v>42100</v>
      </c>
      <c r="J1089" s="29" t="n">
        <v>0</v>
      </c>
      <c r="K1089" s="29" t="n">
        <v>0</v>
      </c>
      <c r="L1089" s="29" t="n">
        <v>0</v>
      </c>
      <c r="M1089" s="29"/>
      <c r="N1089" s="6" t="s">
        <f>=I1089+J1089+K1089+L1089</f>
      </c>
      <c r="O1089" s="29"/>
      <c r="P1089" s="27"/>
    </row>
    <row collapsed="false" customFormat="false" customHeight="false" hidden="false" ht="12.1" outlineLevel="0" r="1090">
      <c r="A1090" s="26" t="n">
        <v>44774</v>
      </c>
      <c r="B1090" s="27" t="s">
        <v>547</v>
      </c>
      <c r="C1090" s="27" t="s">
        <v>183</v>
      </c>
      <c r="D1090" s="27" t="s">
        <v>547</v>
      </c>
      <c r="E1090" s="27" t="s">
        <v>547</v>
      </c>
      <c r="F1090" s="27" t="s">
        <v>19</v>
      </c>
      <c r="G1090" s="28" t="n">
        <v>1</v>
      </c>
      <c r="H1090" s="29" t="n">
        <v>18500</v>
      </c>
      <c r="I1090" s="29" t="n">
        <v>18500</v>
      </c>
      <c r="J1090" s="29" t="n">
        <v>0</v>
      </c>
      <c r="K1090" s="29" t="n">
        <v>0</v>
      </c>
      <c r="L1090" s="29" t="n">
        <v>0</v>
      </c>
      <c r="M1090" s="29"/>
      <c r="N1090" s="6" t="s">
        <f>=I1090+J1090+K1090+L1090</f>
      </c>
      <c r="O1090" s="29"/>
      <c r="P1090" s="27"/>
    </row>
    <row collapsed="false" customFormat="false" customHeight="false" hidden="false" ht="12.1" outlineLevel="0" r="1091">
      <c r="A1091" s="21" t="n">
        <v>44774.640625</v>
      </c>
      <c r="B1091" s="17" t="s">
        <v>499</v>
      </c>
      <c r="C1091" s="17" t="s">
        <v>618</v>
      </c>
      <c r="D1091" s="17" t="s">
        <v>473</v>
      </c>
      <c r="E1091" s="17" t="s">
        <v>17</v>
      </c>
      <c r="F1091" s="17" t="s">
        <v>19</v>
      </c>
      <c r="G1091" s="7" t="n">
        <v>3</v>
      </c>
      <c r="H1091" s="6" t="n">
        <v>10240</v>
      </c>
      <c r="I1091" s="6" t="n">
        <v>-30720</v>
      </c>
      <c r="J1091" s="6" t="n">
        <v>0</v>
      </c>
      <c r="K1091" s="6" t="n">
        <v>-15.37</v>
      </c>
      <c r="L1091" s="6" t="n">
        <v>0</v>
      </c>
      <c r="M1091" s="6"/>
      <c r="N1091" s="6" t="s">
        <f>=I1091+J1091+K1091+L1091</f>
      </c>
      <c r="O1091" s="6"/>
      <c r="P1091" s="17"/>
    </row>
    <row collapsed="false" customFormat="false" customHeight="false" hidden="false" ht="12.1" outlineLevel="0" r="1092">
      <c r="A1092" s="21" t="n">
        <v>44774.699849537</v>
      </c>
      <c r="B1092" s="17" t="s">
        <v>503</v>
      </c>
      <c r="C1092" s="17" t="s">
        <v>638</v>
      </c>
      <c r="D1092" s="17" t="s">
        <v>473</v>
      </c>
      <c r="E1092" s="17" t="s">
        <v>75</v>
      </c>
      <c r="F1092" s="17" t="s">
        <v>19</v>
      </c>
      <c r="G1092" s="7" t="n">
        <v>21</v>
      </c>
      <c r="H1092" s="6" t="n">
        <v>1745.6</v>
      </c>
      <c r="I1092" s="6" t="n">
        <v>-36657.6</v>
      </c>
      <c r="J1092" s="6" t="n">
        <v>0</v>
      </c>
      <c r="K1092" s="6" t="n">
        <v>-18.33</v>
      </c>
      <c r="L1092" s="6" t="n">
        <v>0</v>
      </c>
      <c r="M1092" s="6"/>
      <c r="N1092" s="6" t="s">
        <f>=I1092+J1092+K1092+L1092</f>
      </c>
      <c r="O1092" s="6"/>
      <c r="P1092" s="17"/>
    </row>
    <row collapsed="false" customFormat="false" customHeight="false" hidden="false" ht="12.1" outlineLevel="0" r="1093">
      <c r="A1093" s="21" t="n">
        <v>44782.742083333</v>
      </c>
      <c r="B1093" s="17" t="s">
        <v>48</v>
      </c>
      <c r="C1093" s="17" t="s">
        <v>601</v>
      </c>
      <c r="D1093" s="17" t="s">
        <v>473</v>
      </c>
      <c r="E1093" s="17" t="s">
        <v>17</v>
      </c>
      <c r="F1093" s="17" t="s">
        <v>19</v>
      </c>
      <c r="G1093" s="7" t="n">
        <v>50000</v>
      </c>
      <c r="H1093" s="6" t="n">
        <v>0.09004</v>
      </c>
      <c r="I1093" s="6" t="n">
        <v>-4502</v>
      </c>
      <c r="J1093" s="6" t="n">
        <v>0</v>
      </c>
      <c r="K1093" s="6" t="n">
        <v>-2.25</v>
      </c>
      <c r="L1093" s="6" t="n">
        <v>0</v>
      </c>
      <c r="M1093" s="6"/>
      <c r="N1093" s="6" t="s">
        <f>=I1093+J1093+K1093+L1093</f>
      </c>
      <c r="O1093" s="6"/>
      <c r="P1093" s="17"/>
    </row>
    <row collapsed="false" customFormat="false" customHeight="false" hidden="false" ht="12.1" outlineLevel="0" r="1094">
      <c r="A1094" s="21" t="n">
        <v>44782.743194444</v>
      </c>
      <c r="B1094" s="17" t="s">
        <v>496</v>
      </c>
      <c r="C1094" s="17" t="s">
        <v>610</v>
      </c>
      <c r="D1094" s="17" t="s">
        <v>473</v>
      </c>
      <c r="E1094" s="17" t="s">
        <v>17</v>
      </c>
      <c r="F1094" s="17" t="s">
        <v>19</v>
      </c>
      <c r="G1094" s="7" t="n">
        <v>50</v>
      </c>
      <c r="H1094" s="6" t="n">
        <v>77.7</v>
      </c>
      <c r="I1094" s="6" t="n">
        <v>-3885</v>
      </c>
      <c r="J1094" s="6" t="n">
        <v>0</v>
      </c>
      <c r="K1094" s="6" t="n">
        <v>-1.94</v>
      </c>
      <c r="L1094" s="6" t="n">
        <v>0</v>
      </c>
      <c r="M1094" s="6"/>
      <c r="N1094" s="6" t="s">
        <f>=I1094+J1094+K1094+L1094</f>
      </c>
      <c r="O1094" s="6"/>
      <c r="P1094" s="17"/>
    </row>
    <row collapsed="false" customFormat="false" customHeight="false" hidden="false" ht="12.1" outlineLevel="0" r="1095">
      <c r="A1095" s="21" t="n">
        <v>44782.750196759</v>
      </c>
      <c r="B1095" s="17" t="s">
        <v>51</v>
      </c>
      <c r="C1095" s="17" t="s">
        <v>606</v>
      </c>
      <c r="D1095" s="17" t="s">
        <v>473</v>
      </c>
      <c r="E1095" s="17" t="s">
        <v>17</v>
      </c>
      <c r="F1095" s="17" t="s">
        <v>19</v>
      </c>
      <c r="G1095" s="7" t="n">
        <v>200</v>
      </c>
      <c r="H1095" s="6" t="n">
        <v>23.96</v>
      </c>
      <c r="I1095" s="6" t="n">
        <v>-4792</v>
      </c>
      <c r="J1095" s="6" t="n">
        <v>0</v>
      </c>
      <c r="K1095" s="6" t="n">
        <v>-2.4</v>
      </c>
      <c r="L1095" s="6" t="n">
        <v>0</v>
      </c>
      <c r="M1095" s="6"/>
      <c r="N1095" s="6" t="s">
        <f>=I1095+J1095+K1095+L1095</f>
      </c>
      <c r="O1095" s="6"/>
      <c r="P1095" s="17"/>
    </row>
    <row collapsed="false" customFormat="false" customHeight="false" hidden="false" ht="12.1" outlineLevel="0" r="1096">
      <c r="A1096" s="21" t="n">
        <v>44783.700671296</v>
      </c>
      <c r="B1096" s="17" t="s">
        <v>62</v>
      </c>
      <c r="C1096" s="17" t="s">
        <v>602</v>
      </c>
      <c r="D1096" s="17" t="s">
        <v>473</v>
      </c>
      <c r="E1096" s="17" t="s">
        <v>17</v>
      </c>
      <c r="F1096" s="17" t="s">
        <v>19</v>
      </c>
      <c r="G1096" s="7" t="n">
        <v>50</v>
      </c>
      <c r="H1096" s="6" t="n">
        <v>117.4</v>
      </c>
      <c r="I1096" s="6" t="n">
        <v>-5870</v>
      </c>
      <c r="J1096" s="6" t="n">
        <v>0</v>
      </c>
      <c r="K1096" s="6" t="n">
        <v>-2.94</v>
      </c>
      <c r="L1096" s="6" t="n">
        <v>0</v>
      </c>
      <c r="M1096" s="6"/>
      <c r="N1096" s="6" t="s">
        <f>=I1096+J1096+K1096+L1096</f>
      </c>
      <c r="O1096" s="6"/>
      <c r="P1096" s="17"/>
    </row>
    <row collapsed="false" customFormat="false" customHeight="false" hidden="false" ht="12.1" outlineLevel="0" r="1097">
      <c r="A1097" s="26" t="n">
        <v>44792</v>
      </c>
      <c r="B1097" s="27" t="s">
        <v>547</v>
      </c>
      <c r="C1097" s="27" t="s">
        <v>183</v>
      </c>
      <c r="D1097" s="27" t="s">
        <v>547</v>
      </c>
      <c r="E1097" s="27" t="s">
        <v>547</v>
      </c>
      <c r="F1097" s="27" t="s">
        <v>19</v>
      </c>
      <c r="G1097" s="28" t="n">
        <v>1</v>
      </c>
      <c r="H1097" s="29" t="n">
        <v>50000</v>
      </c>
      <c r="I1097" s="29" t="n">
        <v>50000</v>
      </c>
      <c r="J1097" s="29" t="n">
        <v>0</v>
      </c>
      <c r="K1097" s="29" t="n">
        <v>0</v>
      </c>
      <c r="L1097" s="29" t="n">
        <v>0</v>
      </c>
      <c r="M1097" s="29"/>
      <c r="N1097" s="6" t="s">
        <f>=I1097+J1097+K1097+L1097</f>
      </c>
      <c r="O1097" s="29"/>
      <c r="P1097" s="27"/>
    </row>
    <row collapsed="false" customFormat="false" customHeight="false" hidden="false" ht="12.1" outlineLevel="0" r="1098">
      <c r="A1098" s="26" t="n">
        <v>44792</v>
      </c>
      <c r="B1098" s="27" t="s">
        <v>547</v>
      </c>
      <c r="C1098" s="27" t="s">
        <v>183</v>
      </c>
      <c r="D1098" s="27" t="s">
        <v>547</v>
      </c>
      <c r="E1098" s="27" t="s">
        <v>547</v>
      </c>
      <c r="F1098" s="27" t="s">
        <v>19</v>
      </c>
      <c r="G1098" s="28" t="n">
        <v>1</v>
      </c>
      <c r="H1098" s="29" t="n">
        <v>5000</v>
      </c>
      <c r="I1098" s="29" t="n">
        <v>5000</v>
      </c>
      <c r="J1098" s="29" t="n">
        <v>0</v>
      </c>
      <c r="K1098" s="29" t="n">
        <v>0</v>
      </c>
      <c r="L1098" s="29" t="n">
        <v>0</v>
      </c>
      <c r="M1098" s="29"/>
      <c r="N1098" s="6" t="s">
        <f>=I1098+J1098+K1098+L1098</f>
      </c>
      <c r="O1098" s="29"/>
      <c r="P1098" s="27"/>
    </row>
    <row collapsed="false" customFormat="false" customHeight="false" hidden="false" ht="12.1" outlineLevel="0" r="1099">
      <c r="A1099" s="26" t="n">
        <v>44792</v>
      </c>
      <c r="B1099" s="27" t="s">
        <v>547</v>
      </c>
      <c r="C1099" s="27" t="s">
        <v>183</v>
      </c>
      <c r="D1099" s="27" t="s">
        <v>547</v>
      </c>
      <c r="E1099" s="27" t="s">
        <v>547</v>
      </c>
      <c r="F1099" s="27" t="s">
        <v>19</v>
      </c>
      <c r="G1099" s="28" t="n">
        <v>1</v>
      </c>
      <c r="H1099" s="29" t="n">
        <v>21900</v>
      </c>
      <c r="I1099" s="29" t="n">
        <v>21900</v>
      </c>
      <c r="J1099" s="29" t="n">
        <v>0</v>
      </c>
      <c r="K1099" s="29" t="n">
        <v>0</v>
      </c>
      <c r="L1099" s="29" t="n">
        <v>0</v>
      </c>
      <c r="M1099" s="29"/>
      <c r="N1099" s="6" t="s">
        <f>=I1099+J1099+K1099+L1099</f>
      </c>
      <c r="O1099" s="29"/>
      <c r="P1099" s="27"/>
    </row>
    <row collapsed="false" customFormat="false" customHeight="false" hidden="false" ht="12.1" outlineLevel="0" r="1100">
      <c r="A1100" s="21" t="n">
        <v>44792.60244213</v>
      </c>
      <c r="B1100" s="17" t="s">
        <v>27</v>
      </c>
      <c r="C1100" s="17" t="s">
        <v>560</v>
      </c>
      <c r="D1100" s="17" t="s">
        <v>473</v>
      </c>
      <c r="E1100" s="17" t="s">
        <v>17</v>
      </c>
      <c r="F1100" s="17" t="s">
        <v>19</v>
      </c>
      <c r="G1100" s="7" t="n">
        <v>500</v>
      </c>
      <c r="H1100" s="6" t="n">
        <v>29.03</v>
      </c>
      <c r="I1100" s="6" t="n">
        <v>-14515</v>
      </c>
      <c r="J1100" s="6" t="n">
        <v>0</v>
      </c>
      <c r="K1100" s="6" t="n">
        <v>-7.26</v>
      </c>
      <c r="L1100" s="6" t="n">
        <v>0</v>
      </c>
      <c r="M1100" s="6"/>
      <c r="N1100" s="6" t="s">
        <f>=I1100+J1100+K1100+L1100</f>
      </c>
      <c r="O1100" s="6"/>
      <c r="P1100" s="17"/>
    </row>
    <row collapsed="false" customFormat="false" customHeight="false" hidden="false" ht="12.1" outlineLevel="0" r="1101">
      <c r="A1101" s="21" t="n">
        <v>44792.604201389</v>
      </c>
      <c r="B1101" s="17" t="s">
        <v>33</v>
      </c>
      <c r="C1101" s="17" t="s">
        <v>622</v>
      </c>
      <c r="D1101" s="17" t="s">
        <v>473</v>
      </c>
      <c r="E1101" s="17" t="s">
        <v>17</v>
      </c>
      <c r="F1101" s="17" t="s">
        <v>19</v>
      </c>
      <c r="G1101" s="7" t="n">
        <v>100</v>
      </c>
      <c r="H1101" s="6" t="n">
        <v>121</v>
      </c>
      <c r="I1101" s="6" t="n">
        <v>-12100</v>
      </c>
      <c r="J1101" s="6" t="n">
        <v>0</v>
      </c>
      <c r="K1101" s="6" t="n">
        <v>-6.05</v>
      </c>
      <c r="L1101" s="6" t="n">
        <v>0</v>
      </c>
      <c r="M1101" s="6"/>
      <c r="N1101" s="6" t="s">
        <f>=I1101+J1101+K1101+L1101</f>
      </c>
      <c r="O1101" s="6"/>
      <c r="P1101" s="17"/>
    </row>
    <row collapsed="false" customFormat="false" customHeight="false" hidden="false" ht="12.1" outlineLevel="0" r="1102">
      <c r="A1102" s="21" t="n">
        <v>44792.616111111</v>
      </c>
      <c r="B1102" s="17" t="s">
        <v>53</v>
      </c>
      <c r="C1102" s="17" t="s">
        <v>600</v>
      </c>
      <c r="D1102" s="17" t="s">
        <v>473</v>
      </c>
      <c r="E1102" s="17" t="s">
        <v>17</v>
      </c>
      <c r="F1102" s="17" t="s">
        <v>19</v>
      </c>
      <c r="G1102" s="7" t="n">
        <v>100</v>
      </c>
      <c r="H1102" s="6" t="n">
        <v>84.4</v>
      </c>
      <c r="I1102" s="6" t="n">
        <v>-8440</v>
      </c>
      <c r="J1102" s="6" t="n">
        <v>0</v>
      </c>
      <c r="K1102" s="6" t="n">
        <v>-4.23</v>
      </c>
      <c r="L1102" s="6" t="n">
        <v>0</v>
      </c>
      <c r="M1102" s="6"/>
      <c r="N1102" s="6" t="s">
        <f>=I1102+J1102+K1102+L1102</f>
      </c>
      <c r="O1102" s="6"/>
      <c r="P1102" s="17"/>
    </row>
    <row collapsed="false" customFormat="false" customHeight="false" hidden="false" ht="12.1" outlineLevel="0" r="1103">
      <c r="A1103" s="21" t="n">
        <v>44792.626076389</v>
      </c>
      <c r="B1103" s="17" t="s">
        <v>48</v>
      </c>
      <c r="C1103" s="17" t="s">
        <v>601</v>
      </c>
      <c r="D1103" s="17" t="s">
        <v>473</v>
      </c>
      <c r="E1103" s="17" t="s">
        <v>17</v>
      </c>
      <c r="F1103" s="17" t="s">
        <v>19</v>
      </c>
      <c r="G1103" s="7" t="n">
        <v>30000</v>
      </c>
      <c r="H1103" s="6" t="n">
        <v>0.0895</v>
      </c>
      <c r="I1103" s="6" t="n">
        <v>-2685</v>
      </c>
      <c r="J1103" s="6" t="n">
        <v>0</v>
      </c>
      <c r="K1103" s="6" t="n">
        <v>-1.33</v>
      </c>
      <c r="L1103" s="6" t="n">
        <v>0</v>
      </c>
      <c r="M1103" s="6"/>
      <c r="N1103" s="6" t="s">
        <f>=I1103+J1103+K1103+L1103</f>
      </c>
      <c r="O1103" s="6"/>
      <c r="P1103" s="17"/>
    </row>
    <row collapsed="false" customFormat="false" customHeight="false" hidden="false" ht="12.1" outlineLevel="0" r="1104">
      <c r="A1104" s="21" t="n">
        <v>44806.720590278</v>
      </c>
      <c r="B1104" s="17" t="s">
        <v>495</v>
      </c>
      <c r="C1104" s="17" t="s">
        <v>609</v>
      </c>
      <c r="D1104" s="17" t="s">
        <v>473</v>
      </c>
      <c r="E1104" s="17" t="s">
        <v>17</v>
      </c>
      <c r="F1104" s="17" t="s">
        <v>19</v>
      </c>
      <c r="G1104" s="7" t="n">
        <v>250</v>
      </c>
      <c r="H1104" s="6" t="n">
        <v>73.79</v>
      </c>
      <c r="I1104" s="6" t="n">
        <v>-18447.5</v>
      </c>
      <c r="J1104" s="6" t="n">
        <v>0</v>
      </c>
      <c r="K1104" s="6" t="n">
        <v>-9.22</v>
      </c>
      <c r="L1104" s="6" t="n">
        <v>0</v>
      </c>
      <c r="M1104" s="6"/>
      <c r="N1104" s="6" t="s">
        <f>=I1104+J1104+K1104+L1104</f>
      </c>
      <c r="O1104" s="6"/>
      <c r="P1104" s="17"/>
    </row>
    <row collapsed="false" customFormat="false" customHeight="false" hidden="false" ht="12.1" outlineLevel="0" r="1105">
      <c r="A1105" s="21" t="n">
        <v>44806.729583333</v>
      </c>
      <c r="B1105" s="17" t="s">
        <v>496</v>
      </c>
      <c r="C1105" s="17" t="s">
        <v>610</v>
      </c>
      <c r="D1105" s="17" t="s">
        <v>473</v>
      </c>
      <c r="E1105" s="17" t="s">
        <v>17</v>
      </c>
      <c r="F1105" s="17" t="s">
        <v>19</v>
      </c>
      <c r="G1105" s="7" t="n">
        <v>240</v>
      </c>
      <c r="H1105" s="6" t="n">
        <v>84.9</v>
      </c>
      <c r="I1105" s="6" t="n">
        <v>-20376</v>
      </c>
      <c r="J1105" s="6" t="n">
        <v>0</v>
      </c>
      <c r="K1105" s="6" t="n">
        <v>-10.19</v>
      </c>
      <c r="L1105" s="6" t="n">
        <v>0</v>
      </c>
      <c r="M1105" s="6"/>
      <c r="N1105" s="6" t="s">
        <f>=I1105+J1105+K1105+L1105</f>
      </c>
      <c r="O1105" s="6"/>
      <c r="P1105" s="17"/>
    </row>
    <row collapsed="false" customFormat="false" customHeight="false" hidden="false" ht="12.1" outlineLevel="0" r="1106">
      <c r="A1106" s="26" t="n">
        <v>44818</v>
      </c>
      <c r="B1106" s="27" t="s">
        <v>547</v>
      </c>
      <c r="C1106" s="27" t="s">
        <v>183</v>
      </c>
      <c r="D1106" s="27" t="s">
        <v>547</v>
      </c>
      <c r="E1106" s="27" t="s">
        <v>547</v>
      </c>
      <c r="F1106" s="27" t="s">
        <v>19</v>
      </c>
      <c r="G1106" s="28" t="n">
        <v>1</v>
      </c>
      <c r="H1106" s="29" t="n">
        <v>17000</v>
      </c>
      <c r="I1106" s="29" t="n">
        <v>17000</v>
      </c>
      <c r="J1106" s="29" t="n">
        <v>0</v>
      </c>
      <c r="K1106" s="29" t="n">
        <v>0</v>
      </c>
      <c r="L1106" s="29" t="n">
        <v>0</v>
      </c>
      <c r="M1106" s="29"/>
      <c r="N1106" s="6" t="s">
        <f>=I1106+J1106+K1106+L1106</f>
      </c>
      <c r="O1106" s="29"/>
      <c r="P1106" s="27"/>
    </row>
    <row collapsed="false" customFormat="false" customHeight="false" hidden="false" ht="12.1" outlineLevel="0" r="1107">
      <c r="A1107" s="21" t="n">
        <v>44818.625659722</v>
      </c>
      <c r="B1107" s="17" t="s">
        <v>51</v>
      </c>
      <c r="C1107" s="17" t="s">
        <v>606</v>
      </c>
      <c r="D1107" s="17" t="s">
        <v>473</v>
      </c>
      <c r="E1107" s="17" t="s">
        <v>17</v>
      </c>
      <c r="F1107" s="17" t="s">
        <v>19</v>
      </c>
      <c r="G1107" s="7" t="n">
        <v>20</v>
      </c>
      <c r="H1107" s="6" t="n">
        <v>28.8</v>
      </c>
      <c r="I1107" s="6" t="n">
        <v>-576</v>
      </c>
      <c r="J1107" s="6" t="n">
        <v>0</v>
      </c>
      <c r="K1107" s="6" t="n">
        <v>-0.28</v>
      </c>
      <c r="L1107" s="6" t="n">
        <v>0</v>
      </c>
      <c r="M1107" s="6"/>
      <c r="N1107" s="6" t="s">
        <f>=I1107+J1107+K1107+L1107</f>
      </c>
      <c r="O1107" s="6"/>
      <c r="P1107" s="17"/>
    </row>
    <row collapsed="false" customFormat="false" customHeight="false" hidden="false" ht="12.1" outlineLevel="0" r="1108">
      <c r="A1108" s="21" t="n">
        <v>44819.66755787</v>
      </c>
      <c r="B1108" s="17" t="s">
        <v>36</v>
      </c>
      <c r="C1108" s="17" t="s">
        <v>555</v>
      </c>
      <c r="D1108" s="17" t="s">
        <v>473</v>
      </c>
      <c r="E1108" s="17" t="s">
        <v>17</v>
      </c>
      <c r="F1108" s="17" t="s">
        <v>19</v>
      </c>
      <c r="G1108" s="7" t="n">
        <v>60</v>
      </c>
      <c r="H1108" s="6" t="n">
        <v>243.7</v>
      </c>
      <c r="I1108" s="6" t="n">
        <v>-14622</v>
      </c>
      <c r="J1108" s="6" t="n">
        <v>0</v>
      </c>
      <c r="K1108" s="6" t="n">
        <v>-7.31</v>
      </c>
      <c r="L1108" s="6" t="n">
        <v>0</v>
      </c>
      <c r="M1108" s="6"/>
      <c r="N1108" s="6" t="s">
        <f>=I1108+J1108+K1108+L1108</f>
      </c>
      <c r="O1108" s="6"/>
      <c r="P1108" s="17"/>
    </row>
    <row collapsed="false" customFormat="false" customHeight="false" hidden="false" ht="12.1" outlineLevel="0" r="1109">
      <c r="A1109" s="21" t="n">
        <v>44819.672893519</v>
      </c>
      <c r="B1109" s="17" t="s">
        <v>33</v>
      </c>
      <c r="C1109" s="17" t="s">
        <v>622</v>
      </c>
      <c r="D1109" s="17" t="s">
        <v>473</v>
      </c>
      <c r="E1109" s="17" t="s">
        <v>17</v>
      </c>
      <c r="F1109" s="17" t="s">
        <v>19</v>
      </c>
      <c r="G1109" s="7" t="n">
        <v>10</v>
      </c>
      <c r="H1109" s="6" t="n">
        <v>132.3</v>
      </c>
      <c r="I1109" s="6" t="n">
        <v>-1323</v>
      </c>
      <c r="J1109" s="6" t="n">
        <v>0</v>
      </c>
      <c r="K1109" s="6" t="n">
        <v>-0.67</v>
      </c>
      <c r="L1109" s="6" t="n">
        <v>0</v>
      </c>
      <c r="M1109" s="6"/>
      <c r="N1109" s="6" t="s">
        <f>=I1109+J1109+K1109+L1109</f>
      </c>
      <c r="O1109" s="6"/>
      <c r="P1109" s="17"/>
    </row>
    <row collapsed="false" customFormat="false" customHeight="false" hidden="false" ht="12.1" outlineLevel="0" r="1110">
      <c r="A1110" s="26" t="n">
        <v>44824</v>
      </c>
      <c r="B1110" s="27" t="s">
        <v>547</v>
      </c>
      <c r="C1110" s="27" t="s">
        <v>183</v>
      </c>
      <c r="D1110" s="27" t="s">
        <v>547</v>
      </c>
      <c r="E1110" s="27" t="s">
        <v>547</v>
      </c>
      <c r="F1110" s="27" t="s">
        <v>19</v>
      </c>
      <c r="G1110" s="28" t="n">
        <v>1</v>
      </c>
      <c r="H1110" s="29" t="n">
        <v>43000</v>
      </c>
      <c r="I1110" s="29" t="n">
        <v>43000</v>
      </c>
      <c r="J1110" s="29" t="n">
        <v>0</v>
      </c>
      <c r="K1110" s="29" t="n">
        <v>0</v>
      </c>
      <c r="L1110" s="29" t="n">
        <v>0</v>
      </c>
      <c r="M1110" s="29"/>
      <c r="N1110" s="6" t="s">
        <f>=I1110+J1110+K1110+L1110</f>
      </c>
      <c r="O1110" s="29"/>
      <c r="P1110" s="27"/>
    </row>
    <row collapsed="false" customFormat="false" customHeight="false" hidden="false" ht="12.1" outlineLevel="0" r="1111">
      <c r="A1111" s="26" t="n">
        <v>44824</v>
      </c>
      <c r="B1111" s="27" t="s">
        <v>547</v>
      </c>
      <c r="C1111" s="27" t="s">
        <v>183</v>
      </c>
      <c r="D1111" s="27" t="s">
        <v>547</v>
      </c>
      <c r="E1111" s="27" t="s">
        <v>547</v>
      </c>
      <c r="F1111" s="27" t="s">
        <v>19</v>
      </c>
      <c r="G1111" s="28" t="n">
        <v>1</v>
      </c>
      <c r="H1111" s="29" t="n">
        <v>30000</v>
      </c>
      <c r="I1111" s="29" t="n">
        <v>30000</v>
      </c>
      <c r="J1111" s="29" t="n">
        <v>0</v>
      </c>
      <c r="K1111" s="29" t="n">
        <v>0</v>
      </c>
      <c r="L1111" s="29" t="n">
        <v>0</v>
      </c>
      <c r="M1111" s="29"/>
      <c r="N1111" s="6" t="s">
        <f>=I1111+J1111+K1111+L1111</f>
      </c>
      <c r="O1111" s="29"/>
      <c r="P1111" s="27"/>
    </row>
    <row collapsed="false" customFormat="false" customHeight="false" hidden="false" ht="12.1" outlineLevel="0" r="1112">
      <c r="A1112" s="21" t="n">
        <v>44824.641678241</v>
      </c>
      <c r="B1112" s="17" t="s">
        <v>30</v>
      </c>
      <c r="C1112" s="17" t="s">
        <v>605</v>
      </c>
      <c r="D1112" s="17" t="s">
        <v>473</v>
      </c>
      <c r="E1112" s="17" t="s">
        <v>17</v>
      </c>
      <c r="F1112" s="17" t="s">
        <v>19</v>
      </c>
      <c r="G1112" s="7" t="n">
        <v>50</v>
      </c>
      <c r="H1112" s="6" t="n">
        <v>229.25</v>
      </c>
      <c r="I1112" s="6" t="n">
        <v>-11462.5</v>
      </c>
      <c r="J1112" s="6" t="n">
        <v>0</v>
      </c>
      <c r="K1112" s="6" t="n">
        <v>-5.74</v>
      </c>
      <c r="L1112" s="6" t="n">
        <v>0</v>
      </c>
      <c r="M1112" s="6"/>
      <c r="N1112" s="6" t="s">
        <f>=I1112+J1112+K1112+L1112</f>
      </c>
      <c r="O1112" s="6"/>
      <c r="P1112" s="17"/>
    </row>
    <row collapsed="false" customFormat="false" customHeight="false" hidden="false" ht="12.1" outlineLevel="0" r="1113">
      <c r="A1113" s="21" t="n">
        <v>44824.6425</v>
      </c>
      <c r="B1113" s="17" t="s">
        <v>36</v>
      </c>
      <c r="C1113" s="17" t="s">
        <v>555</v>
      </c>
      <c r="D1113" s="17" t="s">
        <v>473</v>
      </c>
      <c r="E1113" s="17" t="s">
        <v>17</v>
      </c>
      <c r="F1113" s="17" t="s">
        <v>19</v>
      </c>
      <c r="G1113" s="7" t="n">
        <v>50</v>
      </c>
      <c r="H1113" s="6" t="n">
        <v>230.5</v>
      </c>
      <c r="I1113" s="6" t="n">
        <v>-11525</v>
      </c>
      <c r="J1113" s="6" t="n">
        <v>0</v>
      </c>
      <c r="K1113" s="6" t="n">
        <v>-5.76</v>
      </c>
      <c r="L1113" s="6" t="n">
        <v>0</v>
      </c>
      <c r="M1113" s="6"/>
      <c r="N1113" s="6" t="s">
        <f>=I1113+J1113+K1113+L1113</f>
      </c>
      <c r="O1113" s="6"/>
      <c r="P1113" s="17"/>
    </row>
    <row collapsed="false" customFormat="false" customHeight="false" hidden="false" ht="12.1" outlineLevel="0" r="1114">
      <c r="A1114" s="21" t="n">
        <v>44824.643472222</v>
      </c>
      <c r="B1114" s="17" t="s">
        <v>27</v>
      </c>
      <c r="C1114" s="17" t="s">
        <v>560</v>
      </c>
      <c r="D1114" s="17" t="s">
        <v>473</v>
      </c>
      <c r="E1114" s="17" t="s">
        <v>17</v>
      </c>
      <c r="F1114" s="17" t="s">
        <v>19</v>
      </c>
      <c r="G1114" s="7" t="n">
        <v>500</v>
      </c>
      <c r="H1114" s="6" t="n">
        <v>28.065</v>
      </c>
      <c r="I1114" s="6" t="n">
        <v>-14032.5</v>
      </c>
      <c r="J1114" s="6" t="n">
        <v>0</v>
      </c>
      <c r="K1114" s="6" t="n">
        <v>-7.02</v>
      </c>
      <c r="L1114" s="6" t="n">
        <v>0</v>
      </c>
      <c r="M1114" s="6"/>
      <c r="N1114" s="6" t="s">
        <f>=I1114+J1114+K1114+L1114</f>
      </c>
      <c r="O1114" s="6"/>
      <c r="P1114" s="17"/>
    </row>
    <row collapsed="false" customFormat="false" customHeight="false" hidden="false" ht="12.1" outlineLevel="0" r="1115">
      <c r="A1115" s="21" t="n">
        <v>44824.644560185</v>
      </c>
      <c r="B1115" s="17" t="s">
        <v>24</v>
      </c>
      <c r="C1115" s="17" t="s">
        <v>630</v>
      </c>
      <c r="D1115" s="17" t="s">
        <v>473</v>
      </c>
      <c r="E1115" s="17" t="s">
        <v>17</v>
      </c>
      <c r="F1115" s="17" t="s">
        <v>19</v>
      </c>
      <c r="G1115" s="7" t="n">
        <v>17</v>
      </c>
      <c r="H1115" s="6" t="n">
        <v>393.3</v>
      </c>
      <c r="I1115" s="6" t="n">
        <v>-6686.1</v>
      </c>
      <c r="J1115" s="6" t="n">
        <v>0</v>
      </c>
      <c r="K1115" s="6" t="n">
        <v>-3.33</v>
      </c>
      <c r="L1115" s="6" t="n">
        <v>0</v>
      </c>
      <c r="M1115" s="6"/>
      <c r="N1115" s="6" t="s">
        <f>=I1115+J1115+K1115+L1115</f>
      </c>
      <c r="O1115" s="6"/>
      <c r="P1115" s="17"/>
    </row>
    <row collapsed="false" customFormat="false" customHeight="false" hidden="false" ht="12.1" outlineLevel="0" r="1116">
      <c r="A1116" s="21" t="n">
        <v>44824.772789352</v>
      </c>
      <c r="B1116" s="17" t="s">
        <v>51</v>
      </c>
      <c r="C1116" s="17" t="s">
        <v>606</v>
      </c>
      <c r="D1116" s="17" t="s">
        <v>473</v>
      </c>
      <c r="E1116" s="17" t="s">
        <v>17</v>
      </c>
      <c r="F1116" s="17" t="s">
        <v>19</v>
      </c>
      <c r="G1116" s="7" t="n">
        <v>10</v>
      </c>
      <c r="H1116" s="6" t="n">
        <v>28.535</v>
      </c>
      <c r="I1116" s="6" t="n">
        <v>-285.35</v>
      </c>
      <c r="J1116" s="6" t="n">
        <v>0</v>
      </c>
      <c r="K1116" s="6" t="n">
        <v>-0.14</v>
      </c>
      <c r="L1116" s="6" t="n">
        <v>0</v>
      </c>
      <c r="M1116" s="6"/>
      <c r="N1116" s="6" t="s">
        <f>=I1116+J1116+K1116+L1116</f>
      </c>
      <c r="O1116" s="6"/>
      <c r="P1116" s="17"/>
    </row>
    <row collapsed="false" customFormat="false" customHeight="false" hidden="false" ht="12.1" outlineLevel="0" r="1117">
      <c r="A1117" s="21" t="n">
        <v>44824.988888889</v>
      </c>
      <c r="B1117" s="17" t="s">
        <v>33</v>
      </c>
      <c r="C1117" s="17" t="s">
        <v>622</v>
      </c>
      <c r="D1117" s="17" t="s">
        <v>473</v>
      </c>
      <c r="E1117" s="17" t="s">
        <v>17</v>
      </c>
      <c r="F1117" s="17" t="s">
        <v>19</v>
      </c>
      <c r="G1117" s="7" t="n">
        <v>80</v>
      </c>
      <c r="H1117" s="6" t="n">
        <v>121.6</v>
      </c>
      <c r="I1117" s="6" t="n">
        <v>-9728</v>
      </c>
      <c r="J1117" s="6" t="n">
        <v>0</v>
      </c>
      <c r="K1117" s="6" t="n">
        <v>-4.86</v>
      </c>
      <c r="L1117" s="6" t="n">
        <v>0</v>
      </c>
      <c r="M1117" s="6"/>
      <c r="N1117" s="6" t="s">
        <f>=I1117+J1117+K1117+L1117</f>
      </c>
      <c r="O1117" s="6"/>
      <c r="P1117" s="17"/>
    </row>
    <row collapsed="false" customFormat="false" customHeight="false" hidden="false" ht="12.1" outlineLevel="0" r="1118">
      <c r="A1118" s="21" t="n">
        <v>44824.989895833</v>
      </c>
      <c r="B1118" s="17" t="s">
        <v>62</v>
      </c>
      <c r="C1118" s="17" t="s">
        <v>602</v>
      </c>
      <c r="D1118" s="17" t="s">
        <v>473</v>
      </c>
      <c r="E1118" s="17" t="s">
        <v>17</v>
      </c>
      <c r="F1118" s="17" t="s">
        <v>19</v>
      </c>
      <c r="G1118" s="7" t="n">
        <v>50</v>
      </c>
      <c r="H1118" s="6" t="n">
        <v>108.9</v>
      </c>
      <c r="I1118" s="6" t="n">
        <v>-5445</v>
      </c>
      <c r="J1118" s="6" t="n">
        <v>0</v>
      </c>
      <c r="K1118" s="6" t="n">
        <v>-2.72</v>
      </c>
      <c r="L1118" s="6" t="n">
        <v>0</v>
      </c>
      <c r="M1118" s="6"/>
      <c r="N1118" s="6" t="s">
        <f>=I1118+J1118+K1118+L1118</f>
      </c>
      <c r="O1118" s="6"/>
      <c r="P1118" s="17"/>
    </row>
    <row collapsed="false" customFormat="false" customHeight="false" hidden="false" ht="12.1" outlineLevel="0" r="1119">
      <c r="A1119" s="21" t="n">
        <v>44824.990625</v>
      </c>
      <c r="B1119" s="17" t="s">
        <v>36</v>
      </c>
      <c r="C1119" s="17" t="s">
        <v>555</v>
      </c>
      <c r="D1119" s="17" t="s">
        <v>473</v>
      </c>
      <c r="E1119" s="17" t="s">
        <v>17</v>
      </c>
      <c r="F1119" s="17" t="s">
        <v>19</v>
      </c>
      <c r="G1119" s="7" t="n">
        <v>40</v>
      </c>
      <c r="H1119" s="6" t="n">
        <v>221.29</v>
      </c>
      <c r="I1119" s="6" t="n">
        <v>-8851.6</v>
      </c>
      <c r="J1119" s="6" t="n">
        <v>0</v>
      </c>
      <c r="K1119" s="6" t="n">
        <v>-4.43</v>
      </c>
      <c r="L1119" s="6" t="n">
        <v>0</v>
      </c>
      <c r="M1119" s="6"/>
      <c r="N1119" s="6" t="s">
        <f>=I1119+J1119+K1119+L1119</f>
      </c>
      <c r="O1119" s="6"/>
      <c r="P1119" s="17"/>
    </row>
    <row collapsed="false" customFormat="false" customHeight="false" hidden="false" ht="12.1" outlineLevel="0" r="1120">
      <c r="A1120" s="21" t="n">
        <v>44824.990625</v>
      </c>
      <c r="B1120" s="17" t="s">
        <v>36</v>
      </c>
      <c r="C1120" s="17" t="s">
        <v>555</v>
      </c>
      <c r="D1120" s="17" t="s">
        <v>473</v>
      </c>
      <c r="E1120" s="17" t="s">
        <v>17</v>
      </c>
      <c r="F1120" s="17" t="s">
        <v>19</v>
      </c>
      <c r="G1120" s="7" t="n">
        <v>20</v>
      </c>
      <c r="H1120" s="6" t="n">
        <v>221.27</v>
      </c>
      <c r="I1120" s="6" t="n">
        <v>-4425.4</v>
      </c>
      <c r="J1120" s="6" t="n">
        <v>0</v>
      </c>
      <c r="K1120" s="6" t="n">
        <v>-2.21</v>
      </c>
      <c r="L1120" s="6" t="n">
        <v>0</v>
      </c>
      <c r="M1120" s="6"/>
      <c r="N1120" s="6" t="s">
        <f>=I1120+J1120+K1120+L1120</f>
      </c>
      <c r="O1120" s="6"/>
      <c r="P1120" s="17"/>
    </row>
    <row collapsed="false" customFormat="false" customHeight="false" hidden="false" ht="12.1" outlineLevel="0" r="1121">
      <c r="A1121" s="21" t="n">
        <v>44824.992118056</v>
      </c>
      <c r="B1121" s="17" t="s">
        <v>62</v>
      </c>
      <c r="C1121" s="17" t="s">
        <v>602</v>
      </c>
      <c r="D1121" s="17" t="s">
        <v>473</v>
      </c>
      <c r="E1121" s="17" t="s">
        <v>17</v>
      </c>
      <c r="F1121" s="17" t="s">
        <v>19</v>
      </c>
      <c r="G1121" s="7" t="n">
        <v>10</v>
      </c>
      <c r="H1121" s="6" t="n">
        <v>108.82</v>
      </c>
      <c r="I1121" s="6" t="n">
        <v>-1088.2</v>
      </c>
      <c r="J1121" s="6" t="n">
        <v>0</v>
      </c>
      <c r="K1121" s="6" t="n">
        <v>-0.55</v>
      </c>
      <c r="L1121" s="6" t="n">
        <v>0</v>
      </c>
      <c r="M1121" s="6"/>
      <c r="N1121" s="6" t="s">
        <f>=I1121+J1121+K1121+L1121</f>
      </c>
      <c r="O1121" s="6"/>
      <c r="P1121" s="17"/>
    </row>
    <row collapsed="false" customFormat="false" customHeight="false" hidden="false" ht="12.1" outlineLevel="0" r="1122">
      <c r="A1122" s="26" t="n">
        <v>44825</v>
      </c>
      <c r="B1122" s="27" t="s">
        <v>547</v>
      </c>
      <c r="C1122" s="27" t="s">
        <v>183</v>
      </c>
      <c r="D1122" s="27" t="s">
        <v>547</v>
      </c>
      <c r="E1122" s="27" t="s">
        <v>547</v>
      </c>
      <c r="F1122" s="27" t="s">
        <v>19</v>
      </c>
      <c r="G1122" s="28" t="n">
        <v>1</v>
      </c>
      <c r="H1122" s="29" t="n">
        <v>10000</v>
      </c>
      <c r="I1122" s="29" t="n">
        <v>10000</v>
      </c>
      <c r="J1122" s="29" t="n">
        <v>0</v>
      </c>
      <c r="K1122" s="29" t="n">
        <v>0</v>
      </c>
      <c r="L1122" s="29" t="n">
        <v>0</v>
      </c>
      <c r="M1122" s="29"/>
      <c r="N1122" s="6" t="s">
        <f>=I1122+J1122+K1122+L1122</f>
      </c>
      <c r="O1122" s="29"/>
      <c r="P1122" s="27"/>
    </row>
    <row collapsed="false" customFormat="false" customHeight="false" hidden="false" ht="12.1" outlineLevel="0" r="1123">
      <c r="A1123" s="26" t="n">
        <v>44825</v>
      </c>
      <c r="B1123" s="27" t="s">
        <v>547</v>
      </c>
      <c r="C1123" s="27" t="s">
        <v>183</v>
      </c>
      <c r="D1123" s="27" t="s">
        <v>547</v>
      </c>
      <c r="E1123" s="27" t="s">
        <v>547</v>
      </c>
      <c r="F1123" s="27" t="s">
        <v>19</v>
      </c>
      <c r="G1123" s="28" t="n">
        <v>1</v>
      </c>
      <c r="H1123" s="29" t="n">
        <v>4300</v>
      </c>
      <c r="I1123" s="29" t="n">
        <v>4300</v>
      </c>
      <c r="J1123" s="29" t="n">
        <v>0</v>
      </c>
      <c r="K1123" s="29" t="n">
        <v>0</v>
      </c>
      <c r="L1123" s="29" t="n">
        <v>0</v>
      </c>
      <c r="M1123" s="29"/>
      <c r="N1123" s="6" t="s">
        <f>=I1123+J1123+K1123+L1123</f>
      </c>
      <c r="O1123" s="29"/>
      <c r="P1123" s="27"/>
    </row>
    <row collapsed="false" customFormat="false" customHeight="false" hidden="false" ht="12.1" outlineLevel="0" r="1124">
      <c r="A1124" s="30" t="n">
        <v>44825.855590278</v>
      </c>
      <c r="B1124" s="31" t="s">
        <v>39</v>
      </c>
      <c r="C1124" s="31" t="s">
        <v>553</v>
      </c>
      <c r="D1124" s="31" t="s">
        <v>475</v>
      </c>
      <c r="E1124" s="31" t="s">
        <v>17</v>
      </c>
      <c r="F1124" s="31" t="s">
        <v>19</v>
      </c>
      <c r="G1124" s="32" t="n">
        <v>-20</v>
      </c>
      <c r="H1124" s="33" t="n">
        <v>120.11</v>
      </c>
      <c r="I1124" s="33" t="n">
        <v>2402.2</v>
      </c>
      <c r="J1124" s="33" t="n">
        <v>0</v>
      </c>
      <c r="K1124" s="33" t="n">
        <v>-1.2</v>
      </c>
      <c r="L1124" s="33" t="n">
        <v>0</v>
      </c>
      <c r="M1124" s="33"/>
      <c r="N1124" s="6" t="s">
        <f>=I1124+J1124+K1124+L1124</f>
      </c>
      <c r="O1124" s="33"/>
      <c r="P1124" s="31"/>
    </row>
    <row collapsed="false" customFormat="false" customHeight="false" hidden="false" ht="12.1" outlineLevel="0" r="1125">
      <c r="A1125" s="30" t="n">
        <v>44825.85775463</v>
      </c>
      <c r="B1125" s="31" t="s">
        <v>487</v>
      </c>
      <c r="C1125" s="31" t="s">
        <v>565</v>
      </c>
      <c r="D1125" s="31" t="s">
        <v>475</v>
      </c>
      <c r="E1125" s="31" t="s">
        <v>17</v>
      </c>
      <c r="F1125" s="31" t="s">
        <v>19</v>
      </c>
      <c r="G1125" s="32" t="n">
        <v>-2000</v>
      </c>
      <c r="H1125" s="33" t="n">
        <v>2.878</v>
      </c>
      <c r="I1125" s="33" t="n">
        <v>5756</v>
      </c>
      <c r="J1125" s="33" t="n">
        <v>0</v>
      </c>
      <c r="K1125" s="33" t="n">
        <v>-2.87</v>
      </c>
      <c r="L1125" s="33" t="n">
        <v>0</v>
      </c>
      <c r="M1125" s="33"/>
      <c r="N1125" s="6" t="s">
        <f>=I1125+J1125+K1125+L1125</f>
      </c>
      <c r="O1125" s="33"/>
      <c r="P1125" s="31"/>
    </row>
    <row collapsed="false" customFormat="false" customHeight="false" hidden="false" ht="12.1" outlineLevel="0" r="1126">
      <c r="A1126" s="21" t="n">
        <v>44825.865243056</v>
      </c>
      <c r="B1126" s="17" t="s">
        <v>33</v>
      </c>
      <c r="C1126" s="17" t="s">
        <v>622</v>
      </c>
      <c r="D1126" s="17" t="s">
        <v>473</v>
      </c>
      <c r="E1126" s="17" t="s">
        <v>17</v>
      </c>
      <c r="F1126" s="17" t="s">
        <v>19</v>
      </c>
      <c r="G1126" s="7" t="n">
        <v>30</v>
      </c>
      <c r="H1126" s="6" t="n">
        <v>116.51</v>
      </c>
      <c r="I1126" s="6" t="n">
        <v>-3495.3</v>
      </c>
      <c r="J1126" s="6" t="n">
        <v>0</v>
      </c>
      <c r="K1126" s="6" t="n">
        <v>-1.75</v>
      </c>
      <c r="L1126" s="6" t="n">
        <v>0</v>
      </c>
      <c r="M1126" s="6"/>
      <c r="N1126" s="6" t="s">
        <f>=I1126+J1126+K1126+L1126</f>
      </c>
      <c r="O1126" s="6"/>
      <c r="P1126" s="17"/>
    </row>
    <row collapsed="false" customFormat="false" customHeight="false" hidden="false" ht="12.1" outlineLevel="0" r="1127">
      <c r="A1127" s="21" t="n">
        <v>44825.865844907</v>
      </c>
      <c r="B1127" s="17" t="s">
        <v>33</v>
      </c>
      <c r="C1127" s="17" t="s">
        <v>622</v>
      </c>
      <c r="D1127" s="17" t="s">
        <v>473</v>
      </c>
      <c r="E1127" s="17" t="s">
        <v>17</v>
      </c>
      <c r="F1127" s="17" t="s">
        <v>19</v>
      </c>
      <c r="G1127" s="7" t="n">
        <v>10</v>
      </c>
      <c r="H1127" s="6" t="n">
        <v>116.51</v>
      </c>
      <c r="I1127" s="6" t="n">
        <v>-1165.1</v>
      </c>
      <c r="J1127" s="6" t="n">
        <v>0</v>
      </c>
      <c r="K1127" s="6" t="n">
        <v>-0.59</v>
      </c>
      <c r="L1127" s="6" t="n">
        <v>0</v>
      </c>
      <c r="M1127" s="6"/>
      <c r="N1127" s="6" t="s">
        <f>=I1127+J1127+K1127+L1127</f>
      </c>
      <c r="O1127" s="6"/>
      <c r="P1127" s="17"/>
    </row>
    <row collapsed="false" customFormat="false" customHeight="false" hidden="false" ht="12.1" outlineLevel="0" r="1128">
      <c r="A1128" s="21" t="n">
        <v>44825.865983796</v>
      </c>
      <c r="B1128" s="17" t="s">
        <v>33</v>
      </c>
      <c r="C1128" s="17" t="s">
        <v>622</v>
      </c>
      <c r="D1128" s="17" t="s">
        <v>473</v>
      </c>
      <c r="E1128" s="17" t="s">
        <v>17</v>
      </c>
      <c r="F1128" s="17" t="s">
        <v>19</v>
      </c>
      <c r="G1128" s="7" t="n">
        <v>50</v>
      </c>
      <c r="H1128" s="6" t="n">
        <v>116.51</v>
      </c>
      <c r="I1128" s="6" t="n">
        <v>-5825.5</v>
      </c>
      <c r="J1128" s="6" t="n">
        <v>0</v>
      </c>
      <c r="K1128" s="6" t="n">
        <v>-2.91</v>
      </c>
      <c r="L1128" s="6" t="n">
        <v>0</v>
      </c>
      <c r="M1128" s="6"/>
      <c r="N1128" s="6" t="s">
        <f>=I1128+J1128+K1128+L1128</f>
      </c>
      <c r="O1128" s="6"/>
      <c r="P1128" s="17"/>
    </row>
    <row collapsed="false" customFormat="false" customHeight="false" hidden="false" ht="12.1" outlineLevel="0" r="1129">
      <c r="A1129" s="21" t="n">
        <v>44825.869050926</v>
      </c>
      <c r="B1129" s="17" t="s">
        <v>62</v>
      </c>
      <c r="C1129" s="17" t="s">
        <v>602</v>
      </c>
      <c r="D1129" s="17" t="s">
        <v>473</v>
      </c>
      <c r="E1129" s="17" t="s">
        <v>17</v>
      </c>
      <c r="F1129" s="17" t="s">
        <v>19</v>
      </c>
      <c r="G1129" s="7" t="n">
        <v>80</v>
      </c>
      <c r="H1129" s="6" t="n">
        <v>101.5</v>
      </c>
      <c r="I1129" s="6" t="n">
        <v>-8120</v>
      </c>
      <c r="J1129" s="6" t="n">
        <v>0</v>
      </c>
      <c r="K1129" s="6" t="n">
        <v>-4.07</v>
      </c>
      <c r="L1129" s="6" t="n">
        <v>0</v>
      </c>
      <c r="M1129" s="6"/>
      <c r="N1129" s="6" t="s">
        <f>=I1129+J1129+K1129+L1129</f>
      </c>
      <c r="O1129" s="6"/>
      <c r="P1129" s="17"/>
    </row>
    <row collapsed="false" customFormat="false" customHeight="false" hidden="false" ht="12.1" outlineLevel="0" r="1130">
      <c r="A1130" s="30" t="n">
        <v>44825.978831019</v>
      </c>
      <c r="B1130" s="31" t="s">
        <v>16</v>
      </c>
      <c r="C1130" s="31" t="s">
        <v>556</v>
      </c>
      <c r="D1130" s="31" t="s">
        <v>475</v>
      </c>
      <c r="E1130" s="31" t="s">
        <v>17</v>
      </c>
      <c r="F1130" s="31" t="s">
        <v>19</v>
      </c>
      <c r="G1130" s="32" t="n">
        <v>-1</v>
      </c>
      <c r="H1130" s="33" t="n">
        <v>3960</v>
      </c>
      <c r="I1130" s="33" t="n">
        <v>3960</v>
      </c>
      <c r="J1130" s="33" t="n">
        <v>0</v>
      </c>
      <c r="K1130" s="33" t="n">
        <v>-1.98</v>
      </c>
      <c r="L1130" s="33" t="n">
        <v>0</v>
      </c>
      <c r="M1130" s="33"/>
      <c r="N1130" s="6" t="s">
        <f>=I1130+J1130+K1130+L1130</f>
      </c>
      <c r="O1130" s="33"/>
      <c r="P1130" s="31"/>
    </row>
    <row collapsed="false" customFormat="false" customHeight="false" hidden="false" ht="12.1" outlineLevel="0" r="1131">
      <c r="A1131" s="21" t="n">
        <v>44825.987164352</v>
      </c>
      <c r="B1131" s="17" t="s">
        <v>495</v>
      </c>
      <c r="C1131" s="17" t="s">
        <v>609</v>
      </c>
      <c r="D1131" s="17" t="s">
        <v>473</v>
      </c>
      <c r="E1131" s="17" t="s">
        <v>17</v>
      </c>
      <c r="F1131" s="17" t="s">
        <v>19</v>
      </c>
      <c r="G1131" s="7" t="n">
        <v>20</v>
      </c>
      <c r="H1131" s="6" t="n">
        <v>67.08</v>
      </c>
      <c r="I1131" s="6" t="n">
        <v>-1341.6</v>
      </c>
      <c r="J1131" s="6" t="n">
        <v>0</v>
      </c>
      <c r="K1131" s="6" t="n">
        <v>-0.68</v>
      </c>
      <c r="L1131" s="6" t="n">
        <v>0</v>
      </c>
      <c r="M1131" s="6"/>
      <c r="N1131" s="6" t="s">
        <f>=I1131+J1131+K1131+L1131</f>
      </c>
      <c r="O1131" s="6"/>
      <c r="P1131" s="17"/>
    </row>
    <row collapsed="false" customFormat="false" customHeight="false" hidden="false" ht="12.1" outlineLevel="0" r="1132">
      <c r="A1132" s="21" t="n">
        <v>44825.987337963</v>
      </c>
      <c r="B1132" s="17" t="s">
        <v>27</v>
      </c>
      <c r="C1132" s="17" t="s">
        <v>560</v>
      </c>
      <c r="D1132" s="17" t="s">
        <v>473</v>
      </c>
      <c r="E1132" s="17" t="s">
        <v>17</v>
      </c>
      <c r="F1132" s="17" t="s">
        <v>19</v>
      </c>
      <c r="G1132" s="7" t="n">
        <v>100</v>
      </c>
      <c r="H1132" s="6" t="n">
        <v>25.99</v>
      </c>
      <c r="I1132" s="6" t="n">
        <v>-2599</v>
      </c>
      <c r="J1132" s="6" t="n">
        <v>0</v>
      </c>
      <c r="K1132" s="6" t="n">
        <v>-1.3</v>
      </c>
      <c r="L1132" s="6" t="n">
        <v>0</v>
      </c>
      <c r="M1132" s="6"/>
      <c r="N1132" s="6" t="s">
        <f>=I1132+J1132+K1132+L1132</f>
      </c>
      <c r="O1132" s="6"/>
      <c r="P1132" s="17"/>
    </row>
    <row collapsed="false" customFormat="false" customHeight="false" hidden="false" ht="12.1" outlineLevel="0" r="1133">
      <c r="A1133" s="26" t="n">
        <v>44826</v>
      </c>
      <c r="B1133" s="27" t="s">
        <v>547</v>
      </c>
      <c r="C1133" s="27" t="s">
        <v>183</v>
      </c>
      <c r="D1133" s="27" t="s">
        <v>547</v>
      </c>
      <c r="E1133" s="27" t="s">
        <v>547</v>
      </c>
      <c r="F1133" s="27" t="s">
        <v>19</v>
      </c>
      <c r="G1133" s="28" t="n">
        <v>1</v>
      </c>
      <c r="H1133" s="29" t="n">
        <v>30000</v>
      </c>
      <c r="I1133" s="29" t="n">
        <v>30000</v>
      </c>
      <c r="J1133" s="29" t="n">
        <v>0</v>
      </c>
      <c r="K1133" s="29" t="n">
        <v>0</v>
      </c>
      <c r="L1133" s="29" t="n">
        <v>0</v>
      </c>
      <c r="M1133" s="29"/>
      <c r="N1133" s="6" t="s">
        <f>=I1133+J1133+K1133+L1133</f>
      </c>
      <c r="O1133" s="29"/>
      <c r="P1133" s="27"/>
    </row>
    <row collapsed="false" customFormat="false" customHeight="false" hidden="false" ht="12.1" outlineLevel="0" r="1134">
      <c r="A1134" s="21" t="n">
        <v>44826.987175926</v>
      </c>
      <c r="B1134" s="17" t="s">
        <v>30</v>
      </c>
      <c r="C1134" s="17" t="s">
        <v>605</v>
      </c>
      <c r="D1134" s="17" t="s">
        <v>473</v>
      </c>
      <c r="E1134" s="17" t="s">
        <v>17</v>
      </c>
      <c r="F1134" s="17" t="s">
        <v>19</v>
      </c>
      <c r="G1134" s="7" t="n">
        <v>30</v>
      </c>
      <c r="H1134" s="6" t="n">
        <v>214.7</v>
      </c>
      <c r="I1134" s="6" t="n">
        <v>-6441</v>
      </c>
      <c r="J1134" s="6" t="n">
        <v>0</v>
      </c>
      <c r="K1134" s="6" t="n">
        <v>-3.22</v>
      </c>
      <c r="L1134" s="6" t="n">
        <v>0</v>
      </c>
      <c r="M1134" s="6"/>
      <c r="N1134" s="6" t="s">
        <f>=I1134+J1134+K1134+L1134</f>
      </c>
      <c r="O1134" s="6"/>
      <c r="P1134" s="17"/>
    </row>
    <row collapsed="false" customFormat="false" customHeight="false" hidden="false" ht="12.1" outlineLevel="0" r="1135">
      <c r="A1135" s="21" t="n">
        <v>44827.419849537</v>
      </c>
      <c r="B1135" s="17" t="s">
        <v>16</v>
      </c>
      <c r="C1135" s="17" t="s">
        <v>556</v>
      </c>
      <c r="D1135" s="17" t="s">
        <v>473</v>
      </c>
      <c r="E1135" s="17" t="s">
        <v>17</v>
      </c>
      <c r="F1135" s="17" t="s">
        <v>19</v>
      </c>
      <c r="G1135" s="7" t="n">
        <v>2</v>
      </c>
      <c r="H1135" s="6" t="n">
        <v>3932</v>
      </c>
      <c r="I1135" s="6" t="n">
        <v>-7864</v>
      </c>
      <c r="J1135" s="6" t="n">
        <v>0</v>
      </c>
      <c r="K1135" s="6" t="n">
        <v>-3.93</v>
      </c>
      <c r="L1135" s="6" t="n">
        <v>0</v>
      </c>
      <c r="M1135" s="6"/>
      <c r="N1135" s="6" t="s">
        <f>=I1135+J1135+K1135+L1135</f>
      </c>
      <c r="O1135" s="6"/>
      <c r="P1135" s="17"/>
    </row>
    <row collapsed="false" customFormat="false" customHeight="false" hidden="false" ht="12.1" outlineLevel="0" r="1136">
      <c r="A1136" s="21" t="n">
        <v>44827.596886574</v>
      </c>
      <c r="B1136" s="17" t="s">
        <v>501</v>
      </c>
      <c r="C1136" s="17" t="s">
        <v>626</v>
      </c>
      <c r="D1136" s="17" t="s">
        <v>473</v>
      </c>
      <c r="E1136" s="17" t="s">
        <v>17</v>
      </c>
      <c r="F1136" s="17" t="s">
        <v>19</v>
      </c>
      <c r="G1136" s="7" t="n">
        <v>60</v>
      </c>
      <c r="H1136" s="6" t="n">
        <v>63.98</v>
      </c>
      <c r="I1136" s="6" t="n">
        <v>-3838.8</v>
      </c>
      <c r="J1136" s="6" t="n">
        <v>0</v>
      </c>
      <c r="K1136" s="6" t="n">
        <v>-1.92</v>
      </c>
      <c r="L1136" s="6" t="n">
        <v>0</v>
      </c>
      <c r="M1136" s="6"/>
      <c r="N1136" s="6" t="s">
        <f>=I1136+J1136+K1136+L1136</f>
      </c>
      <c r="O1136" s="6"/>
      <c r="P1136" s="17"/>
    </row>
    <row collapsed="false" customFormat="false" customHeight="false" hidden="false" ht="12.1" outlineLevel="0" r="1137">
      <c r="A1137" s="21" t="n">
        <v>44827.598090278</v>
      </c>
      <c r="B1137" s="17" t="s">
        <v>62</v>
      </c>
      <c r="C1137" s="17" t="s">
        <v>602</v>
      </c>
      <c r="D1137" s="17" t="s">
        <v>473</v>
      </c>
      <c r="E1137" s="17" t="s">
        <v>17</v>
      </c>
      <c r="F1137" s="17" t="s">
        <v>19</v>
      </c>
      <c r="G1137" s="7" t="n">
        <v>30</v>
      </c>
      <c r="H1137" s="6" t="n">
        <v>92.3</v>
      </c>
      <c r="I1137" s="6" t="n">
        <v>-2769</v>
      </c>
      <c r="J1137" s="6" t="n">
        <v>0</v>
      </c>
      <c r="K1137" s="6" t="n">
        <v>-1.39</v>
      </c>
      <c r="L1137" s="6" t="n">
        <v>0</v>
      </c>
      <c r="M1137" s="6"/>
      <c r="N1137" s="6" t="s">
        <f>=I1137+J1137+K1137+L1137</f>
      </c>
      <c r="O1137" s="6"/>
      <c r="P1137" s="17"/>
    </row>
    <row collapsed="false" customFormat="false" customHeight="false" hidden="false" ht="12.1" outlineLevel="0" r="1138">
      <c r="A1138" s="21" t="n">
        <v>44827.619085648</v>
      </c>
      <c r="B1138" s="17" t="s">
        <v>59</v>
      </c>
      <c r="C1138" s="17" t="s">
        <v>559</v>
      </c>
      <c r="D1138" s="17" t="s">
        <v>473</v>
      </c>
      <c r="E1138" s="17" t="s">
        <v>17</v>
      </c>
      <c r="F1138" s="17" t="s">
        <v>19</v>
      </c>
      <c r="G1138" s="7" t="n">
        <v>11</v>
      </c>
      <c r="H1138" s="6" t="n">
        <v>298.7</v>
      </c>
      <c r="I1138" s="6" t="n">
        <v>-3285.7</v>
      </c>
      <c r="J1138" s="6" t="n">
        <v>0</v>
      </c>
      <c r="K1138" s="6" t="n">
        <v>-1.64</v>
      </c>
      <c r="L1138" s="6" t="n">
        <v>0</v>
      </c>
      <c r="M1138" s="6"/>
      <c r="N1138" s="6" t="s">
        <f>=I1138+J1138+K1138+L1138</f>
      </c>
      <c r="O1138" s="6"/>
      <c r="P1138" s="17"/>
    </row>
    <row collapsed="false" customFormat="false" customHeight="false" hidden="false" ht="12.1" outlineLevel="0" r="1139">
      <c r="A1139" s="21" t="n">
        <v>44827.769641204</v>
      </c>
      <c r="B1139" s="17" t="s">
        <v>51</v>
      </c>
      <c r="C1139" s="17" t="s">
        <v>606</v>
      </c>
      <c r="D1139" s="17" t="s">
        <v>473</v>
      </c>
      <c r="E1139" s="17" t="s">
        <v>17</v>
      </c>
      <c r="F1139" s="17" t="s">
        <v>19</v>
      </c>
      <c r="G1139" s="7" t="n">
        <v>150</v>
      </c>
      <c r="H1139" s="6" t="n">
        <v>25.345</v>
      </c>
      <c r="I1139" s="6" t="n">
        <v>-3801.75</v>
      </c>
      <c r="J1139" s="6" t="n">
        <v>0</v>
      </c>
      <c r="K1139" s="6" t="n">
        <v>-1.9</v>
      </c>
      <c r="L1139" s="6" t="n">
        <v>0</v>
      </c>
      <c r="M1139" s="6"/>
      <c r="N1139" s="6" t="s">
        <f>=I1139+J1139+K1139+L1139</f>
      </c>
      <c r="O1139" s="6"/>
      <c r="P1139" s="17"/>
    </row>
    <row collapsed="false" customFormat="false" customHeight="false" hidden="false" ht="12.1" outlineLevel="0" r="1140">
      <c r="A1140" s="21" t="n">
        <v>44827.841168981</v>
      </c>
      <c r="B1140" s="17" t="s">
        <v>495</v>
      </c>
      <c r="C1140" s="17" t="s">
        <v>609</v>
      </c>
      <c r="D1140" s="17" t="s">
        <v>473</v>
      </c>
      <c r="E1140" s="17" t="s">
        <v>17</v>
      </c>
      <c r="F1140" s="17" t="s">
        <v>19</v>
      </c>
      <c r="G1140" s="7" t="n">
        <v>90</v>
      </c>
      <c r="H1140" s="6" t="n">
        <v>65.55</v>
      </c>
      <c r="I1140" s="6" t="n">
        <v>-5899.5</v>
      </c>
      <c r="J1140" s="6" t="n">
        <v>0</v>
      </c>
      <c r="K1140" s="6" t="n">
        <v>-2.95</v>
      </c>
      <c r="L1140" s="6" t="n">
        <v>0</v>
      </c>
      <c r="M1140" s="6"/>
      <c r="N1140" s="6" t="s">
        <f>=I1140+J1140+K1140+L1140</f>
      </c>
      <c r="O1140" s="6"/>
      <c r="P1140" s="17"/>
    </row>
    <row collapsed="false" customFormat="false" customHeight="false" hidden="false" ht="12.1" outlineLevel="0" r="1141">
      <c r="A1141" s="21" t="n">
        <v>44827.982592593</v>
      </c>
      <c r="B1141" s="17" t="s">
        <v>24</v>
      </c>
      <c r="C1141" s="17" t="s">
        <v>630</v>
      </c>
      <c r="D1141" s="17" t="s">
        <v>473</v>
      </c>
      <c r="E1141" s="17" t="s">
        <v>17</v>
      </c>
      <c r="F1141" s="17" t="s">
        <v>19</v>
      </c>
      <c r="G1141" s="7" t="n">
        <v>1</v>
      </c>
      <c r="H1141" s="6" t="n">
        <v>371</v>
      </c>
      <c r="I1141" s="6" t="n">
        <v>-371</v>
      </c>
      <c r="J1141" s="6" t="n">
        <v>0</v>
      </c>
      <c r="K1141" s="6" t="n">
        <v>-0.19</v>
      </c>
      <c r="L1141" s="6" t="n">
        <v>0</v>
      </c>
      <c r="M1141" s="6"/>
      <c r="N1141" s="6" t="s">
        <f>=I1141+J1141+K1141+L1141</f>
      </c>
      <c r="O1141" s="6"/>
      <c r="P1141" s="17"/>
    </row>
    <row collapsed="false" customFormat="false" customHeight="false" hidden="false" ht="12.1" outlineLevel="0" r="1142">
      <c r="A1142" s="26" t="n">
        <v>44831</v>
      </c>
      <c r="B1142" s="27" t="s">
        <v>547</v>
      </c>
      <c r="C1142" s="27" t="s">
        <v>183</v>
      </c>
      <c r="D1142" s="27" t="s">
        <v>547</v>
      </c>
      <c r="E1142" s="27" t="s">
        <v>547</v>
      </c>
      <c r="F1142" s="27" t="s">
        <v>19</v>
      </c>
      <c r="G1142" s="28" t="n">
        <v>1</v>
      </c>
      <c r="H1142" s="29" t="n">
        <v>20000</v>
      </c>
      <c r="I1142" s="29" t="n">
        <v>20000</v>
      </c>
      <c r="J1142" s="29" t="n">
        <v>0</v>
      </c>
      <c r="K1142" s="29" t="n">
        <v>0</v>
      </c>
      <c r="L1142" s="29" t="n">
        <v>0</v>
      </c>
      <c r="M1142" s="29"/>
      <c r="N1142" s="6" t="s">
        <f>=I1142+J1142+K1142+L1142</f>
      </c>
      <c r="O1142" s="29"/>
      <c r="P1142" s="27"/>
    </row>
    <row collapsed="false" customFormat="false" customHeight="false" hidden="false" ht="12.1" outlineLevel="0" r="1143">
      <c r="A1143" s="21" t="n">
        <v>44831.934155093</v>
      </c>
      <c r="B1143" s="17" t="s">
        <v>27</v>
      </c>
      <c r="C1143" s="17" t="s">
        <v>560</v>
      </c>
      <c r="D1143" s="17" t="s">
        <v>473</v>
      </c>
      <c r="E1143" s="17" t="s">
        <v>17</v>
      </c>
      <c r="F1143" s="17" t="s">
        <v>19</v>
      </c>
      <c r="G1143" s="7" t="n">
        <v>300</v>
      </c>
      <c r="H1143" s="6" t="n">
        <v>21.315</v>
      </c>
      <c r="I1143" s="6" t="n">
        <v>-6394.5</v>
      </c>
      <c r="J1143" s="6" t="n">
        <v>0</v>
      </c>
      <c r="K1143" s="6" t="n">
        <v>-3.2</v>
      </c>
      <c r="L1143" s="6" t="n">
        <v>0</v>
      </c>
      <c r="M1143" s="6"/>
      <c r="N1143" s="6" t="s">
        <f>=I1143+J1143+K1143+L1143</f>
      </c>
      <c r="O1143" s="6"/>
      <c r="P1143" s="17"/>
    </row>
    <row collapsed="false" customFormat="false" customHeight="false" hidden="false" ht="12.1" outlineLevel="0" r="1144">
      <c r="A1144" s="21" t="n">
        <v>44831.934780093</v>
      </c>
      <c r="B1144" s="17" t="s">
        <v>27</v>
      </c>
      <c r="C1144" s="17" t="s">
        <v>560</v>
      </c>
      <c r="D1144" s="17" t="s">
        <v>473</v>
      </c>
      <c r="E1144" s="17" t="s">
        <v>17</v>
      </c>
      <c r="F1144" s="17" t="s">
        <v>19</v>
      </c>
      <c r="G1144" s="7" t="n">
        <v>600</v>
      </c>
      <c r="H1144" s="6" t="n">
        <v>21.315</v>
      </c>
      <c r="I1144" s="6" t="n">
        <v>-12789</v>
      </c>
      <c r="J1144" s="6" t="n">
        <v>0</v>
      </c>
      <c r="K1144" s="6" t="n">
        <v>-6.4</v>
      </c>
      <c r="L1144" s="6" t="n">
        <v>0</v>
      </c>
      <c r="M1144" s="6"/>
      <c r="N1144" s="6" t="s">
        <f>=I1144+J1144+K1144+L1144</f>
      </c>
      <c r="O1144" s="6"/>
      <c r="P1144" s="17"/>
    </row>
    <row collapsed="false" customFormat="false" customHeight="false" hidden="false" ht="12.1" outlineLevel="0" r="1145">
      <c r="A1145" s="21" t="n">
        <v>44831.945543981</v>
      </c>
      <c r="B1145" s="17" t="s">
        <v>51</v>
      </c>
      <c r="C1145" s="17" t="s">
        <v>606</v>
      </c>
      <c r="D1145" s="17" t="s">
        <v>473</v>
      </c>
      <c r="E1145" s="17" t="s">
        <v>17</v>
      </c>
      <c r="F1145" s="17" t="s">
        <v>19</v>
      </c>
      <c r="G1145" s="7" t="n">
        <v>30</v>
      </c>
      <c r="H1145" s="6" t="n">
        <v>23.275</v>
      </c>
      <c r="I1145" s="6" t="n">
        <v>-698.25</v>
      </c>
      <c r="J1145" s="6" t="n">
        <v>0</v>
      </c>
      <c r="K1145" s="6" t="n">
        <v>-0.35</v>
      </c>
      <c r="L1145" s="6" t="n">
        <v>0</v>
      </c>
      <c r="M1145" s="6"/>
      <c r="N1145" s="6" t="s">
        <f>=I1145+J1145+K1145+L1145</f>
      </c>
      <c r="O1145" s="6"/>
      <c r="P1145" s="17"/>
    </row>
    <row collapsed="false" customFormat="false" customHeight="false" hidden="false" ht="12.1" outlineLevel="0" r="1146">
      <c r="A1146" s="21" t="n">
        <v>44831.947615741</v>
      </c>
      <c r="B1146" s="17" t="s">
        <v>51</v>
      </c>
      <c r="C1146" s="17" t="s">
        <v>606</v>
      </c>
      <c r="D1146" s="17" t="s">
        <v>473</v>
      </c>
      <c r="E1146" s="17" t="s">
        <v>17</v>
      </c>
      <c r="F1146" s="17" t="s">
        <v>19</v>
      </c>
      <c r="G1146" s="7" t="n">
        <v>10</v>
      </c>
      <c r="H1146" s="6" t="n">
        <v>23.295</v>
      </c>
      <c r="I1146" s="6" t="n">
        <v>-232.95</v>
      </c>
      <c r="J1146" s="6" t="n">
        <v>0</v>
      </c>
      <c r="K1146" s="6" t="n">
        <v>-0.11</v>
      </c>
      <c r="L1146" s="6" t="n">
        <v>0</v>
      </c>
      <c r="M1146" s="6"/>
      <c r="N1146" s="6" t="s">
        <f>=I1146+J1146+K1146+L1146</f>
      </c>
      <c r="O1146" s="6"/>
      <c r="P1146" s="17"/>
    </row>
    <row collapsed="false" customFormat="false" customHeight="false" hidden="false" ht="12.1" outlineLevel="0" r="1147">
      <c r="A1147" s="26" t="n">
        <v>44841</v>
      </c>
      <c r="B1147" s="27" t="s">
        <v>547</v>
      </c>
      <c r="C1147" s="27" t="s">
        <v>183</v>
      </c>
      <c r="D1147" s="27" t="s">
        <v>547</v>
      </c>
      <c r="E1147" s="27" t="s">
        <v>547</v>
      </c>
      <c r="F1147" s="27" t="s">
        <v>19</v>
      </c>
      <c r="G1147" s="28" t="n">
        <v>1</v>
      </c>
      <c r="H1147" s="29" t="n">
        <v>20000</v>
      </c>
      <c r="I1147" s="29" t="n">
        <v>20000</v>
      </c>
      <c r="J1147" s="29" t="n">
        <v>0</v>
      </c>
      <c r="K1147" s="29" t="n">
        <v>0</v>
      </c>
      <c r="L1147" s="29" t="n">
        <v>0</v>
      </c>
      <c r="M1147" s="29"/>
      <c r="N1147" s="6" t="s">
        <f>=I1147+J1147+K1147+L1147</f>
      </c>
      <c r="O1147" s="29"/>
      <c r="P1147" s="27"/>
    </row>
    <row collapsed="false" customFormat="false" customHeight="false" hidden="false" ht="12.1" outlineLevel="0" r="1148">
      <c r="A1148" s="21" t="n">
        <v>44841.88849537</v>
      </c>
      <c r="B1148" s="17" t="s">
        <v>33</v>
      </c>
      <c r="C1148" s="17" t="s">
        <v>622</v>
      </c>
      <c r="D1148" s="17" t="s">
        <v>473</v>
      </c>
      <c r="E1148" s="17" t="s">
        <v>17</v>
      </c>
      <c r="F1148" s="17" t="s">
        <v>19</v>
      </c>
      <c r="G1148" s="7" t="n">
        <v>200</v>
      </c>
      <c r="H1148" s="6" t="n">
        <v>100.01</v>
      </c>
      <c r="I1148" s="6" t="n">
        <v>-20002</v>
      </c>
      <c r="J1148" s="6" t="n">
        <v>0</v>
      </c>
      <c r="K1148" s="6" t="n">
        <v>-10</v>
      </c>
      <c r="L1148" s="6" t="n">
        <v>0</v>
      </c>
      <c r="M1148" s="6"/>
      <c r="N1148" s="6" t="s">
        <f>=I1148+J1148+K1148+L1148</f>
      </c>
      <c r="O1148" s="6"/>
      <c r="P1148" s="17"/>
    </row>
    <row collapsed="false" customFormat="false" customHeight="false" hidden="false" ht="12.1" outlineLevel="0" r="1149">
      <c r="A1149" s="26" t="n">
        <v>44844</v>
      </c>
      <c r="B1149" s="27" t="s">
        <v>547</v>
      </c>
      <c r="C1149" s="27" t="s">
        <v>183</v>
      </c>
      <c r="D1149" s="27" t="s">
        <v>547</v>
      </c>
      <c r="E1149" s="27" t="s">
        <v>547</v>
      </c>
      <c r="F1149" s="27" t="s">
        <v>19</v>
      </c>
      <c r="G1149" s="28" t="n">
        <v>1</v>
      </c>
      <c r="H1149" s="29" t="n">
        <v>50000</v>
      </c>
      <c r="I1149" s="29" t="n">
        <v>50000</v>
      </c>
      <c r="J1149" s="29" t="n">
        <v>0</v>
      </c>
      <c r="K1149" s="29" t="n">
        <v>0</v>
      </c>
      <c r="L1149" s="29" t="n">
        <v>0</v>
      </c>
      <c r="M1149" s="29"/>
      <c r="N1149" s="6" t="s">
        <f>=I1149+J1149+K1149+L1149</f>
      </c>
      <c r="O1149" s="29"/>
      <c r="P1149" s="27"/>
    </row>
    <row collapsed="false" customFormat="false" customHeight="false" hidden="false" ht="12.1" outlineLevel="0" r="1150">
      <c r="A1150" s="21" t="n">
        <v>44844.423136574</v>
      </c>
      <c r="B1150" s="17" t="s">
        <v>485</v>
      </c>
      <c r="C1150" s="17" t="s">
        <v>562</v>
      </c>
      <c r="D1150" s="17" t="s">
        <v>473</v>
      </c>
      <c r="E1150" s="17" t="s">
        <v>17</v>
      </c>
      <c r="F1150" s="17" t="s">
        <v>19</v>
      </c>
      <c r="G1150" s="7" t="n">
        <v>2</v>
      </c>
      <c r="H1150" s="6" t="n">
        <v>11820</v>
      </c>
      <c r="I1150" s="6" t="n">
        <v>-23640</v>
      </c>
      <c r="J1150" s="6" t="n">
        <v>0</v>
      </c>
      <c r="K1150" s="6" t="n">
        <v>-11.82</v>
      </c>
      <c r="L1150" s="6" t="n">
        <v>0</v>
      </c>
      <c r="M1150" s="6"/>
      <c r="N1150" s="6" t="s">
        <f>=I1150+J1150+K1150+L1150</f>
      </c>
      <c r="O1150" s="6"/>
      <c r="P1150" s="17"/>
    </row>
    <row collapsed="false" customFormat="false" customHeight="false" hidden="false" ht="12.1" outlineLevel="0" r="1151">
      <c r="A1151" s="21" t="n">
        <v>44844.424814815</v>
      </c>
      <c r="B1151" s="17" t="s">
        <v>33</v>
      </c>
      <c r="C1151" s="17" t="s">
        <v>622</v>
      </c>
      <c r="D1151" s="17" t="s">
        <v>473</v>
      </c>
      <c r="E1151" s="17" t="s">
        <v>17</v>
      </c>
      <c r="F1151" s="17" t="s">
        <v>19</v>
      </c>
      <c r="G1151" s="7" t="n">
        <v>100</v>
      </c>
      <c r="H1151" s="6" t="n">
        <v>98</v>
      </c>
      <c r="I1151" s="6" t="n">
        <v>-9800</v>
      </c>
      <c r="J1151" s="6" t="n">
        <v>0</v>
      </c>
      <c r="K1151" s="6" t="n">
        <v>-4.9</v>
      </c>
      <c r="L1151" s="6" t="n">
        <v>0</v>
      </c>
      <c r="M1151" s="6"/>
      <c r="N1151" s="6" t="s">
        <f>=I1151+J1151+K1151+L1151</f>
      </c>
      <c r="O1151" s="6"/>
      <c r="P1151" s="17"/>
    </row>
    <row collapsed="false" customFormat="false" customHeight="false" hidden="false" ht="12.1" outlineLevel="0" r="1152">
      <c r="A1152" s="21" t="n">
        <v>44844.555532407</v>
      </c>
      <c r="B1152" s="17" t="s">
        <v>499</v>
      </c>
      <c r="C1152" s="17" t="s">
        <v>618</v>
      </c>
      <c r="D1152" s="17" t="s">
        <v>473</v>
      </c>
      <c r="E1152" s="17" t="s">
        <v>17</v>
      </c>
      <c r="F1152" s="17" t="s">
        <v>19</v>
      </c>
      <c r="G1152" s="7" t="n">
        <v>1</v>
      </c>
      <c r="H1152" s="6" t="n">
        <v>9720</v>
      </c>
      <c r="I1152" s="6" t="n">
        <v>-9720</v>
      </c>
      <c r="J1152" s="6" t="n">
        <v>0</v>
      </c>
      <c r="K1152" s="6" t="n">
        <v>-4.86</v>
      </c>
      <c r="L1152" s="6" t="n">
        <v>0</v>
      </c>
      <c r="M1152" s="6"/>
      <c r="N1152" s="6" t="s">
        <f>=I1152+J1152+K1152+L1152</f>
      </c>
      <c r="O1152" s="6"/>
      <c r="P1152" s="17"/>
    </row>
    <row collapsed="false" customFormat="false" customHeight="false" hidden="false" ht="12.1" outlineLevel="0" r="1153">
      <c r="A1153" s="21" t="n">
        <v>44844.680243056</v>
      </c>
      <c r="B1153" s="17" t="s">
        <v>503</v>
      </c>
      <c r="C1153" s="17" t="s">
        <v>638</v>
      </c>
      <c r="D1153" s="17" t="s">
        <v>473</v>
      </c>
      <c r="E1153" s="17" t="s">
        <v>75</v>
      </c>
      <c r="F1153" s="17" t="s">
        <v>19</v>
      </c>
      <c r="G1153" s="7" t="n">
        <v>3</v>
      </c>
      <c r="H1153" s="6" t="n">
        <v>1738</v>
      </c>
      <c r="I1153" s="6" t="n">
        <v>-5214</v>
      </c>
      <c r="J1153" s="6" t="n">
        <v>0</v>
      </c>
      <c r="K1153" s="6" t="n">
        <v>-2.61</v>
      </c>
      <c r="L1153" s="6" t="n">
        <v>0</v>
      </c>
      <c r="M1153" s="6"/>
      <c r="N1153" s="6" t="s">
        <f>=I1153+J1153+K1153+L1153</f>
      </c>
      <c r="O1153" s="6"/>
      <c r="P1153" s="17"/>
    </row>
    <row collapsed="false" customFormat="false" customHeight="false" hidden="false" ht="12.1" outlineLevel="0" r="1154">
      <c r="A1154" s="21" t="n">
        <v>44844.682002315</v>
      </c>
      <c r="B1154" s="17" t="s">
        <v>496</v>
      </c>
      <c r="C1154" s="17" t="s">
        <v>610</v>
      </c>
      <c r="D1154" s="17" t="s">
        <v>473</v>
      </c>
      <c r="E1154" s="17" t="s">
        <v>17</v>
      </c>
      <c r="F1154" s="17" t="s">
        <v>19</v>
      </c>
      <c r="G1154" s="7" t="n">
        <v>20</v>
      </c>
      <c r="H1154" s="6" t="n">
        <v>69.2</v>
      </c>
      <c r="I1154" s="6" t="n">
        <v>-1384</v>
      </c>
      <c r="J1154" s="6" t="n">
        <v>0</v>
      </c>
      <c r="K1154" s="6" t="n">
        <v>-0.69</v>
      </c>
      <c r="L1154" s="6" t="n">
        <v>0</v>
      </c>
      <c r="M1154" s="6"/>
      <c r="N1154" s="6" t="s">
        <f>=I1154+J1154+K1154+L1154</f>
      </c>
      <c r="O1154" s="6"/>
      <c r="P1154" s="17"/>
    </row>
    <row collapsed="false" customFormat="false" customHeight="false" hidden="false" ht="12.1" outlineLevel="0" r="1155">
      <c r="A1155" s="26" t="n">
        <v>44847</v>
      </c>
      <c r="B1155" s="27" t="s">
        <v>547</v>
      </c>
      <c r="C1155" s="27" t="s">
        <v>183</v>
      </c>
      <c r="D1155" s="27" t="s">
        <v>547</v>
      </c>
      <c r="E1155" s="27" t="s">
        <v>547</v>
      </c>
      <c r="F1155" s="27" t="s">
        <v>19</v>
      </c>
      <c r="G1155" s="28" t="n">
        <v>1</v>
      </c>
      <c r="H1155" s="29" t="n">
        <v>10200</v>
      </c>
      <c r="I1155" s="29" t="n">
        <v>10200</v>
      </c>
      <c r="J1155" s="29" t="n">
        <v>0</v>
      </c>
      <c r="K1155" s="29" t="n">
        <v>0</v>
      </c>
      <c r="L1155" s="29" t="n">
        <v>0</v>
      </c>
      <c r="M1155" s="29"/>
      <c r="N1155" s="6" t="s">
        <f>=I1155+J1155+K1155+L1155</f>
      </c>
      <c r="O1155" s="29"/>
      <c r="P1155" s="27"/>
    </row>
    <row collapsed="false" customFormat="false" customHeight="false" hidden="false" ht="12.1" outlineLevel="0" r="1156">
      <c r="A1156" s="21" t="n">
        <v>44858.858472222</v>
      </c>
      <c r="B1156" s="17" t="s">
        <v>39</v>
      </c>
      <c r="C1156" s="17" t="s">
        <v>553</v>
      </c>
      <c r="D1156" s="17" t="s">
        <v>473</v>
      </c>
      <c r="E1156" s="17" t="s">
        <v>17</v>
      </c>
      <c r="F1156" s="17" t="s">
        <v>19</v>
      </c>
      <c r="G1156" s="7" t="n">
        <v>80</v>
      </c>
      <c r="H1156" s="6" t="n">
        <v>118.95</v>
      </c>
      <c r="I1156" s="6" t="n">
        <v>-9516</v>
      </c>
      <c r="J1156" s="6" t="n">
        <v>0</v>
      </c>
      <c r="K1156" s="6" t="n">
        <v>-4.76</v>
      </c>
      <c r="L1156" s="6" t="n">
        <v>0</v>
      </c>
      <c r="M1156" s="6"/>
      <c r="N1156" s="6" t="s">
        <f>=I1156+J1156+K1156+L1156</f>
      </c>
      <c r="O1156" s="6"/>
      <c r="P1156" s="17"/>
    </row>
    <row collapsed="false" customFormat="false" customHeight="false" hidden="false" ht="12.1" outlineLevel="0" r="1157">
      <c r="A1157" s="21" t="n">
        <v>44858.98849537</v>
      </c>
      <c r="B1157" s="17" t="s">
        <v>51</v>
      </c>
      <c r="C1157" s="17" t="s">
        <v>606</v>
      </c>
      <c r="D1157" s="17" t="s">
        <v>473</v>
      </c>
      <c r="E1157" s="17" t="s">
        <v>17</v>
      </c>
      <c r="F1157" s="17" t="s">
        <v>19</v>
      </c>
      <c r="G1157" s="7" t="n">
        <v>30</v>
      </c>
      <c r="H1157" s="6" t="n">
        <v>29.5</v>
      </c>
      <c r="I1157" s="6" t="n">
        <v>-885</v>
      </c>
      <c r="J1157" s="6" t="n">
        <v>0</v>
      </c>
      <c r="K1157" s="6" t="n">
        <v>-0.44</v>
      </c>
      <c r="L1157" s="6" t="n">
        <v>0</v>
      </c>
      <c r="M1157" s="6"/>
      <c r="N1157" s="6" t="s">
        <f>=I1157+J1157+K1157+L1157</f>
      </c>
      <c r="O1157" s="6"/>
      <c r="P1157" s="17"/>
    </row>
    <row collapsed="false" customFormat="false" customHeight="false" hidden="false" ht="12.1" outlineLevel="0" r="1158">
      <c r="A1158" s="26" t="n">
        <v>44860</v>
      </c>
      <c r="B1158" s="27" t="s">
        <v>547</v>
      </c>
      <c r="C1158" s="27" t="s">
        <v>183</v>
      </c>
      <c r="D1158" s="27" t="s">
        <v>547</v>
      </c>
      <c r="E1158" s="27" t="s">
        <v>547</v>
      </c>
      <c r="F1158" s="27" t="s">
        <v>19</v>
      </c>
      <c r="G1158" s="28" t="n">
        <v>1</v>
      </c>
      <c r="H1158" s="29" t="n">
        <v>180000</v>
      </c>
      <c r="I1158" s="29" t="n">
        <v>180000</v>
      </c>
      <c r="J1158" s="29" t="n">
        <v>0</v>
      </c>
      <c r="K1158" s="29" t="n">
        <v>0</v>
      </c>
      <c r="L1158" s="29" t="n">
        <v>0</v>
      </c>
      <c r="M1158" s="29"/>
      <c r="N1158" s="6" t="s">
        <f>=I1158+J1158+K1158+L1158</f>
      </c>
      <c r="O1158" s="29"/>
      <c r="P1158" s="27"/>
    </row>
    <row collapsed="false" customFormat="false" customHeight="false" hidden="false" ht="12.1" outlineLevel="0" r="1159">
      <c r="A1159" s="21" t="n">
        <v>44866.550428241</v>
      </c>
      <c r="B1159" s="17" t="s">
        <v>16</v>
      </c>
      <c r="C1159" s="17" t="s">
        <v>556</v>
      </c>
      <c r="D1159" s="17" t="s">
        <v>473</v>
      </c>
      <c r="E1159" s="17" t="s">
        <v>17</v>
      </c>
      <c r="F1159" s="17" t="s">
        <v>19</v>
      </c>
      <c r="G1159" s="7" t="n">
        <v>5</v>
      </c>
      <c r="H1159" s="6" t="n">
        <v>4681</v>
      </c>
      <c r="I1159" s="6" t="n">
        <v>-23405</v>
      </c>
      <c r="J1159" s="6" t="n">
        <v>0</v>
      </c>
      <c r="K1159" s="6" t="n">
        <v>-9.36</v>
      </c>
      <c r="L1159" s="6" t="n">
        <v>0</v>
      </c>
      <c r="M1159" s="6"/>
      <c r="N1159" s="6" t="s">
        <f>=I1159+J1159+K1159+L1159</f>
      </c>
      <c r="O1159" s="6"/>
      <c r="P1159" s="17"/>
    </row>
    <row collapsed="false" customFormat="false" customHeight="false" hidden="false" ht="12.1" outlineLevel="0" r="1160">
      <c r="A1160" s="21" t="n">
        <v>44867.973923611</v>
      </c>
      <c r="B1160" s="17" t="s">
        <v>16</v>
      </c>
      <c r="C1160" s="17" t="s">
        <v>556</v>
      </c>
      <c r="D1160" s="17" t="s">
        <v>473</v>
      </c>
      <c r="E1160" s="17" t="s">
        <v>17</v>
      </c>
      <c r="F1160" s="17" t="s">
        <v>19</v>
      </c>
      <c r="G1160" s="7" t="n">
        <v>10</v>
      </c>
      <c r="H1160" s="6" t="n">
        <v>4653</v>
      </c>
      <c r="I1160" s="6" t="n">
        <v>-46530</v>
      </c>
      <c r="J1160" s="6" t="n">
        <v>0</v>
      </c>
      <c r="K1160" s="6" t="n">
        <v>-18.61</v>
      </c>
      <c r="L1160" s="6" t="n">
        <v>0</v>
      </c>
      <c r="M1160" s="6"/>
      <c r="N1160" s="6" t="s">
        <f>=I1160+J1160+K1160+L1160</f>
      </c>
      <c r="O1160" s="6"/>
      <c r="P1160" s="17"/>
    </row>
    <row collapsed="false" customFormat="false" customHeight="false" hidden="false" ht="12.1" outlineLevel="0" r="1161">
      <c r="A1161" s="21" t="n">
        <v>44867.974861111</v>
      </c>
      <c r="B1161" s="17" t="s">
        <v>16</v>
      </c>
      <c r="C1161" s="17" t="s">
        <v>556</v>
      </c>
      <c r="D1161" s="17" t="s">
        <v>473</v>
      </c>
      <c r="E1161" s="17" t="s">
        <v>17</v>
      </c>
      <c r="F1161" s="17" t="s">
        <v>19</v>
      </c>
      <c r="G1161" s="7" t="n">
        <v>5</v>
      </c>
      <c r="H1161" s="6" t="n">
        <v>4638</v>
      </c>
      <c r="I1161" s="6" t="n">
        <v>-23190</v>
      </c>
      <c r="J1161" s="6" t="n">
        <v>0</v>
      </c>
      <c r="K1161" s="6" t="n">
        <v>-9.28</v>
      </c>
      <c r="L1161" s="6" t="n">
        <v>0</v>
      </c>
      <c r="M1161" s="6"/>
      <c r="N1161" s="6" t="s">
        <f>=I1161+J1161+K1161+L1161</f>
      </c>
      <c r="O1161" s="6"/>
      <c r="P1161" s="17"/>
    </row>
    <row collapsed="false" customFormat="false" customHeight="false" hidden="false" ht="12.1" outlineLevel="0" r="1162">
      <c r="A1162" s="21" t="n">
        <v>44868.965289352</v>
      </c>
      <c r="B1162" s="17" t="s">
        <v>48</v>
      </c>
      <c r="C1162" s="17" t="s">
        <v>601</v>
      </c>
      <c r="D1162" s="17" t="s">
        <v>473</v>
      </c>
      <c r="E1162" s="17" t="s">
        <v>17</v>
      </c>
      <c r="F1162" s="17" t="s">
        <v>19</v>
      </c>
      <c r="G1162" s="7" t="n">
        <v>400000</v>
      </c>
      <c r="H1162" s="6" t="n">
        <v>0.08868</v>
      </c>
      <c r="I1162" s="6" t="n">
        <v>-35472</v>
      </c>
      <c r="J1162" s="6" t="n">
        <v>0</v>
      </c>
      <c r="K1162" s="6" t="n">
        <v>-14.19</v>
      </c>
      <c r="L1162" s="6" t="n">
        <v>0</v>
      </c>
      <c r="M1162" s="6"/>
      <c r="N1162" s="6" t="s">
        <f>=I1162+J1162+K1162+L1162</f>
      </c>
      <c r="O1162" s="6"/>
      <c r="P1162" s="17"/>
    </row>
    <row collapsed="false" customFormat="false" customHeight="false" hidden="false" ht="12.1" outlineLevel="0" r="1163">
      <c r="A1163" s="21" t="n">
        <v>44868.985335648</v>
      </c>
      <c r="B1163" s="17" t="s">
        <v>36</v>
      </c>
      <c r="C1163" s="17" t="s">
        <v>555</v>
      </c>
      <c r="D1163" s="17" t="s">
        <v>473</v>
      </c>
      <c r="E1163" s="17" t="s">
        <v>17</v>
      </c>
      <c r="F1163" s="17" t="s">
        <v>19</v>
      </c>
      <c r="G1163" s="7" t="n">
        <v>150</v>
      </c>
      <c r="H1163" s="6" t="n">
        <v>169.07</v>
      </c>
      <c r="I1163" s="6" t="n">
        <v>-25360.5</v>
      </c>
      <c r="J1163" s="6" t="n">
        <v>0</v>
      </c>
      <c r="K1163" s="6" t="n">
        <v>-10.14</v>
      </c>
      <c r="L1163" s="6" t="n">
        <v>0</v>
      </c>
      <c r="M1163" s="6"/>
      <c r="N1163" s="6" t="s">
        <f>=I1163+J1163+K1163+L1163</f>
      </c>
      <c r="O1163" s="6"/>
      <c r="P1163" s="17"/>
    </row>
    <row collapsed="false" customFormat="false" customHeight="false" hidden="false" ht="12.1" outlineLevel="0" r="1164">
      <c r="A1164" s="21" t="n">
        <v>44872.965185185</v>
      </c>
      <c r="B1164" s="17" t="s">
        <v>496</v>
      </c>
      <c r="C1164" s="17" t="s">
        <v>610</v>
      </c>
      <c r="D1164" s="17" t="s">
        <v>473</v>
      </c>
      <c r="E1164" s="17" t="s">
        <v>17</v>
      </c>
      <c r="F1164" s="17" t="s">
        <v>19</v>
      </c>
      <c r="G1164" s="7" t="n">
        <v>420</v>
      </c>
      <c r="H1164" s="6" t="n">
        <v>60.98</v>
      </c>
      <c r="I1164" s="6" t="n">
        <v>-25611.6</v>
      </c>
      <c r="J1164" s="6" t="n">
        <v>0</v>
      </c>
      <c r="K1164" s="6" t="n">
        <v>-10.24</v>
      </c>
      <c r="L1164" s="6" t="n">
        <v>0</v>
      </c>
      <c r="M1164" s="6"/>
      <c r="N1164" s="6" t="s">
        <f>=I1164+J1164+K1164+L1164</f>
      </c>
      <c r="O1164" s="6"/>
      <c r="P1164" s="17"/>
    </row>
    <row collapsed="false" customFormat="false" customHeight="false" hidden="false" ht="12.1" outlineLevel="0" r="1165">
      <c r="A1165" s="26" t="n">
        <v>44874</v>
      </c>
      <c r="B1165" s="27" t="s">
        <v>547</v>
      </c>
      <c r="C1165" s="27" t="s">
        <v>183</v>
      </c>
      <c r="D1165" s="27" t="s">
        <v>547</v>
      </c>
      <c r="E1165" s="27" t="s">
        <v>547</v>
      </c>
      <c r="F1165" s="27" t="s">
        <v>19</v>
      </c>
      <c r="G1165" s="28" t="n">
        <v>1</v>
      </c>
      <c r="H1165" s="29" t="n">
        <v>60000</v>
      </c>
      <c r="I1165" s="29" t="n">
        <v>60000</v>
      </c>
      <c r="J1165" s="29" t="n">
        <v>0</v>
      </c>
      <c r="K1165" s="29" t="n">
        <v>0</v>
      </c>
      <c r="L1165" s="29" t="n">
        <v>0</v>
      </c>
      <c r="M1165" s="29"/>
      <c r="N1165" s="6" t="s">
        <f>=I1165+J1165+K1165+L1165</f>
      </c>
      <c r="O1165" s="29"/>
      <c r="P1165" s="27"/>
    </row>
    <row collapsed="false" customFormat="false" customHeight="false" hidden="false" ht="12.1" outlineLevel="0" r="1166">
      <c r="A1166" s="21" t="n">
        <v>44874.899224537</v>
      </c>
      <c r="B1166" s="17" t="s">
        <v>16</v>
      </c>
      <c r="C1166" s="17" t="s">
        <v>556</v>
      </c>
      <c r="D1166" s="17" t="s">
        <v>473</v>
      </c>
      <c r="E1166" s="17" t="s">
        <v>17</v>
      </c>
      <c r="F1166" s="17" t="s">
        <v>19</v>
      </c>
      <c r="G1166" s="7" t="n">
        <v>13</v>
      </c>
      <c r="H1166" s="6" t="n">
        <v>4640</v>
      </c>
      <c r="I1166" s="6" t="n">
        <v>-60320</v>
      </c>
      <c r="J1166" s="6" t="n">
        <v>0</v>
      </c>
      <c r="K1166" s="6" t="n">
        <v>-24.13</v>
      </c>
      <c r="L1166" s="6" t="n">
        <v>0</v>
      </c>
      <c r="M1166" s="6"/>
      <c r="N1166" s="6" t="s">
        <f>=I1166+J1166+K1166+L1166</f>
      </c>
      <c r="O1166" s="6"/>
      <c r="P1166" s="17"/>
    </row>
    <row collapsed="false" customFormat="false" customHeight="false" hidden="false" ht="12.1" outlineLevel="0" r="1167">
      <c r="A1167" s="26" t="n">
        <v>44875</v>
      </c>
      <c r="B1167" s="27" t="s">
        <v>547</v>
      </c>
      <c r="C1167" s="27" t="s">
        <v>183</v>
      </c>
      <c r="D1167" s="27" t="s">
        <v>547</v>
      </c>
      <c r="E1167" s="27" t="s">
        <v>547</v>
      </c>
      <c r="F1167" s="27" t="s">
        <v>19</v>
      </c>
      <c r="G1167" s="28" t="n">
        <v>1</v>
      </c>
      <c r="H1167" s="29" t="n">
        <v>60000</v>
      </c>
      <c r="I1167" s="29" t="n">
        <v>60000</v>
      </c>
      <c r="J1167" s="29" t="n">
        <v>0</v>
      </c>
      <c r="K1167" s="29" t="n">
        <v>0</v>
      </c>
      <c r="L1167" s="29" t="n">
        <v>0</v>
      </c>
      <c r="M1167" s="29"/>
      <c r="N1167" s="6" t="s">
        <f>=I1167+J1167+K1167+L1167</f>
      </c>
      <c r="O1167" s="29"/>
      <c r="P1167" s="27"/>
    </row>
    <row collapsed="false" customFormat="false" customHeight="false" hidden="false" ht="12.1" outlineLevel="0" r="1168">
      <c r="A1168" s="21" t="n">
        <v>44875.497037037</v>
      </c>
      <c r="B1168" s="17" t="s">
        <v>33</v>
      </c>
      <c r="C1168" s="17" t="s">
        <v>622</v>
      </c>
      <c r="D1168" s="17" t="s">
        <v>473</v>
      </c>
      <c r="E1168" s="17" t="s">
        <v>17</v>
      </c>
      <c r="F1168" s="17" t="s">
        <v>19</v>
      </c>
      <c r="G1168" s="7" t="n">
        <v>190</v>
      </c>
      <c r="H1168" s="6" t="n">
        <v>128.05</v>
      </c>
      <c r="I1168" s="6" t="n">
        <v>-24329.5</v>
      </c>
      <c r="J1168" s="6" t="n">
        <v>0</v>
      </c>
      <c r="K1168" s="6" t="n">
        <v>-17.03</v>
      </c>
      <c r="L1168" s="6" t="n">
        <v>0</v>
      </c>
      <c r="M1168" s="6"/>
      <c r="N1168" s="6" t="s">
        <f>=I1168+J1168+K1168+L1168</f>
      </c>
      <c r="O1168" s="6"/>
      <c r="P1168" s="17"/>
    </row>
    <row collapsed="false" customFormat="false" customHeight="false" hidden="false" ht="12.1" outlineLevel="0" r="1169">
      <c r="A1169" s="21" t="n">
        <v>44875.497037037</v>
      </c>
      <c r="B1169" s="17" t="s">
        <v>33</v>
      </c>
      <c r="C1169" s="17" t="s">
        <v>622</v>
      </c>
      <c r="D1169" s="17" t="s">
        <v>473</v>
      </c>
      <c r="E1169" s="17" t="s">
        <v>17</v>
      </c>
      <c r="F1169" s="17" t="s">
        <v>19</v>
      </c>
      <c r="G1169" s="7" t="n">
        <v>270</v>
      </c>
      <c r="H1169" s="6" t="n">
        <v>128.06</v>
      </c>
      <c r="I1169" s="6" t="n">
        <v>-34576.2</v>
      </c>
      <c r="J1169" s="6" t="n">
        <v>0</v>
      </c>
      <c r="K1169" s="6" t="n">
        <v>-24.2</v>
      </c>
      <c r="L1169" s="6" t="n">
        <v>0</v>
      </c>
      <c r="M1169" s="6"/>
      <c r="N1169" s="6" t="s">
        <f>=I1169+J1169+K1169+L1169</f>
      </c>
      <c r="O1169" s="6"/>
      <c r="P1169" s="17"/>
    </row>
    <row collapsed="false" customFormat="false" customHeight="false" hidden="false" ht="12.1" outlineLevel="0" r="1170">
      <c r="A1170" s="21" t="n">
        <v>44875.651319444</v>
      </c>
      <c r="B1170" s="17" t="s">
        <v>59</v>
      </c>
      <c r="C1170" s="17" t="s">
        <v>559</v>
      </c>
      <c r="D1170" s="17" t="s">
        <v>473</v>
      </c>
      <c r="E1170" s="17" t="s">
        <v>17</v>
      </c>
      <c r="F1170" s="17" t="s">
        <v>19</v>
      </c>
      <c r="G1170" s="7" t="n">
        <v>3</v>
      </c>
      <c r="H1170" s="6" t="n">
        <v>354.2</v>
      </c>
      <c r="I1170" s="6" t="n">
        <v>-1062.6</v>
      </c>
      <c r="J1170" s="6" t="n">
        <v>0</v>
      </c>
      <c r="K1170" s="6" t="n">
        <v>-0.43</v>
      </c>
      <c r="L1170" s="6" t="n">
        <v>0</v>
      </c>
      <c r="M1170" s="6"/>
      <c r="N1170" s="6" t="s">
        <f>=I1170+J1170+K1170+L1170</f>
      </c>
      <c r="O1170" s="6"/>
      <c r="P1170" s="17"/>
    </row>
    <row collapsed="false" customFormat="false" customHeight="false" hidden="false" ht="12.1" outlineLevel="0" r="1171">
      <c r="A1171" s="26" t="n">
        <v>44876</v>
      </c>
      <c r="B1171" s="27" t="s">
        <v>547</v>
      </c>
      <c r="C1171" s="27" t="s">
        <v>183</v>
      </c>
      <c r="D1171" s="27" t="s">
        <v>547</v>
      </c>
      <c r="E1171" s="27" t="s">
        <v>547</v>
      </c>
      <c r="F1171" s="27" t="s">
        <v>19</v>
      </c>
      <c r="G1171" s="28" t="n">
        <v>1</v>
      </c>
      <c r="H1171" s="29" t="n">
        <v>50000</v>
      </c>
      <c r="I1171" s="29" t="n">
        <v>50000</v>
      </c>
      <c r="J1171" s="29" t="n">
        <v>0</v>
      </c>
      <c r="K1171" s="29" t="n">
        <v>0</v>
      </c>
      <c r="L1171" s="29" t="n">
        <v>0</v>
      </c>
      <c r="M1171" s="29"/>
      <c r="N1171" s="6" t="s">
        <f>=I1171+J1171+K1171+L1171</f>
      </c>
      <c r="O1171" s="29"/>
      <c r="P1171" s="27"/>
    </row>
    <row collapsed="false" customFormat="false" customHeight="false" hidden="false" ht="12.1" outlineLevel="0" r="1172">
      <c r="A1172" s="21" t="n">
        <v>44876.588912037</v>
      </c>
      <c r="B1172" s="17" t="s">
        <v>59</v>
      </c>
      <c r="C1172" s="17" t="s">
        <v>559</v>
      </c>
      <c r="D1172" s="17" t="s">
        <v>473</v>
      </c>
      <c r="E1172" s="17" t="s">
        <v>17</v>
      </c>
      <c r="F1172" s="17" t="s">
        <v>19</v>
      </c>
      <c r="G1172" s="7" t="n">
        <v>140</v>
      </c>
      <c r="H1172" s="6" t="n">
        <v>356.8</v>
      </c>
      <c r="I1172" s="6" t="n">
        <v>-49952</v>
      </c>
      <c r="J1172" s="6" t="n">
        <v>0</v>
      </c>
      <c r="K1172" s="6" t="n">
        <v>-19.98</v>
      </c>
      <c r="L1172" s="6" t="n">
        <v>0</v>
      </c>
      <c r="M1172" s="6"/>
      <c r="N1172" s="6" t="s">
        <f>=I1172+J1172+K1172+L1172</f>
      </c>
      <c r="O1172" s="6"/>
      <c r="P1172" s="17"/>
    </row>
    <row collapsed="false" customFormat="false" customHeight="false" hidden="false" ht="12.1" outlineLevel="0" r="1173">
      <c r="A1173" s="26" t="n">
        <v>44883</v>
      </c>
      <c r="B1173" s="27" t="s">
        <v>547</v>
      </c>
      <c r="C1173" s="27" t="s">
        <v>183</v>
      </c>
      <c r="D1173" s="27" t="s">
        <v>547</v>
      </c>
      <c r="E1173" s="27" t="s">
        <v>547</v>
      </c>
      <c r="F1173" s="27" t="s">
        <v>19</v>
      </c>
      <c r="G1173" s="28" t="n">
        <v>1</v>
      </c>
      <c r="H1173" s="29" t="n">
        <v>50000</v>
      </c>
      <c r="I1173" s="29" t="n">
        <v>50000</v>
      </c>
      <c r="J1173" s="29" t="n">
        <v>0</v>
      </c>
      <c r="K1173" s="29" t="n">
        <v>0</v>
      </c>
      <c r="L1173" s="29" t="n">
        <v>0</v>
      </c>
      <c r="M1173" s="29"/>
      <c r="N1173" s="6" t="s">
        <f>=I1173+J1173+K1173+L1173</f>
      </c>
      <c r="O1173" s="29"/>
      <c r="P1173" s="27"/>
    </row>
    <row collapsed="false" customFormat="false" customHeight="false" hidden="false" ht="12.1" outlineLevel="0" r="1174">
      <c r="A1174" s="21" t="n">
        <v>44883.62755787</v>
      </c>
      <c r="B1174" s="17" t="s">
        <v>59</v>
      </c>
      <c r="C1174" s="17" t="s">
        <v>559</v>
      </c>
      <c r="D1174" s="17" t="s">
        <v>473</v>
      </c>
      <c r="E1174" s="17" t="s">
        <v>17</v>
      </c>
      <c r="F1174" s="17" t="s">
        <v>19</v>
      </c>
      <c r="G1174" s="7" t="n">
        <v>40</v>
      </c>
      <c r="H1174" s="6" t="n">
        <v>335.1</v>
      </c>
      <c r="I1174" s="6" t="n">
        <v>-13404</v>
      </c>
      <c r="J1174" s="6" t="n">
        <v>0</v>
      </c>
      <c r="K1174" s="6" t="n">
        <v>-5.36</v>
      </c>
      <c r="L1174" s="6" t="n">
        <v>0</v>
      </c>
      <c r="M1174" s="6"/>
      <c r="N1174" s="6" t="s">
        <f>=I1174+J1174+K1174+L1174</f>
      </c>
      <c r="O1174" s="6"/>
      <c r="P1174" s="17"/>
    </row>
    <row collapsed="false" customFormat="false" customHeight="false" hidden="false" ht="12.1" outlineLevel="0" r="1175">
      <c r="A1175" s="21" t="n">
        <v>44883.628587963</v>
      </c>
      <c r="B1175" s="17" t="s">
        <v>24</v>
      </c>
      <c r="C1175" s="17" t="s">
        <v>630</v>
      </c>
      <c r="D1175" s="17" t="s">
        <v>473</v>
      </c>
      <c r="E1175" s="17" t="s">
        <v>17</v>
      </c>
      <c r="F1175" s="17" t="s">
        <v>19</v>
      </c>
      <c r="G1175" s="7" t="n">
        <v>30</v>
      </c>
      <c r="H1175" s="6" t="n">
        <v>355</v>
      </c>
      <c r="I1175" s="6" t="n">
        <v>-10650</v>
      </c>
      <c r="J1175" s="6" t="n">
        <v>0</v>
      </c>
      <c r="K1175" s="6" t="n">
        <v>-7.46</v>
      </c>
      <c r="L1175" s="6" t="n">
        <v>0</v>
      </c>
      <c r="M1175" s="6"/>
      <c r="N1175" s="6" t="s">
        <f>=I1175+J1175+K1175+L1175</f>
      </c>
      <c r="O1175" s="6"/>
      <c r="P1175" s="17"/>
    </row>
    <row collapsed="false" customFormat="false" customHeight="false" hidden="false" ht="12.1" outlineLevel="0" r="1176">
      <c r="A1176" s="21" t="n">
        <v>44883.629571759</v>
      </c>
      <c r="B1176" s="17" t="s">
        <v>48</v>
      </c>
      <c r="C1176" s="17" t="s">
        <v>639</v>
      </c>
      <c r="D1176" s="17" t="s">
        <v>473</v>
      </c>
      <c r="E1176" s="17" t="s">
        <v>17</v>
      </c>
      <c r="F1176" s="17" t="s">
        <v>19</v>
      </c>
      <c r="G1176" s="7" t="n">
        <v>150000</v>
      </c>
      <c r="H1176" s="6" t="n">
        <v>0.08616</v>
      </c>
      <c r="I1176" s="6" t="n">
        <v>-12924</v>
      </c>
      <c r="J1176" s="6" t="n">
        <v>0</v>
      </c>
      <c r="K1176" s="6" t="n">
        <v>-9.05</v>
      </c>
      <c r="L1176" s="6" t="n">
        <v>0</v>
      </c>
      <c r="M1176" s="6"/>
      <c r="N1176" s="6" t="s">
        <f>=I1176+J1176+K1176+L1176</f>
      </c>
      <c r="O1176" s="6"/>
      <c r="P1176" s="17"/>
    </row>
    <row collapsed="false" customFormat="false" customHeight="false" hidden="false" ht="12.1" outlineLevel="0" r="1177">
      <c r="A1177" s="21" t="n">
        <v>44883.650949074</v>
      </c>
      <c r="B1177" s="17" t="s">
        <v>27</v>
      </c>
      <c r="C1177" s="17" t="s">
        <v>560</v>
      </c>
      <c r="D1177" s="17" t="s">
        <v>473</v>
      </c>
      <c r="E1177" s="17" t="s">
        <v>17</v>
      </c>
      <c r="F1177" s="17" t="s">
        <v>19</v>
      </c>
      <c r="G1177" s="7" t="n">
        <v>500</v>
      </c>
      <c r="H1177" s="6" t="n">
        <v>25.4</v>
      </c>
      <c r="I1177" s="6" t="n">
        <v>-12700</v>
      </c>
      <c r="J1177" s="6" t="n">
        <v>0</v>
      </c>
      <c r="K1177" s="6" t="n">
        <v>-5.08</v>
      </c>
      <c r="L1177" s="6" t="n">
        <v>0</v>
      </c>
      <c r="M1177" s="6"/>
      <c r="N1177" s="6" t="s">
        <f>=I1177+J1177+K1177+L1177</f>
      </c>
      <c r="O1177" s="6"/>
      <c r="P1177" s="17"/>
    </row>
    <row collapsed="false" customFormat="false" customHeight="false" hidden="false" ht="12.1" outlineLevel="0" r="1178">
      <c r="A1178" s="21" t="n">
        <v>44883.65275463</v>
      </c>
      <c r="B1178" s="17" t="s">
        <v>24</v>
      </c>
      <c r="C1178" s="17" t="s">
        <v>630</v>
      </c>
      <c r="D1178" s="17" t="s">
        <v>473</v>
      </c>
      <c r="E1178" s="17" t="s">
        <v>17</v>
      </c>
      <c r="F1178" s="17" t="s">
        <v>19</v>
      </c>
      <c r="G1178" s="7" t="n">
        <v>1</v>
      </c>
      <c r="H1178" s="6" t="n">
        <v>354.8</v>
      </c>
      <c r="I1178" s="6" t="n">
        <v>-354.8</v>
      </c>
      <c r="J1178" s="6" t="n">
        <v>0</v>
      </c>
      <c r="K1178" s="6" t="n">
        <v>-0.25</v>
      </c>
      <c r="L1178" s="6" t="n">
        <v>0</v>
      </c>
      <c r="M1178" s="6"/>
      <c r="N1178" s="6" t="s">
        <f>=I1178+J1178+K1178+L1178</f>
      </c>
      <c r="O1178" s="6"/>
      <c r="P1178" s="17"/>
    </row>
    <row collapsed="false" customFormat="false" customHeight="false" hidden="false" ht="12.1" outlineLevel="0" r="1179">
      <c r="A1179" s="26" t="n">
        <v>44887</v>
      </c>
      <c r="B1179" s="27" t="s">
        <v>547</v>
      </c>
      <c r="C1179" s="27" t="s">
        <v>183</v>
      </c>
      <c r="D1179" s="27" t="s">
        <v>547</v>
      </c>
      <c r="E1179" s="27" t="s">
        <v>547</v>
      </c>
      <c r="F1179" s="27" t="s">
        <v>19</v>
      </c>
      <c r="G1179" s="28" t="n">
        <v>1</v>
      </c>
      <c r="H1179" s="29" t="n">
        <v>50000</v>
      </c>
      <c r="I1179" s="29" t="n">
        <v>50000</v>
      </c>
      <c r="J1179" s="29" t="n">
        <v>0</v>
      </c>
      <c r="K1179" s="29" t="n">
        <v>0</v>
      </c>
      <c r="L1179" s="29" t="n">
        <v>0</v>
      </c>
      <c r="M1179" s="29"/>
      <c r="N1179" s="6" t="s">
        <f>=I1179+J1179+K1179+L1179</f>
      </c>
      <c r="O1179" s="29"/>
      <c r="P1179" s="27"/>
    </row>
    <row collapsed="false" customFormat="false" customHeight="false" hidden="false" ht="12.1" outlineLevel="0" r="1180">
      <c r="A1180" s="21" t="n">
        <v>44887.992581019</v>
      </c>
      <c r="B1180" s="17" t="s">
        <v>16</v>
      </c>
      <c r="C1180" s="17" t="s">
        <v>556</v>
      </c>
      <c r="D1180" s="17" t="s">
        <v>473</v>
      </c>
      <c r="E1180" s="17" t="s">
        <v>17</v>
      </c>
      <c r="F1180" s="17" t="s">
        <v>19</v>
      </c>
      <c r="G1180" s="7" t="n">
        <v>10</v>
      </c>
      <c r="H1180" s="6" t="n">
        <v>4618</v>
      </c>
      <c r="I1180" s="6" t="n">
        <v>-46180</v>
      </c>
      <c r="J1180" s="6" t="n">
        <v>0</v>
      </c>
      <c r="K1180" s="6" t="n">
        <v>-18.47</v>
      </c>
      <c r="L1180" s="6" t="n">
        <v>0</v>
      </c>
      <c r="M1180" s="6"/>
      <c r="N1180" s="6" t="s">
        <f>=I1180+J1180+K1180+L1180</f>
      </c>
      <c r="O1180" s="6"/>
      <c r="P1180" s="17"/>
    </row>
    <row collapsed="false" customFormat="false" customHeight="false" hidden="false" ht="12.1" outlineLevel="0" r="1181">
      <c r="A1181" s="21" t="n">
        <v>44888.608854167</v>
      </c>
      <c r="B1181" s="17" t="s">
        <v>59</v>
      </c>
      <c r="C1181" s="17" t="s">
        <v>559</v>
      </c>
      <c r="D1181" s="17" t="s">
        <v>473</v>
      </c>
      <c r="E1181" s="17" t="s">
        <v>17</v>
      </c>
      <c r="F1181" s="17" t="s">
        <v>19</v>
      </c>
      <c r="G1181" s="7" t="n">
        <v>11</v>
      </c>
      <c r="H1181" s="6" t="n">
        <v>335.8</v>
      </c>
      <c r="I1181" s="6" t="n">
        <v>-3693.8</v>
      </c>
      <c r="J1181" s="6" t="n">
        <v>0</v>
      </c>
      <c r="K1181" s="6" t="n">
        <v>-1.48</v>
      </c>
      <c r="L1181" s="6" t="n">
        <v>0</v>
      </c>
      <c r="M1181" s="6"/>
      <c r="N1181" s="6" t="s">
        <f>=I1181+J1181+K1181+L1181</f>
      </c>
      <c r="O1181" s="6"/>
      <c r="P1181" s="17"/>
    </row>
    <row collapsed="false" customFormat="false" customHeight="false" hidden="false" ht="12.1" outlineLevel="0" r="1182">
      <c r="A1182" s="26" t="n">
        <v>44911</v>
      </c>
      <c r="B1182" s="27" t="s">
        <v>547</v>
      </c>
      <c r="C1182" s="27" t="s">
        <v>183</v>
      </c>
      <c r="D1182" s="27" t="s">
        <v>547</v>
      </c>
      <c r="E1182" s="27" t="s">
        <v>547</v>
      </c>
      <c r="F1182" s="27" t="s">
        <v>19</v>
      </c>
      <c r="G1182" s="28" t="n">
        <v>1</v>
      </c>
      <c r="H1182" s="29" t="n">
        <v>400</v>
      </c>
      <c r="I1182" s="29" t="n">
        <v>400</v>
      </c>
      <c r="J1182" s="29" t="n">
        <v>0</v>
      </c>
      <c r="K1182" s="29" t="n">
        <v>0</v>
      </c>
      <c r="L1182" s="29" t="n">
        <v>0</v>
      </c>
      <c r="M1182" s="29"/>
      <c r="N1182" s="6" t="s">
        <f>=I1182+J1182+K1182+L1182</f>
      </c>
      <c r="O1182" s="29"/>
      <c r="P1182" s="27"/>
    </row>
    <row collapsed="false" customFormat="false" customHeight="false" hidden="false" ht="12.1" outlineLevel="0" r="1183">
      <c r="A1183" s="30" t="n">
        <v>44911.709837963</v>
      </c>
      <c r="B1183" s="31" t="s">
        <v>496</v>
      </c>
      <c r="C1183" s="31" t="s">
        <v>610</v>
      </c>
      <c r="D1183" s="31" t="s">
        <v>475</v>
      </c>
      <c r="E1183" s="31" t="s">
        <v>17</v>
      </c>
      <c r="F1183" s="31" t="s">
        <v>19</v>
      </c>
      <c r="G1183" s="32" t="n">
        <v>-360</v>
      </c>
      <c r="H1183" s="33" t="n">
        <v>69.7</v>
      </c>
      <c r="I1183" s="33" t="n">
        <v>25092</v>
      </c>
      <c r="J1183" s="33" t="n">
        <v>0</v>
      </c>
      <c r="K1183" s="33" t="n">
        <v>-10.04</v>
      </c>
      <c r="L1183" s="33" t="n">
        <v>0</v>
      </c>
      <c r="M1183" s="33"/>
      <c r="N1183" s="6" t="s">
        <f>=I1183+J1183+K1183+L1183</f>
      </c>
      <c r="O1183" s="33"/>
      <c r="P1183" s="31"/>
    </row>
    <row collapsed="false" customFormat="false" customHeight="false" hidden="false" ht="12.1" outlineLevel="0" r="1184">
      <c r="A1184" s="30" t="n">
        <v>44911.710347222</v>
      </c>
      <c r="B1184" s="31" t="s">
        <v>496</v>
      </c>
      <c r="C1184" s="31" t="s">
        <v>610</v>
      </c>
      <c r="D1184" s="31" t="s">
        <v>475</v>
      </c>
      <c r="E1184" s="31" t="s">
        <v>17</v>
      </c>
      <c r="F1184" s="31" t="s">
        <v>19</v>
      </c>
      <c r="G1184" s="32" t="n">
        <v>-400</v>
      </c>
      <c r="H1184" s="33" t="n">
        <v>69.7</v>
      </c>
      <c r="I1184" s="33" t="n">
        <v>27880</v>
      </c>
      <c r="J1184" s="33" t="n">
        <v>0</v>
      </c>
      <c r="K1184" s="33" t="n">
        <v>-11.15</v>
      </c>
      <c r="L1184" s="33" t="n">
        <v>0</v>
      </c>
      <c r="M1184" s="33"/>
      <c r="N1184" s="6" t="s">
        <f>=I1184+J1184+K1184+L1184</f>
      </c>
      <c r="O1184" s="33"/>
      <c r="P1184" s="31"/>
    </row>
    <row collapsed="false" customFormat="false" customHeight="false" hidden="false" ht="12.1" outlineLevel="0" r="1185">
      <c r="A1185" s="30" t="n">
        <v>44911.710520833</v>
      </c>
      <c r="B1185" s="31" t="s">
        <v>496</v>
      </c>
      <c r="C1185" s="31" t="s">
        <v>610</v>
      </c>
      <c r="D1185" s="31" t="s">
        <v>475</v>
      </c>
      <c r="E1185" s="31" t="s">
        <v>17</v>
      </c>
      <c r="F1185" s="31" t="s">
        <v>19</v>
      </c>
      <c r="G1185" s="32" t="n">
        <v>-400</v>
      </c>
      <c r="H1185" s="33" t="n">
        <v>69.7</v>
      </c>
      <c r="I1185" s="33" t="n">
        <v>27880</v>
      </c>
      <c r="J1185" s="33" t="n">
        <v>0</v>
      </c>
      <c r="K1185" s="33" t="n">
        <v>-11.15</v>
      </c>
      <c r="L1185" s="33" t="n">
        <v>0</v>
      </c>
      <c r="M1185" s="33"/>
      <c r="N1185" s="6" t="s">
        <f>=I1185+J1185+K1185+L1185</f>
      </c>
      <c r="O1185" s="33"/>
      <c r="P1185" s="31"/>
    </row>
    <row collapsed="false" customFormat="false" customHeight="false" hidden="false" ht="12.1" outlineLevel="0" r="1186">
      <c r="A1186" s="30" t="n">
        <v>44911.710520833</v>
      </c>
      <c r="B1186" s="31" t="s">
        <v>496</v>
      </c>
      <c r="C1186" s="31" t="s">
        <v>610</v>
      </c>
      <c r="D1186" s="31" t="s">
        <v>475</v>
      </c>
      <c r="E1186" s="31" t="s">
        <v>17</v>
      </c>
      <c r="F1186" s="31" t="s">
        <v>19</v>
      </c>
      <c r="G1186" s="32" t="n">
        <v>-330</v>
      </c>
      <c r="H1186" s="33" t="n">
        <v>69.7</v>
      </c>
      <c r="I1186" s="33" t="n">
        <v>23001</v>
      </c>
      <c r="J1186" s="33" t="n">
        <v>0</v>
      </c>
      <c r="K1186" s="33" t="n">
        <v>-9.2</v>
      </c>
      <c r="L1186" s="33" t="n">
        <v>0</v>
      </c>
      <c r="M1186" s="33"/>
      <c r="N1186" s="6" t="s">
        <f>=I1186+J1186+K1186+L1186</f>
      </c>
      <c r="O1186" s="33"/>
      <c r="P1186" s="31"/>
    </row>
    <row collapsed="false" customFormat="false" customHeight="false" hidden="false" ht="12.1" outlineLevel="0" r="1187">
      <c r="A1187" s="30" t="n">
        <v>44911.71193287</v>
      </c>
      <c r="B1187" s="31" t="s">
        <v>496</v>
      </c>
      <c r="C1187" s="31" t="s">
        <v>610</v>
      </c>
      <c r="D1187" s="31" t="s">
        <v>475</v>
      </c>
      <c r="E1187" s="31" t="s">
        <v>17</v>
      </c>
      <c r="F1187" s="31" t="s">
        <v>19</v>
      </c>
      <c r="G1187" s="32" t="n">
        <v>-390</v>
      </c>
      <c r="H1187" s="33" t="n">
        <v>69.7</v>
      </c>
      <c r="I1187" s="33" t="n">
        <v>27183</v>
      </c>
      <c r="J1187" s="33" t="n">
        <v>0</v>
      </c>
      <c r="K1187" s="33" t="n">
        <v>-10.87</v>
      </c>
      <c r="L1187" s="33" t="n">
        <v>0</v>
      </c>
      <c r="M1187" s="33"/>
      <c r="N1187" s="6" t="s">
        <f>=I1187+J1187+K1187+L1187</f>
      </c>
      <c r="O1187" s="33"/>
      <c r="P1187" s="31"/>
    </row>
    <row collapsed="false" customFormat="false" customHeight="false" hidden="false" ht="12.1" outlineLevel="0" r="1188">
      <c r="A1188" s="21" t="n">
        <v>44911.843055556</v>
      </c>
      <c r="B1188" s="17" t="s">
        <v>21</v>
      </c>
      <c r="C1188" s="17" t="s">
        <v>617</v>
      </c>
      <c r="D1188" s="17" t="s">
        <v>473</v>
      </c>
      <c r="E1188" s="17" t="s">
        <v>17</v>
      </c>
      <c r="F1188" s="17" t="s">
        <v>19</v>
      </c>
      <c r="G1188" s="7" t="n">
        <v>1</v>
      </c>
      <c r="H1188" s="6" t="n">
        <v>85300</v>
      </c>
      <c r="I1188" s="6" t="n">
        <v>-85300</v>
      </c>
      <c r="J1188" s="6" t="n">
        <v>0</v>
      </c>
      <c r="K1188" s="6" t="n">
        <v>-25.59</v>
      </c>
      <c r="L1188" s="6" t="n">
        <v>-34.12</v>
      </c>
      <c r="M1188" s="6"/>
      <c r="N1188" s="6" t="s">
        <f>=I1188+J1188+K1188+L1188</f>
      </c>
      <c r="O1188" s="6"/>
      <c r="P1188" s="17"/>
    </row>
    <row collapsed="false" customFormat="false" customHeight="false" hidden="false" ht="12.1" outlineLevel="0" r="1189">
      <c r="A1189" s="21" t="n">
        <v>44911.891666667</v>
      </c>
      <c r="B1189" s="17" t="s">
        <v>53</v>
      </c>
      <c r="C1189" s="17" t="s">
        <v>600</v>
      </c>
      <c r="D1189" s="17" t="s">
        <v>473</v>
      </c>
      <c r="E1189" s="17" t="s">
        <v>17</v>
      </c>
      <c r="F1189" s="17" t="s">
        <v>19</v>
      </c>
      <c r="G1189" s="7" t="n">
        <v>130</v>
      </c>
      <c r="H1189" s="6" t="n">
        <v>85</v>
      </c>
      <c r="I1189" s="6" t="n">
        <v>-11050</v>
      </c>
      <c r="J1189" s="6" t="n">
        <v>0</v>
      </c>
      <c r="K1189" s="6" t="n">
        <v>-4.42</v>
      </c>
      <c r="L1189" s="6" t="n">
        <v>0</v>
      </c>
      <c r="M1189" s="6"/>
      <c r="N1189" s="6" t="s">
        <f>=I1189+J1189+K1189+L1189</f>
      </c>
      <c r="O1189" s="6"/>
      <c r="P1189" s="17"/>
    </row>
    <row collapsed="false" customFormat="false" customHeight="false" hidden="false" ht="12.1" outlineLevel="0" r="1190">
      <c r="A1190" s="21" t="n">
        <v>44911.927777778</v>
      </c>
      <c r="B1190" s="17" t="s">
        <v>495</v>
      </c>
      <c r="C1190" s="17" t="s">
        <v>609</v>
      </c>
      <c r="D1190" s="17" t="s">
        <v>473</v>
      </c>
      <c r="E1190" s="17" t="s">
        <v>17</v>
      </c>
      <c r="F1190" s="17" t="s">
        <v>19</v>
      </c>
      <c r="G1190" s="7" t="n">
        <v>300</v>
      </c>
      <c r="H1190" s="6" t="n">
        <v>60.6</v>
      </c>
      <c r="I1190" s="6" t="n">
        <v>-18180</v>
      </c>
      <c r="J1190" s="6" t="n">
        <v>0</v>
      </c>
      <c r="K1190" s="6" t="n">
        <v>-7.27</v>
      </c>
      <c r="L1190" s="6" t="n">
        <v>0</v>
      </c>
      <c r="M1190" s="6"/>
      <c r="N1190" s="6" t="s">
        <f>=I1190+J1190+K1190+L1190</f>
      </c>
      <c r="O1190" s="6"/>
      <c r="P1190" s="17"/>
    </row>
    <row collapsed="false" customFormat="false" customHeight="false" hidden="false" ht="12.1" outlineLevel="0" r="1191">
      <c r="A1191" s="21" t="n">
        <v>44911.954861111</v>
      </c>
      <c r="B1191" s="17" t="s">
        <v>48</v>
      </c>
      <c r="C1191" s="17" t="s">
        <v>639</v>
      </c>
      <c r="D1191" s="17" t="s">
        <v>473</v>
      </c>
      <c r="E1191" s="17" t="s">
        <v>17</v>
      </c>
      <c r="F1191" s="17" t="s">
        <v>19</v>
      </c>
      <c r="G1191" s="7" t="n">
        <v>200000</v>
      </c>
      <c r="H1191" s="6" t="n">
        <v>0.0848</v>
      </c>
      <c r="I1191" s="6" t="n">
        <v>-16960</v>
      </c>
      <c r="J1191" s="6" t="n">
        <v>0</v>
      </c>
      <c r="K1191" s="6" t="n">
        <v>-6.78</v>
      </c>
      <c r="L1191" s="6" t="n">
        <v>0</v>
      </c>
      <c r="M1191" s="6"/>
      <c r="N1191" s="6" t="s">
        <f>=I1191+J1191+K1191+L1191</f>
      </c>
      <c r="O1191" s="6"/>
      <c r="P1191" s="17"/>
    </row>
    <row collapsed="false" customFormat="false" customHeight="false" hidden="false" ht="12.1" outlineLevel="0" r="1192">
      <c r="A1192" s="26" t="n">
        <v>44914</v>
      </c>
      <c r="B1192" s="27" t="s">
        <v>547</v>
      </c>
      <c r="C1192" s="27" t="s">
        <v>183</v>
      </c>
      <c r="D1192" s="27" t="s">
        <v>547</v>
      </c>
      <c r="E1192" s="27" t="s">
        <v>547</v>
      </c>
      <c r="F1192" s="27" t="s">
        <v>19</v>
      </c>
      <c r="G1192" s="28" t="n">
        <v>1</v>
      </c>
      <c r="H1192" s="29" t="n">
        <v>21550</v>
      </c>
      <c r="I1192" s="29" t="n">
        <v>21550</v>
      </c>
      <c r="J1192" s="29" t="n">
        <v>0</v>
      </c>
      <c r="K1192" s="29" t="n">
        <v>0</v>
      </c>
      <c r="L1192" s="29" t="n">
        <v>0</v>
      </c>
      <c r="M1192" s="29"/>
      <c r="N1192" s="6" t="s">
        <f>=I1192+J1192+K1192+L1192</f>
      </c>
      <c r="O1192" s="29"/>
      <c r="P1192" s="27"/>
    </row>
    <row collapsed="false" customFormat="false" customHeight="false" hidden="false" ht="12.1" outlineLevel="0" r="1193">
      <c r="A1193" s="26" t="n">
        <v>44914</v>
      </c>
      <c r="B1193" s="27" t="s">
        <v>547</v>
      </c>
      <c r="C1193" s="27" t="s">
        <v>183</v>
      </c>
      <c r="D1193" s="27" t="s">
        <v>547</v>
      </c>
      <c r="E1193" s="27" t="s">
        <v>547</v>
      </c>
      <c r="F1193" s="27" t="s">
        <v>19</v>
      </c>
      <c r="G1193" s="28" t="n">
        <v>1</v>
      </c>
      <c r="H1193" s="29" t="n">
        <v>17900</v>
      </c>
      <c r="I1193" s="29" t="n">
        <v>17900</v>
      </c>
      <c r="J1193" s="29" t="n">
        <v>0</v>
      </c>
      <c r="K1193" s="29" t="n">
        <v>0</v>
      </c>
      <c r="L1193" s="29" t="n">
        <v>0</v>
      </c>
      <c r="M1193" s="29"/>
      <c r="N1193" s="6" t="s">
        <f>=I1193+J1193+K1193+L1193</f>
      </c>
      <c r="O1193" s="29"/>
      <c r="P1193" s="27"/>
    </row>
    <row collapsed="false" customFormat="false" customHeight="false" hidden="false" ht="12.1" outlineLevel="0" r="1194">
      <c r="A1194" s="21" t="n">
        <v>44915.426851852</v>
      </c>
      <c r="B1194" s="17" t="s">
        <v>16</v>
      </c>
      <c r="C1194" s="17" t="s">
        <v>556</v>
      </c>
      <c r="D1194" s="17" t="s">
        <v>473</v>
      </c>
      <c r="E1194" s="17" t="s">
        <v>17</v>
      </c>
      <c r="F1194" s="17" t="s">
        <v>19</v>
      </c>
      <c r="G1194" s="7" t="n">
        <v>4</v>
      </c>
      <c r="H1194" s="6" t="n">
        <v>4070.5</v>
      </c>
      <c r="I1194" s="6" t="n">
        <v>-16282</v>
      </c>
      <c r="J1194" s="6" t="n">
        <v>0</v>
      </c>
      <c r="K1194" s="6" t="n">
        <v>-6.51</v>
      </c>
      <c r="L1194" s="6" t="n">
        <v>0</v>
      </c>
      <c r="M1194" s="6"/>
      <c r="N1194" s="6" t="s">
        <f>=I1194+J1194+K1194+L1194</f>
      </c>
      <c r="O1194" s="6"/>
      <c r="P1194" s="17"/>
    </row>
    <row collapsed="false" customFormat="false" customHeight="false" hidden="false" ht="12.1" outlineLevel="0" r="1195">
      <c r="A1195" s="21" t="n">
        <v>44915.435729167</v>
      </c>
      <c r="B1195" s="17" t="s">
        <v>27</v>
      </c>
      <c r="C1195" s="17" t="s">
        <v>560</v>
      </c>
      <c r="D1195" s="17" t="s">
        <v>473</v>
      </c>
      <c r="E1195" s="17" t="s">
        <v>17</v>
      </c>
      <c r="F1195" s="17" t="s">
        <v>19</v>
      </c>
      <c r="G1195" s="7" t="n">
        <v>900</v>
      </c>
      <c r="H1195" s="6" t="n">
        <v>24.97</v>
      </c>
      <c r="I1195" s="6" t="n">
        <v>-22473</v>
      </c>
      <c r="J1195" s="6" t="n">
        <v>0</v>
      </c>
      <c r="K1195" s="6" t="n">
        <v>-8.99</v>
      </c>
      <c r="L1195" s="6" t="n">
        <v>0</v>
      </c>
      <c r="M1195" s="6"/>
      <c r="N1195" s="6" t="s">
        <f>=I1195+J1195+K1195+L1195</f>
      </c>
      <c r="O1195" s="6"/>
      <c r="P1195" s="17"/>
    </row>
    <row collapsed="false" customFormat="false" customHeight="false" hidden="false" ht="12.1" outlineLevel="0" r="1196">
      <c r="A1196" s="21" t="n">
        <v>44915.510752315</v>
      </c>
      <c r="B1196" s="17" t="s">
        <v>24</v>
      </c>
      <c r="C1196" s="17" t="s">
        <v>630</v>
      </c>
      <c r="D1196" s="17" t="s">
        <v>473</v>
      </c>
      <c r="E1196" s="17" t="s">
        <v>17</v>
      </c>
      <c r="F1196" s="17" t="s">
        <v>19</v>
      </c>
      <c r="G1196" s="7" t="n">
        <v>2</v>
      </c>
      <c r="H1196" s="6" t="n">
        <v>338.5</v>
      </c>
      <c r="I1196" s="6" t="n">
        <v>-677</v>
      </c>
      <c r="J1196" s="6" t="n">
        <v>0</v>
      </c>
      <c r="K1196" s="6" t="n">
        <v>-0.27</v>
      </c>
      <c r="L1196" s="6" t="n">
        <v>0</v>
      </c>
      <c r="M1196" s="6"/>
      <c r="N1196" s="6" t="s">
        <f>=I1196+J1196+K1196+L1196</f>
      </c>
      <c r="O1196" s="6"/>
      <c r="P1196" s="17"/>
    </row>
    <row collapsed="false" customFormat="false" customHeight="false" hidden="false" ht="12.1" outlineLevel="0" r="1197">
      <c r="A1197" s="26" t="n">
        <v>44929</v>
      </c>
      <c r="B1197" s="27" t="s">
        <v>547</v>
      </c>
      <c r="C1197" s="27" t="s">
        <v>183</v>
      </c>
      <c r="D1197" s="27" t="s">
        <v>547</v>
      </c>
      <c r="E1197" s="27" t="s">
        <v>547</v>
      </c>
      <c r="F1197" s="27" t="s">
        <v>19</v>
      </c>
      <c r="G1197" s="28" t="n">
        <v>1</v>
      </c>
      <c r="H1197" s="29" t="n">
        <v>100000</v>
      </c>
      <c r="I1197" s="29" t="n">
        <v>100000</v>
      </c>
      <c r="J1197" s="29" t="n">
        <v>0</v>
      </c>
      <c r="K1197" s="29" t="n">
        <v>0</v>
      </c>
      <c r="L1197" s="29" t="n">
        <v>0</v>
      </c>
      <c r="M1197" s="29"/>
      <c r="N1197" s="6" t="s">
        <f>=I1197+J1197+K1197+L1197</f>
      </c>
      <c r="O1197" s="29"/>
      <c r="P1197" s="27"/>
    </row>
    <row collapsed="false" customFormat="false" customHeight="false" hidden="false" ht="12.1" outlineLevel="0" r="1198">
      <c r="A1198" s="26" t="n">
        <v>44935</v>
      </c>
      <c r="B1198" s="27" t="s">
        <v>547</v>
      </c>
      <c r="C1198" s="27" t="s">
        <v>183</v>
      </c>
      <c r="D1198" s="27" t="s">
        <v>547</v>
      </c>
      <c r="E1198" s="27" t="s">
        <v>547</v>
      </c>
      <c r="F1198" s="27" t="s">
        <v>19</v>
      </c>
      <c r="G1198" s="28" t="n">
        <v>1</v>
      </c>
      <c r="H1198" s="29" t="n">
        <v>54000</v>
      </c>
      <c r="I1198" s="29" t="n">
        <v>54000</v>
      </c>
      <c r="J1198" s="29" t="n">
        <v>0</v>
      </c>
      <c r="K1198" s="29" t="n">
        <v>0</v>
      </c>
      <c r="L1198" s="29" t="n">
        <v>0</v>
      </c>
      <c r="M1198" s="29"/>
      <c r="N1198" s="6" t="s">
        <f>=I1198+J1198+K1198+L1198</f>
      </c>
      <c r="O1198" s="29"/>
      <c r="P1198" s="27"/>
    </row>
    <row collapsed="false" customFormat="false" customHeight="false" hidden="false" ht="12.1" outlineLevel="0" r="1199">
      <c r="A1199" s="21" t="n">
        <v>44935.924166667</v>
      </c>
      <c r="B1199" s="17" t="s">
        <v>16</v>
      </c>
      <c r="C1199" s="17" t="s">
        <v>556</v>
      </c>
      <c r="D1199" s="17" t="s">
        <v>473</v>
      </c>
      <c r="E1199" s="17" t="s">
        <v>17</v>
      </c>
      <c r="F1199" s="17" t="s">
        <v>19</v>
      </c>
      <c r="G1199" s="7" t="n">
        <v>12</v>
      </c>
      <c r="H1199" s="6" t="n">
        <v>4107</v>
      </c>
      <c r="I1199" s="6" t="n">
        <v>-49284</v>
      </c>
      <c r="J1199" s="6" t="n">
        <v>0</v>
      </c>
      <c r="K1199" s="6" t="n">
        <v>-19.71</v>
      </c>
      <c r="L1199" s="6" t="n">
        <v>0</v>
      </c>
      <c r="M1199" s="6"/>
      <c r="N1199" s="6" t="s">
        <f>=I1199+J1199+K1199+L1199</f>
      </c>
      <c r="O1199" s="6"/>
      <c r="P1199" s="17"/>
    </row>
    <row collapsed="false" customFormat="false" customHeight="false" hidden="false" ht="12.1" outlineLevel="0" r="1200">
      <c r="A1200" s="21" t="n">
        <v>44935.935833333</v>
      </c>
      <c r="B1200" s="17" t="s">
        <v>16</v>
      </c>
      <c r="C1200" s="17" t="s">
        <v>556</v>
      </c>
      <c r="D1200" s="17" t="s">
        <v>473</v>
      </c>
      <c r="E1200" s="17" t="s">
        <v>17</v>
      </c>
      <c r="F1200" s="17" t="s">
        <v>19</v>
      </c>
      <c r="G1200" s="7" t="n">
        <v>1</v>
      </c>
      <c r="H1200" s="6" t="n">
        <v>4105</v>
      </c>
      <c r="I1200" s="6" t="n">
        <v>-4105</v>
      </c>
      <c r="J1200" s="6" t="n">
        <v>0</v>
      </c>
      <c r="K1200" s="6" t="n">
        <v>-1.64</v>
      </c>
      <c r="L1200" s="6" t="n">
        <v>0</v>
      </c>
      <c r="M1200" s="6"/>
      <c r="N1200" s="6" t="s">
        <f>=I1200+J1200+K1200+L1200</f>
      </c>
      <c r="O1200" s="6"/>
      <c r="P1200" s="17"/>
    </row>
    <row collapsed="false" customFormat="false" customHeight="false" hidden="false" ht="12.1" outlineLevel="0" r="1201">
      <c r="A1201" s="21" t="n">
        <v>44935.959282407</v>
      </c>
      <c r="B1201" s="17" t="s">
        <v>27</v>
      </c>
      <c r="C1201" s="17" t="s">
        <v>560</v>
      </c>
      <c r="D1201" s="17" t="s">
        <v>473</v>
      </c>
      <c r="E1201" s="17" t="s">
        <v>17</v>
      </c>
      <c r="F1201" s="17" t="s">
        <v>19</v>
      </c>
      <c r="G1201" s="7" t="n">
        <v>500</v>
      </c>
      <c r="H1201" s="6" t="n">
        <v>25.995</v>
      </c>
      <c r="I1201" s="6" t="n">
        <v>-12997.5</v>
      </c>
      <c r="J1201" s="6" t="n">
        <v>0</v>
      </c>
      <c r="K1201" s="6" t="n">
        <v>-5.2</v>
      </c>
      <c r="L1201" s="6" t="n">
        <v>0</v>
      </c>
      <c r="M1201" s="6"/>
      <c r="N1201" s="6" t="s">
        <f>=I1201+J1201+K1201+L1201</f>
      </c>
      <c r="O1201" s="6"/>
      <c r="P1201" s="17"/>
    </row>
    <row collapsed="false" customFormat="false" customHeight="false" hidden="false" ht="12.1" outlineLevel="0" r="1202">
      <c r="A1202" s="26" t="n">
        <v>44936</v>
      </c>
      <c r="B1202" s="27" t="s">
        <v>547</v>
      </c>
      <c r="C1202" s="27" t="s">
        <v>183</v>
      </c>
      <c r="D1202" s="27" t="s">
        <v>547</v>
      </c>
      <c r="E1202" s="27" t="s">
        <v>547</v>
      </c>
      <c r="F1202" s="27" t="s">
        <v>19</v>
      </c>
      <c r="G1202" s="28" t="n">
        <v>1</v>
      </c>
      <c r="H1202" s="29" t="n">
        <v>200</v>
      </c>
      <c r="I1202" s="29" t="n">
        <v>200</v>
      </c>
      <c r="J1202" s="29" t="n">
        <v>0</v>
      </c>
      <c r="K1202" s="29" t="n">
        <v>0</v>
      </c>
      <c r="L1202" s="29" t="n">
        <v>0</v>
      </c>
      <c r="M1202" s="29"/>
      <c r="N1202" s="6" t="s">
        <f>=I1202+J1202+K1202+L1202</f>
      </c>
      <c r="O1202" s="29"/>
      <c r="P1202" s="27"/>
    </row>
    <row collapsed="false" customFormat="false" customHeight="false" hidden="false" ht="12.1" outlineLevel="0" r="1203">
      <c r="A1203" s="21" t="n">
        <v>44936.717858796</v>
      </c>
      <c r="B1203" s="17" t="s">
        <v>21</v>
      </c>
      <c r="C1203" s="17" t="s">
        <v>617</v>
      </c>
      <c r="D1203" s="17" t="s">
        <v>473</v>
      </c>
      <c r="E1203" s="17" t="s">
        <v>17</v>
      </c>
      <c r="F1203" s="17" t="s">
        <v>19</v>
      </c>
      <c r="G1203" s="7" t="n">
        <v>1</v>
      </c>
      <c r="H1203" s="6" t="n">
        <v>87000</v>
      </c>
      <c r="I1203" s="6" t="n">
        <v>-87000</v>
      </c>
      <c r="J1203" s="6" t="n">
        <v>0</v>
      </c>
      <c r="K1203" s="6" t="n">
        <v>-34.8</v>
      </c>
      <c r="L1203" s="6" t="n">
        <v>0</v>
      </c>
      <c r="M1203" s="6"/>
      <c r="N1203" s="6" t="s">
        <f>=I1203+J1203+K1203+L1203</f>
      </c>
      <c r="O1203" s="6"/>
      <c r="P1203" s="17"/>
    </row>
    <row collapsed="false" customFormat="false" customHeight="false" hidden="false" ht="12.1" outlineLevel="0" r="1204">
      <c r="A1204" s="21" t="n">
        <v>44936.946840278</v>
      </c>
      <c r="B1204" s="17" t="s">
        <v>24</v>
      </c>
      <c r="C1204" s="17" t="s">
        <v>630</v>
      </c>
      <c r="D1204" s="17" t="s">
        <v>473</v>
      </c>
      <c r="E1204" s="17" t="s">
        <v>17</v>
      </c>
      <c r="F1204" s="17" t="s">
        <v>19</v>
      </c>
      <c r="G1204" s="7" t="n">
        <v>1</v>
      </c>
      <c r="H1204" s="6" t="n">
        <v>336.6</v>
      </c>
      <c r="I1204" s="6" t="n">
        <v>-336.6</v>
      </c>
      <c r="J1204" s="6" t="n">
        <v>0</v>
      </c>
      <c r="K1204" s="6" t="n">
        <v>-0.23</v>
      </c>
      <c r="L1204" s="6" t="n">
        <v>0</v>
      </c>
      <c r="M1204" s="6"/>
      <c r="N1204" s="6" t="s">
        <f>=I1204+J1204+K1204+L1204</f>
      </c>
      <c r="O1204" s="6"/>
      <c r="P1204" s="17"/>
    </row>
    <row collapsed="false" customFormat="false" customHeight="false" hidden="false" ht="12.1" outlineLevel="0" r="1205">
      <c r="A1205" s="26" t="n">
        <v>44937</v>
      </c>
      <c r="B1205" s="27" t="s">
        <v>637</v>
      </c>
      <c r="C1205" s="27" t="s">
        <v>640</v>
      </c>
      <c r="D1205" s="27" t="s">
        <v>569</v>
      </c>
      <c r="E1205" s="27" t="s">
        <v>569</v>
      </c>
      <c r="F1205" s="27" t="s">
        <v>19</v>
      </c>
      <c r="G1205" s="28" t="n">
        <v>1</v>
      </c>
      <c r="H1205" s="29" t="n">
        <v>104</v>
      </c>
      <c r="I1205" s="29" t="n">
        <v>104</v>
      </c>
      <c r="J1205" s="29" t="n">
        <v>0</v>
      </c>
      <c r="K1205" s="29" t="n">
        <v>0</v>
      </c>
      <c r="L1205" s="29" t="n">
        <v>0</v>
      </c>
      <c r="M1205" s="29"/>
      <c r="N1205" s="6" t="s">
        <f>=I1205+J1205+K1205+L1205</f>
      </c>
      <c r="O1205" s="29"/>
      <c r="P1205" s="27"/>
    </row>
    <row collapsed="false" customFormat="false" customHeight="false" hidden="false" ht="12.1" outlineLevel="0" r="1206">
      <c r="A1206" s="21" t="n">
        <v>44937.432592593</v>
      </c>
      <c r="B1206" s="17" t="s">
        <v>24</v>
      </c>
      <c r="C1206" s="17" t="s">
        <v>630</v>
      </c>
      <c r="D1206" s="17" t="s">
        <v>473</v>
      </c>
      <c r="E1206" s="17" t="s">
        <v>17</v>
      </c>
      <c r="F1206" s="17" t="s">
        <v>19</v>
      </c>
      <c r="G1206" s="7" t="n">
        <v>1</v>
      </c>
      <c r="H1206" s="6" t="n">
        <v>334.9</v>
      </c>
      <c r="I1206" s="6" t="n">
        <v>-334.9</v>
      </c>
      <c r="J1206" s="6" t="n">
        <v>0</v>
      </c>
      <c r="K1206" s="6" t="n">
        <v>-0.23</v>
      </c>
      <c r="L1206" s="6" t="n">
        <v>0</v>
      </c>
      <c r="M1206" s="6"/>
      <c r="N1206" s="6" t="s">
        <f>=I1206+J1206+K1206+L1206</f>
      </c>
      <c r="O1206" s="6"/>
      <c r="P1206" s="17"/>
    </row>
    <row collapsed="false" customFormat="false" customHeight="false" hidden="false" ht="12.1" outlineLevel="0" r="1207">
      <c r="A1207" s="26" t="n">
        <v>44939</v>
      </c>
      <c r="B1207" s="27" t="s">
        <v>547</v>
      </c>
      <c r="C1207" s="27" t="s">
        <v>183</v>
      </c>
      <c r="D1207" s="27" t="s">
        <v>547</v>
      </c>
      <c r="E1207" s="27" t="s">
        <v>547</v>
      </c>
      <c r="F1207" s="27" t="s">
        <v>19</v>
      </c>
      <c r="G1207" s="28" t="n">
        <v>1</v>
      </c>
      <c r="H1207" s="29" t="n">
        <v>2000</v>
      </c>
      <c r="I1207" s="29" t="n">
        <v>2000</v>
      </c>
      <c r="J1207" s="29" t="n">
        <v>0</v>
      </c>
      <c r="K1207" s="29" t="n">
        <v>0</v>
      </c>
      <c r="L1207" s="29" t="n">
        <v>0</v>
      </c>
      <c r="M1207" s="29"/>
      <c r="N1207" s="6" t="s">
        <f>=I1207+J1207+K1207+L1207</f>
      </c>
      <c r="O1207" s="29"/>
      <c r="P1207" s="27"/>
    </row>
    <row collapsed="false" customFormat="false" customHeight="false" hidden="false" ht="12.1" outlineLevel="0" r="1208">
      <c r="A1208" s="26" t="n">
        <v>44946</v>
      </c>
      <c r="B1208" s="27" t="s">
        <v>547</v>
      </c>
      <c r="C1208" s="27" t="s">
        <v>183</v>
      </c>
      <c r="D1208" s="27" t="s">
        <v>547</v>
      </c>
      <c r="E1208" s="27" t="s">
        <v>547</v>
      </c>
      <c r="F1208" s="27" t="s">
        <v>19</v>
      </c>
      <c r="G1208" s="28" t="n">
        <v>1</v>
      </c>
      <c r="H1208" s="29" t="n">
        <v>2</v>
      </c>
      <c r="I1208" s="29" t="n">
        <v>2</v>
      </c>
      <c r="J1208" s="29" t="n">
        <v>0</v>
      </c>
      <c r="K1208" s="29" t="n">
        <v>0</v>
      </c>
      <c r="L1208" s="29" t="n">
        <v>0</v>
      </c>
      <c r="M1208" s="29"/>
      <c r="N1208" s="6" t="s">
        <f>=I1208+J1208+K1208+L1208</f>
      </c>
      <c r="O1208" s="29"/>
      <c r="P1208" s="27"/>
    </row>
    <row collapsed="false" customFormat="false" customHeight="false" hidden="false" ht="12.1" outlineLevel="0" r="1209">
      <c r="A1209" s="21" t="n">
        <v>44946.468819444</v>
      </c>
      <c r="B1209" s="17" t="s">
        <v>39</v>
      </c>
      <c r="C1209" s="17" t="s">
        <v>553</v>
      </c>
      <c r="D1209" s="17" t="s">
        <v>473</v>
      </c>
      <c r="E1209" s="17" t="s">
        <v>17</v>
      </c>
      <c r="F1209" s="17" t="s">
        <v>19</v>
      </c>
      <c r="G1209" s="7" t="n">
        <v>10</v>
      </c>
      <c r="H1209" s="6" t="n">
        <v>149.39</v>
      </c>
      <c r="I1209" s="6" t="n">
        <v>-1493.9</v>
      </c>
      <c r="J1209" s="6" t="n">
        <v>0</v>
      </c>
      <c r="K1209" s="6" t="n">
        <v>-0.6</v>
      </c>
      <c r="L1209" s="6" t="n">
        <v>0</v>
      </c>
      <c r="M1209" s="6"/>
      <c r="N1209" s="6" t="s">
        <f>=I1209+J1209+K1209+L1209</f>
      </c>
      <c r="O1209" s="6"/>
      <c r="P1209" s="17"/>
    </row>
    <row collapsed="false" customFormat="false" customHeight="false" hidden="false" ht="12.1" outlineLevel="0" r="1210">
      <c r="A1210" s="21" t="n">
        <v>44946.504178241</v>
      </c>
      <c r="B1210" s="17" t="s">
        <v>51</v>
      </c>
      <c r="C1210" s="17" t="s">
        <v>606</v>
      </c>
      <c r="D1210" s="17" t="s">
        <v>473</v>
      </c>
      <c r="E1210" s="17" t="s">
        <v>17</v>
      </c>
      <c r="F1210" s="17" t="s">
        <v>19</v>
      </c>
      <c r="G1210" s="7" t="n">
        <v>10</v>
      </c>
      <c r="H1210" s="6" t="n">
        <v>33.7</v>
      </c>
      <c r="I1210" s="6" t="n">
        <v>-337</v>
      </c>
      <c r="J1210" s="6" t="n">
        <v>0</v>
      </c>
      <c r="K1210" s="6" t="n">
        <v>-0.23</v>
      </c>
      <c r="L1210" s="6" t="n">
        <v>0</v>
      </c>
      <c r="M1210" s="6"/>
      <c r="N1210" s="6" t="s">
        <f>=I1210+J1210+K1210+L1210</f>
      </c>
      <c r="O1210" s="6"/>
      <c r="P1210" s="17"/>
    </row>
    <row collapsed="false" customFormat="false" customHeight="false" hidden="false" ht="12.1" outlineLevel="0" r="1211">
      <c r="A1211" s="26" t="n">
        <v>44963</v>
      </c>
      <c r="B1211" s="27" t="s">
        <v>547</v>
      </c>
      <c r="C1211" s="27" t="s">
        <v>183</v>
      </c>
      <c r="D1211" s="27" t="s">
        <v>547</v>
      </c>
      <c r="E1211" s="27" t="s">
        <v>547</v>
      </c>
      <c r="F1211" s="27" t="s">
        <v>19</v>
      </c>
      <c r="G1211" s="28" t="n">
        <v>1</v>
      </c>
      <c r="H1211" s="29" t="n">
        <v>25000</v>
      </c>
      <c r="I1211" s="29" t="n">
        <v>25000</v>
      </c>
      <c r="J1211" s="29" t="n">
        <v>0</v>
      </c>
      <c r="K1211" s="29" t="n">
        <v>0</v>
      </c>
      <c r="L1211" s="29" t="n">
        <v>0</v>
      </c>
      <c r="M1211" s="29"/>
      <c r="N1211" s="6" t="s">
        <f>=I1211+J1211+K1211+L1211</f>
      </c>
      <c r="O1211" s="29"/>
      <c r="P1211" s="27"/>
    </row>
    <row collapsed="false" customFormat="false" customHeight="false" hidden="false" ht="12.1" outlineLevel="0" r="1212">
      <c r="A1212" s="26" t="n">
        <v>44963</v>
      </c>
      <c r="B1212" s="27" t="s">
        <v>547</v>
      </c>
      <c r="C1212" s="27" t="s">
        <v>183</v>
      </c>
      <c r="D1212" s="27" t="s">
        <v>547</v>
      </c>
      <c r="E1212" s="27" t="s">
        <v>547</v>
      </c>
      <c r="F1212" s="27" t="s">
        <v>19</v>
      </c>
      <c r="G1212" s="28" t="n">
        <v>1</v>
      </c>
      <c r="H1212" s="29" t="n">
        <v>16000</v>
      </c>
      <c r="I1212" s="29" t="n">
        <v>16000</v>
      </c>
      <c r="J1212" s="29" t="n">
        <v>0</v>
      </c>
      <c r="K1212" s="29" t="n">
        <v>0</v>
      </c>
      <c r="L1212" s="29" t="n">
        <v>0</v>
      </c>
      <c r="M1212" s="29"/>
      <c r="N1212" s="6" t="s">
        <f>=I1212+J1212+K1212+L1212</f>
      </c>
      <c r="O1212" s="29"/>
      <c r="P1212" s="27"/>
    </row>
    <row collapsed="false" customFormat="false" customHeight="false" hidden="false" ht="12.1" outlineLevel="0" r="1213">
      <c r="A1213" s="21" t="n">
        <v>44963.499768519</v>
      </c>
      <c r="B1213" s="17" t="s">
        <v>24</v>
      </c>
      <c r="C1213" s="17" t="s">
        <v>630</v>
      </c>
      <c r="D1213" s="17" t="s">
        <v>473</v>
      </c>
      <c r="E1213" s="17" t="s">
        <v>17</v>
      </c>
      <c r="F1213" s="17" t="s">
        <v>19</v>
      </c>
      <c r="G1213" s="7" t="n">
        <v>50</v>
      </c>
      <c r="H1213" s="6" t="n">
        <v>321.6</v>
      </c>
      <c r="I1213" s="6" t="n">
        <v>-16080</v>
      </c>
      <c r="J1213" s="6" t="n">
        <v>0</v>
      </c>
      <c r="K1213" s="6" t="n">
        <v>-6.43</v>
      </c>
      <c r="L1213" s="6" t="n">
        <v>0</v>
      </c>
      <c r="M1213" s="6"/>
      <c r="N1213" s="6" t="s">
        <f>=I1213+J1213+K1213+L1213</f>
      </c>
      <c r="O1213" s="6"/>
      <c r="P1213" s="17"/>
    </row>
    <row collapsed="false" customFormat="false" customHeight="false" hidden="false" ht="12.1" outlineLevel="0" r="1214">
      <c r="A1214" s="21" t="n">
        <v>44963.5028125</v>
      </c>
      <c r="B1214" s="17" t="s">
        <v>16</v>
      </c>
      <c r="C1214" s="17" t="s">
        <v>556</v>
      </c>
      <c r="D1214" s="17" t="s">
        <v>473</v>
      </c>
      <c r="E1214" s="17" t="s">
        <v>17</v>
      </c>
      <c r="F1214" s="17" t="s">
        <v>19</v>
      </c>
      <c r="G1214" s="7" t="n">
        <v>6</v>
      </c>
      <c r="H1214" s="6" t="n">
        <v>3920</v>
      </c>
      <c r="I1214" s="6" t="n">
        <v>-23520</v>
      </c>
      <c r="J1214" s="6" t="n">
        <v>0</v>
      </c>
      <c r="K1214" s="6" t="n">
        <v>-9.41</v>
      </c>
      <c r="L1214" s="6" t="n">
        <v>0</v>
      </c>
      <c r="M1214" s="6"/>
      <c r="N1214" s="6" t="s">
        <f>=I1214+J1214+K1214+L1214</f>
      </c>
      <c r="O1214" s="6"/>
      <c r="P1214" s="17"/>
    </row>
    <row collapsed="false" customFormat="false" customHeight="false" hidden="false" ht="12.1" outlineLevel="0" r="1215">
      <c r="A1215" s="21" t="n">
        <v>44965.764074074</v>
      </c>
      <c r="B1215" s="17" t="s">
        <v>36</v>
      </c>
      <c r="C1215" s="17" t="s">
        <v>555</v>
      </c>
      <c r="D1215" s="17" t="s">
        <v>473</v>
      </c>
      <c r="E1215" s="17" t="s">
        <v>17</v>
      </c>
      <c r="F1215" s="17" t="s">
        <v>19</v>
      </c>
      <c r="G1215" s="7" t="n">
        <v>10</v>
      </c>
      <c r="H1215" s="6" t="n">
        <v>158.2</v>
      </c>
      <c r="I1215" s="6" t="n">
        <v>-1582</v>
      </c>
      <c r="J1215" s="6" t="n">
        <v>0</v>
      </c>
      <c r="K1215" s="6" t="n">
        <v>-0.63</v>
      </c>
      <c r="L1215" s="6" t="n">
        <v>0</v>
      </c>
      <c r="M1215" s="6"/>
      <c r="N1215" s="6" t="s">
        <f>=I1215+J1215+K1215+L1215</f>
      </c>
      <c r="O1215" s="6"/>
      <c r="P1215" s="17"/>
    </row>
    <row collapsed="false" customFormat="false" customHeight="false" hidden="false" ht="12.1" outlineLevel="0" r="1216">
      <c r="A1216" s="26" t="n">
        <v>44966</v>
      </c>
      <c r="B1216" s="27" t="s">
        <v>547</v>
      </c>
      <c r="C1216" s="27" t="s">
        <v>183</v>
      </c>
      <c r="D1216" s="27" t="s">
        <v>547</v>
      </c>
      <c r="E1216" s="27" t="s">
        <v>547</v>
      </c>
      <c r="F1216" s="27" t="s">
        <v>19</v>
      </c>
      <c r="G1216" s="28" t="n">
        <v>1</v>
      </c>
      <c r="H1216" s="29" t="n">
        <v>25000</v>
      </c>
      <c r="I1216" s="29" t="n">
        <v>25000</v>
      </c>
      <c r="J1216" s="29" t="n">
        <v>0</v>
      </c>
      <c r="K1216" s="29" t="n">
        <v>0</v>
      </c>
      <c r="L1216" s="29" t="n">
        <v>0</v>
      </c>
      <c r="M1216" s="29"/>
      <c r="N1216" s="6" t="s">
        <f>=I1216+J1216+K1216+L1216</f>
      </c>
      <c r="O1216" s="29"/>
      <c r="P1216" s="27"/>
    </row>
    <row collapsed="false" customFormat="false" customHeight="false" hidden="false" ht="12.1" outlineLevel="0" r="1217">
      <c r="A1217" s="26" t="n">
        <v>44966</v>
      </c>
      <c r="B1217" s="27" t="s">
        <v>547</v>
      </c>
      <c r="C1217" s="27" t="s">
        <v>183</v>
      </c>
      <c r="D1217" s="27" t="s">
        <v>547</v>
      </c>
      <c r="E1217" s="27" t="s">
        <v>547</v>
      </c>
      <c r="F1217" s="27" t="s">
        <v>19</v>
      </c>
      <c r="G1217" s="28" t="n">
        <v>1</v>
      </c>
      <c r="H1217" s="29" t="n">
        <v>35000</v>
      </c>
      <c r="I1217" s="29" t="n">
        <v>35000</v>
      </c>
      <c r="J1217" s="29" t="n">
        <v>0</v>
      </c>
      <c r="K1217" s="29" t="n">
        <v>0</v>
      </c>
      <c r="L1217" s="29" t="n">
        <v>0</v>
      </c>
      <c r="M1217" s="29"/>
      <c r="N1217" s="6" t="s">
        <f>=I1217+J1217+K1217+L1217</f>
      </c>
      <c r="O1217" s="29"/>
      <c r="P1217" s="27"/>
    </row>
    <row collapsed="false" customFormat="false" customHeight="false" hidden="false" ht="12.1" outlineLevel="0" r="1218">
      <c r="A1218" s="21" t="n">
        <v>44966.862083333</v>
      </c>
      <c r="B1218" s="17" t="s">
        <v>39</v>
      </c>
      <c r="C1218" s="17" t="s">
        <v>553</v>
      </c>
      <c r="D1218" s="17" t="s">
        <v>473</v>
      </c>
      <c r="E1218" s="17" t="s">
        <v>17</v>
      </c>
      <c r="F1218" s="17" t="s">
        <v>19</v>
      </c>
      <c r="G1218" s="7" t="n">
        <v>100</v>
      </c>
      <c r="H1218" s="6" t="n">
        <v>165.35</v>
      </c>
      <c r="I1218" s="6" t="n">
        <v>-16535</v>
      </c>
      <c r="J1218" s="6" t="n">
        <v>0</v>
      </c>
      <c r="K1218" s="6" t="n">
        <v>-6.61</v>
      </c>
      <c r="L1218" s="6" t="n">
        <v>0</v>
      </c>
      <c r="M1218" s="6"/>
      <c r="N1218" s="6" t="s">
        <f>=I1218+J1218+K1218+L1218</f>
      </c>
      <c r="O1218" s="6"/>
      <c r="P1218" s="17"/>
    </row>
    <row collapsed="false" customFormat="false" customHeight="false" hidden="false" ht="12.1" outlineLevel="0" r="1219">
      <c r="A1219" s="21" t="n">
        <v>44966.870046296</v>
      </c>
      <c r="B1219" s="17" t="s">
        <v>36</v>
      </c>
      <c r="C1219" s="17" t="s">
        <v>555</v>
      </c>
      <c r="D1219" s="17" t="s">
        <v>473</v>
      </c>
      <c r="E1219" s="17" t="s">
        <v>17</v>
      </c>
      <c r="F1219" s="17" t="s">
        <v>19</v>
      </c>
      <c r="G1219" s="7" t="n">
        <v>50</v>
      </c>
      <c r="H1219" s="6" t="n">
        <v>159.3</v>
      </c>
      <c r="I1219" s="6" t="n">
        <v>-7965</v>
      </c>
      <c r="J1219" s="6" t="n">
        <v>0</v>
      </c>
      <c r="K1219" s="6" t="n">
        <v>-3.19</v>
      </c>
      <c r="L1219" s="6" t="n">
        <v>0</v>
      </c>
      <c r="M1219" s="6"/>
      <c r="N1219" s="6" t="s">
        <f>=I1219+J1219+K1219+L1219</f>
      </c>
      <c r="O1219" s="6"/>
      <c r="P1219" s="17"/>
    </row>
    <row collapsed="false" customFormat="false" customHeight="false" hidden="false" ht="12.1" outlineLevel="0" r="1220">
      <c r="A1220" s="21" t="n">
        <v>44966.871122685</v>
      </c>
      <c r="B1220" s="17" t="s">
        <v>24</v>
      </c>
      <c r="C1220" s="17" t="s">
        <v>630</v>
      </c>
      <c r="D1220" s="17" t="s">
        <v>473</v>
      </c>
      <c r="E1220" s="17" t="s">
        <v>17</v>
      </c>
      <c r="F1220" s="17" t="s">
        <v>19</v>
      </c>
      <c r="G1220" s="7" t="n">
        <v>1</v>
      </c>
      <c r="H1220" s="6" t="n">
        <v>324.9</v>
      </c>
      <c r="I1220" s="6" t="n">
        <v>-324.9</v>
      </c>
      <c r="J1220" s="6" t="n">
        <v>0</v>
      </c>
      <c r="K1220" s="6" t="n">
        <v>-0.23</v>
      </c>
      <c r="L1220" s="6" t="n">
        <v>0</v>
      </c>
      <c r="M1220" s="6"/>
      <c r="N1220" s="6" t="s">
        <f>=I1220+J1220+K1220+L1220</f>
      </c>
      <c r="O1220" s="6"/>
      <c r="P1220" s="17"/>
    </row>
    <row collapsed="false" customFormat="false" customHeight="false" hidden="false" ht="12.1" outlineLevel="0" r="1221">
      <c r="A1221" s="26" t="n">
        <v>44972</v>
      </c>
      <c r="B1221" s="27" t="s">
        <v>547</v>
      </c>
      <c r="C1221" s="27" t="s">
        <v>183</v>
      </c>
      <c r="D1221" s="27" t="s">
        <v>547</v>
      </c>
      <c r="E1221" s="27" t="s">
        <v>547</v>
      </c>
      <c r="F1221" s="27" t="s">
        <v>19</v>
      </c>
      <c r="G1221" s="28" t="n">
        <v>1</v>
      </c>
      <c r="H1221" s="29" t="n">
        <v>22222</v>
      </c>
      <c r="I1221" s="29" t="n">
        <v>22222</v>
      </c>
      <c r="J1221" s="29" t="n">
        <v>0</v>
      </c>
      <c r="K1221" s="29" t="n">
        <v>0</v>
      </c>
      <c r="L1221" s="29" t="n">
        <v>0</v>
      </c>
      <c r="M1221" s="29"/>
      <c r="N1221" s="6" t="s">
        <f>=I1221+J1221+K1221+L1221</f>
      </c>
      <c r="O1221" s="29"/>
      <c r="P1221" s="27"/>
    </row>
    <row collapsed="false" customFormat="false" customHeight="false" hidden="false" ht="12.1" outlineLevel="0" r="1222">
      <c r="A1222" s="21" t="n">
        <v>44972.478240741</v>
      </c>
      <c r="B1222" s="17" t="s">
        <v>24</v>
      </c>
      <c r="C1222" s="17" t="s">
        <v>630</v>
      </c>
      <c r="D1222" s="17" t="s">
        <v>473</v>
      </c>
      <c r="E1222" s="17" t="s">
        <v>17</v>
      </c>
      <c r="F1222" s="17" t="s">
        <v>19</v>
      </c>
      <c r="G1222" s="7" t="n">
        <v>50</v>
      </c>
      <c r="H1222" s="6" t="n">
        <v>318.9</v>
      </c>
      <c r="I1222" s="6" t="n">
        <v>-15945</v>
      </c>
      <c r="J1222" s="6" t="n">
        <v>0</v>
      </c>
      <c r="K1222" s="6" t="n">
        <v>-6.38</v>
      </c>
      <c r="L1222" s="6" t="n">
        <v>0</v>
      </c>
      <c r="M1222" s="6"/>
      <c r="N1222" s="6" t="s">
        <f>=I1222+J1222+K1222+L1222</f>
      </c>
      <c r="O1222" s="6"/>
      <c r="P1222" s="17"/>
    </row>
    <row collapsed="false" customFormat="false" customHeight="false" hidden="false" ht="12.1" outlineLevel="0" r="1223">
      <c r="A1223" s="21" t="n">
        <v>44972.483761574</v>
      </c>
      <c r="B1223" s="17" t="s">
        <v>48</v>
      </c>
      <c r="C1223" s="17" t="s">
        <v>639</v>
      </c>
      <c r="D1223" s="17" t="s">
        <v>473</v>
      </c>
      <c r="E1223" s="17" t="s">
        <v>17</v>
      </c>
      <c r="F1223" s="17" t="s">
        <v>19</v>
      </c>
      <c r="G1223" s="7" t="n">
        <v>210000</v>
      </c>
      <c r="H1223" s="6" t="n">
        <v>0.087</v>
      </c>
      <c r="I1223" s="6" t="n">
        <v>-18270</v>
      </c>
      <c r="J1223" s="6" t="n">
        <v>0</v>
      </c>
      <c r="K1223" s="6" t="n">
        <v>-7.31</v>
      </c>
      <c r="L1223" s="6" t="n">
        <v>0</v>
      </c>
      <c r="M1223" s="6"/>
      <c r="N1223" s="6" t="s">
        <f>=I1223+J1223+K1223+L1223</f>
      </c>
      <c r="O1223" s="6"/>
      <c r="P1223" s="17"/>
    </row>
    <row collapsed="false" customFormat="false" customHeight="false" hidden="false" ht="12.1" outlineLevel="0" r="1224">
      <c r="A1224" s="21" t="n">
        <v>44972.553090278</v>
      </c>
      <c r="B1224" s="17" t="s">
        <v>16</v>
      </c>
      <c r="C1224" s="17" t="s">
        <v>556</v>
      </c>
      <c r="D1224" s="17" t="s">
        <v>473</v>
      </c>
      <c r="E1224" s="17" t="s">
        <v>17</v>
      </c>
      <c r="F1224" s="17" t="s">
        <v>19</v>
      </c>
      <c r="G1224" s="7" t="n">
        <v>5</v>
      </c>
      <c r="H1224" s="6" t="n">
        <v>3868</v>
      </c>
      <c r="I1224" s="6" t="n">
        <v>-19340</v>
      </c>
      <c r="J1224" s="6" t="n">
        <v>0</v>
      </c>
      <c r="K1224" s="6" t="n">
        <v>-7.74</v>
      </c>
      <c r="L1224" s="6" t="n">
        <v>0</v>
      </c>
      <c r="M1224" s="6"/>
      <c r="N1224" s="6" t="s">
        <f>=I1224+J1224+K1224+L1224</f>
      </c>
      <c r="O1224" s="6"/>
      <c r="P1224" s="17"/>
    </row>
    <row collapsed="false" customFormat="false" customHeight="false" hidden="false" ht="12.1" outlineLevel="0" r="1225">
      <c r="A1225" s="21" t="n">
        <v>44972.683460648</v>
      </c>
      <c r="B1225" s="17" t="s">
        <v>33</v>
      </c>
      <c r="C1225" s="17" t="s">
        <v>622</v>
      </c>
      <c r="D1225" s="17" t="s">
        <v>473</v>
      </c>
      <c r="E1225" s="17" t="s">
        <v>17</v>
      </c>
      <c r="F1225" s="17" t="s">
        <v>19</v>
      </c>
      <c r="G1225" s="7" t="n">
        <v>10</v>
      </c>
      <c r="H1225" s="6" t="n">
        <v>158.77</v>
      </c>
      <c r="I1225" s="6" t="n">
        <v>-1587.7</v>
      </c>
      <c r="J1225" s="6" t="n">
        <v>0</v>
      </c>
      <c r="K1225" s="6" t="n">
        <v>-0.64</v>
      </c>
      <c r="L1225" s="6" t="n">
        <v>0</v>
      </c>
      <c r="M1225" s="6"/>
      <c r="N1225" s="6" t="s">
        <f>=I1225+J1225+K1225+L1225</f>
      </c>
      <c r="O1225" s="6"/>
      <c r="P1225" s="17"/>
    </row>
    <row collapsed="false" customFormat="false" customHeight="false" hidden="false" ht="12.1" outlineLevel="0" r="1226">
      <c r="A1226" s="21" t="n">
        <v>44972.813020833</v>
      </c>
      <c r="B1226" s="17" t="s">
        <v>24</v>
      </c>
      <c r="C1226" s="17" t="s">
        <v>630</v>
      </c>
      <c r="D1226" s="17" t="s">
        <v>473</v>
      </c>
      <c r="E1226" s="17" t="s">
        <v>17</v>
      </c>
      <c r="F1226" s="17" t="s">
        <v>19</v>
      </c>
      <c r="G1226" s="7" t="n">
        <v>4</v>
      </c>
      <c r="H1226" s="6" t="n">
        <v>316.2</v>
      </c>
      <c r="I1226" s="6" t="n">
        <v>-1264.8</v>
      </c>
      <c r="J1226" s="6" t="n">
        <v>0</v>
      </c>
      <c r="K1226" s="6" t="n">
        <v>-0.51</v>
      </c>
      <c r="L1226" s="6" t="n">
        <v>0</v>
      </c>
      <c r="M1226" s="6"/>
      <c r="N1226" s="6" t="s">
        <f>=I1226+J1226+K1226+L1226</f>
      </c>
      <c r="O1226" s="6"/>
      <c r="P1226" s="17"/>
    </row>
    <row collapsed="false" customFormat="false" customHeight="false" hidden="false" ht="12.1" outlineLevel="0" r="1227">
      <c r="A1227" s="21" t="n">
        <v>44972.840520833</v>
      </c>
      <c r="B1227" s="17" t="s">
        <v>24</v>
      </c>
      <c r="C1227" s="17" t="s">
        <v>630</v>
      </c>
      <c r="D1227" s="17" t="s">
        <v>473</v>
      </c>
      <c r="E1227" s="17" t="s">
        <v>17</v>
      </c>
      <c r="F1227" s="17" t="s">
        <v>19</v>
      </c>
      <c r="G1227" s="7" t="n">
        <v>2</v>
      </c>
      <c r="H1227" s="6" t="n">
        <v>316</v>
      </c>
      <c r="I1227" s="6" t="n">
        <v>-632</v>
      </c>
      <c r="J1227" s="6" t="n">
        <v>0</v>
      </c>
      <c r="K1227" s="6" t="n">
        <v>-0.25</v>
      </c>
      <c r="L1227" s="6" t="n">
        <v>0</v>
      </c>
      <c r="M1227" s="6"/>
      <c r="N1227" s="6" t="s">
        <f>=I1227+J1227+K1227+L1227</f>
      </c>
      <c r="O1227" s="6"/>
      <c r="P1227" s="17"/>
    </row>
    <row collapsed="false" customFormat="false" customHeight="false" hidden="false" ht="12.1" outlineLevel="0" r="1228">
      <c r="A1228" s="34" t="n">
        <v>44994</v>
      </c>
      <c r="B1228" s="35" t="s">
        <v>595</v>
      </c>
      <c r="C1228" s="35" t="s">
        <v>335</v>
      </c>
      <c r="D1228" s="35" t="s">
        <v>595</v>
      </c>
      <c r="E1228" s="35" t="s">
        <v>595</v>
      </c>
      <c r="F1228" s="35" t="s">
        <v>64</v>
      </c>
      <c r="G1228" s="36" t="n">
        <v>1</v>
      </c>
      <c r="H1228" s="37" t="n">
        <v>-0.75</v>
      </c>
      <c r="I1228" s="37" t="n">
        <v>-0.75</v>
      </c>
      <c r="J1228" s="37" t="n">
        <v>0</v>
      </c>
      <c r="K1228" s="37" t="n">
        <v>0</v>
      </c>
      <c r="L1228" s="37" t="n">
        <v>0</v>
      </c>
      <c r="M1228" s="6" t="s">
        <f>=I1228+J1228+K1228+L1228</f>
      </c>
      <c r="N1228" s="37"/>
      <c r="O1228" s="37"/>
      <c r="P1228" s="35"/>
    </row>
    <row collapsed="false" customFormat="false" customHeight="false" hidden="false" ht="12.1" outlineLevel="0" r="1229">
      <c r="A1229" s="34" t="n">
        <v>44994</v>
      </c>
      <c r="B1229" s="35" t="s">
        <v>595</v>
      </c>
      <c r="C1229" s="35" t="s">
        <v>335</v>
      </c>
      <c r="D1229" s="35" t="s">
        <v>595</v>
      </c>
      <c r="E1229" s="35" t="s">
        <v>595</v>
      </c>
      <c r="F1229" s="35" t="s">
        <v>35</v>
      </c>
      <c r="G1229" s="36" t="n">
        <v>1</v>
      </c>
      <c r="H1229" s="37" t="n">
        <v>-0.44</v>
      </c>
      <c r="I1229" s="37" t="n">
        <v>-0.44</v>
      </c>
      <c r="J1229" s="37" t="n">
        <v>0</v>
      </c>
      <c r="K1229" s="37" t="n">
        <v>0</v>
      </c>
      <c r="L1229" s="37" t="n">
        <v>0</v>
      </c>
      <c r="M1229" s="37"/>
      <c r="N1229" s="37"/>
      <c r="O1229" s="6" t="s">
        <f>=I1229+J1229+K1229+L1229</f>
      </c>
      <c r="P1229" s="35"/>
    </row>
    <row collapsed="false" customFormat="false" customHeight="false" hidden="false" ht="12.1" outlineLevel="0" r="1230">
      <c r="A1230" s="26" t="n">
        <v>45002</v>
      </c>
      <c r="B1230" s="27" t="s">
        <v>547</v>
      </c>
      <c r="C1230" s="27" t="s">
        <v>183</v>
      </c>
      <c r="D1230" s="27" t="s">
        <v>547</v>
      </c>
      <c r="E1230" s="27" t="s">
        <v>547</v>
      </c>
      <c r="F1230" s="27" t="s">
        <v>19</v>
      </c>
      <c r="G1230" s="28" t="n">
        <v>1</v>
      </c>
      <c r="H1230" s="29" t="n">
        <v>12000</v>
      </c>
      <c r="I1230" s="29" t="n">
        <v>12000</v>
      </c>
      <c r="J1230" s="29" t="n">
        <v>0</v>
      </c>
      <c r="K1230" s="29" t="n">
        <v>0</v>
      </c>
      <c r="L1230" s="29" t="n">
        <v>0</v>
      </c>
      <c r="M1230" s="29"/>
      <c r="N1230" s="6" t="s">
        <f>=I1230+J1230+K1230+L1230</f>
      </c>
      <c r="O1230" s="29"/>
      <c r="P1230" s="27"/>
    </row>
    <row collapsed="false" customFormat="false" customHeight="false" hidden="false" ht="12.1" outlineLevel="0" r="1231">
      <c r="A1231" s="21" t="n">
        <v>45002.761597222</v>
      </c>
      <c r="B1231" s="17" t="s">
        <v>504</v>
      </c>
      <c r="C1231" s="17" t="s">
        <v>641</v>
      </c>
      <c r="D1231" s="17" t="s">
        <v>473</v>
      </c>
      <c r="E1231" s="17" t="s">
        <v>17</v>
      </c>
      <c r="F1231" s="17" t="s">
        <v>19</v>
      </c>
      <c r="G1231" s="7" t="n">
        <v>19000</v>
      </c>
      <c r="H1231" s="6" t="n">
        <v>0.6424</v>
      </c>
      <c r="I1231" s="6" t="n">
        <v>-12205.6</v>
      </c>
      <c r="J1231" s="6" t="n">
        <v>0</v>
      </c>
      <c r="K1231" s="6" t="n">
        <v>-8.55</v>
      </c>
      <c r="L1231" s="6" t="n">
        <v>0</v>
      </c>
      <c r="M1231" s="6"/>
      <c r="N1231" s="6" t="s">
        <f>=I1231+J1231+K1231+L1231</f>
      </c>
      <c r="O1231" s="6"/>
      <c r="P1231" s="17"/>
    </row>
    <row collapsed="false" customFormat="false" customHeight="false" hidden="false" ht="12.1" outlineLevel="0" r="1232">
      <c r="A1232" s="26" t="n">
        <v>45007</v>
      </c>
      <c r="B1232" s="27" t="s">
        <v>547</v>
      </c>
      <c r="C1232" s="27" t="s">
        <v>183</v>
      </c>
      <c r="D1232" s="27" t="s">
        <v>547</v>
      </c>
      <c r="E1232" s="27" t="s">
        <v>547</v>
      </c>
      <c r="F1232" s="27" t="s">
        <v>19</v>
      </c>
      <c r="G1232" s="28" t="n">
        <v>1</v>
      </c>
      <c r="H1232" s="29" t="n">
        <v>12000</v>
      </c>
      <c r="I1232" s="29" t="n">
        <v>12000</v>
      </c>
      <c r="J1232" s="29" t="n">
        <v>0</v>
      </c>
      <c r="K1232" s="29" t="n">
        <v>0</v>
      </c>
      <c r="L1232" s="29" t="n">
        <v>0</v>
      </c>
      <c r="M1232" s="29"/>
      <c r="N1232" s="6" t="s">
        <f>=I1232+J1232+K1232+L1232</f>
      </c>
      <c r="O1232" s="29"/>
      <c r="P1232" s="27"/>
    </row>
    <row collapsed="false" customFormat="false" customHeight="false" hidden="false" ht="12.1" outlineLevel="0" r="1233">
      <c r="A1233" s="21" t="n">
        <v>45007.736585648</v>
      </c>
      <c r="B1233" s="17" t="s">
        <v>495</v>
      </c>
      <c r="C1233" s="17" t="s">
        <v>609</v>
      </c>
      <c r="D1233" s="17" t="s">
        <v>473</v>
      </c>
      <c r="E1233" s="17" t="s">
        <v>17</v>
      </c>
      <c r="F1233" s="17" t="s">
        <v>19</v>
      </c>
      <c r="G1233" s="7" t="n">
        <v>10</v>
      </c>
      <c r="H1233" s="6" t="n">
        <v>63.98</v>
      </c>
      <c r="I1233" s="6" t="n">
        <v>-639.8</v>
      </c>
      <c r="J1233" s="6" t="n">
        <v>0</v>
      </c>
      <c r="K1233" s="6" t="n">
        <v>-0.26</v>
      </c>
      <c r="L1233" s="6" t="n">
        <v>0</v>
      </c>
      <c r="M1233" s="6"/>
      <c r="N1233" s="6" t="s">
        <f>=I1233+J1233+K1233+L1233</f>
      </c>
      <c r="O1233" s="6"/>
      <c r="P1233" s="17"/>
    </row>
    <row collapsed="false" customFormat="false" customHeight="false" hidden="false" ht="12.1" outlineLevel="0" r="1234">
      <c r="A1234" s="21" t="n">
        <v>45007.736597222</v>
      </c>
      <c r="B1234" s="17" t="s">
        <v>495</v>
      </c>
      <c r="C1234" s="17" t="s">
        <v>609</v>
      </c>
      <c r="D1234" s="17" t="s">
        <v>473</v>
      </c>
      <c r="E1234" s="17" t="s">
        <v>17</v>
      </c>
      <c r="F1234" s="17" t="s">
        <v>19</v>
      </c>
      <c r="G1234" s="7" t="n">
        <v>10</v>
      </c>
      <c r="H1234" s="6" t="n">
        <v>63.98</v>
      </c>
      <c r="I1234" s="6" t="n">
        <v>-639.8</v>
      </c>
      <c r="J1234" s="6" t="n">
        <v>0</v>
      </c>
      <c r="K1234" s="6" t="n">
        <v>-0.26</v>
      </c>
      <c r="L1234" s="6" t="n">
        <v>0</v>
      </c>
      <c r="M1234" s="6"/>
      <c r="N1234" s="6" t="s">
        <f>=I1234+J1234+K1234+L1234</f>
      </c>
      <c r="O1234" s="6"/>
      <c r="P1234" s="17"/>
    </row>
    <row collapsed="false" customFormat="false" customHeight="false" hidden="false" ht="12.1" outlineLevel="0" r="1235">
      <c r="A1235" s="21" t="n">
        <v>45007.736747685</v>
      </c>
      <c r="B1235" s="17" t="s">
        <v>495</v>
      </c>
      <c r="C1235" s="17" t="s">
        <v>609</v>
      </c>
      <c r="D1235" s="17" t="s">
        <v>473</v>
      </c>
      <c r="E1235" s="17" t="s">
        <v>17</v>
      </c>
      <c r="F1235" s="17" t="s">
        <v>19</v>
      </c>
      <c r="G1235" s="7" t="n">
        <v>170</v>
      </c>
      <c r="H1235" s="6" t="n">
        <v>63.98</v>
      </c>
      <c r="I1235" s="6" t="n">
        <v>-10876.6</v>
      </c>
      <c r="J1235" s="6" t="n">
        <v>0</v>
      </c>
      <c r="K1235" s="6" t="n">
        <v>-4.35</v>
      </c>
      <c r="L1235" s="6" t="n">
        <v>0</v>
      </c>
      <c r="M1235" s="6"/>
      <c r="N1235" s="6" t="s">
        <f>=I1235+J1235+K1235+L1235</f>
      </c>
      <c r="O1235" s="6"/>
      <c r="P1235" s="17"/>
    </row>
    <row collapsed="false" customFormat="false" customHeight="false" hidden="false" ht="12.1" outlineLevel="0" r="1236">
      <c r="A1236" s="26" t="n">
        <v>45040</v>
      </c>
      <c r="B1236" s="27" t="s">
        <v>547</v>
      </c>
      <c r="C1236" s="27" t="s">
        <v>183</v>
      </c>
      <c r="D1236" s="27" t="s">
        <v>547</v>
      </c>
      <c r="E1236" s="27" t="s">
        <v>547</v>
      </c>
      <c r="F1236" s="27" t="s">
        <v>19</v>
      </c>
      <c r="G1236" s="28" t="n">
        <v>1</v>
      </c>
      <c r="H1236" s="29" t="n">
        <v>24000</v>
      </c>
      <c r="I1236" s="29" t="n">
        <v>24000</v>
      </c>
      <c r="J1236" s="29" t="n">
        <v>0</v>
      </c>
      <c r="K1236" s="29" t="n">
        <v>0</v>
      </c>
      <c r="L1236" s="29" t="n">
        <v>0</v>
      </c>
      <c r="M1236" s="29"/>
      <c r="N1236" s="6" t="s">
        <f>=I1236+J1236+K1236+L1236</f>
      </c>
      <c r="O1236" s="29"/>
      <c r="P1236" s="27"/>
    </row>
    <row collapsed="false" customFormat="false" customHeight="false" hidden="false" ht="12.1" outlineLevel="0" r="1237">
      <c r="A1237" s="26" t="n">
        <v>45040</v>
      </c>
      <c r="B1237" s="27" t="s">
        <v>547</v>
      </c>
      <c r="C1237" s="27" t="s">
        <v>183</v>
      </c>
      <c r="D1237" s="27" t="s">
        <v>547</v>
      </c>
      <c r="E1237" s="27" t="s">
        <v>547</v>
      </c>
      <c r="F1237" s="27" t="s">
        <v>19</v>
      </c>
      <c r="G1237" s="28" t="n">
        <v>1</v>
      </c>
      <c r="H1237" s="29" t="n">
        <v>1000</v>
      </c>
      <c r="I1237" s="29" t="n">
        <v>1000</v>
      </c>
      <c r="J1237" s="29" t="n">
        <v>0</v>
      </c>
      <c r="K1237" s="29" t="n">
        <v>0</v>
      </c>
      <c r="L1237" s="29" t="n">
        <v>0</v>
      </c>
      <c r="M1237" s="29"/>
      <c r="N1237" s="6" t="s">
        <f>=I1237+J1237+K1237+L1237</f>
      </c>
      <c r="O1237" s="29"/>
      <c r="P1237" s="27"/>
    </row>
    <row collapsed="false" customFormat="false" customHeight="false" hidden="false" ht="12.1" outlineLevel="0" r="1238">
      <c r="A1238" s="21" t="n">
        <v>45040.988877315</v>
      </c>
      <c r="B1238" s="17" t="s">
        <v>27</v>
      </c>
      <c r="C1238" s="17" t="s">
        <v>560</v>
      </c>
      <c r="D1238" s="17" t="s">
        <v>473</v>
      </c>
      <c r="E1238" s="17" t="s">
        <v>17</v>
      </c>
      <c r="F1238" s="17" t="s">
        <v>19</v>
      </c>
      <c r="G1238" s="7" t="n">
        <v>600</v>
      </c>
      <c r="H1238" s="6" t="n">
        <v>36.895</v>
      </c>
      <c r="I1238" s="6" t="n">
        <v>-22137</v>
      </c>
      <c r="J1238" s="6" t="n">
        <v>0</v>
      </c>
      <c r="K1238" s="6" t="n">
        <v>-15.49</v>
      </c>
      <c r="L1238" s="6" t="n">
        <v>0</v>
      </c>
      <c r="M1238" s="6"/>
      <c r="N1238" s="6" t="s">
        <f>=I1238+J1238+K1238+L1238</f>
      </c>
      <c r="O1238" s="6"/>
      <c r="P1238" s="17"/>
    </row>
    <row collapsed="false" customFormat="false" customHeight="false" hidden="false" ht="12.1" outlineLevel="0" r="1239">
      <c r="A1239" s="21" t="n">
        <v>45044.7575</v>
      </c>
      <c r="B1239" s="17" t="s">
        <v>24</v>
      </c>
      <c r="C1239" s="17" t="s">
        <v>630</v>
      </c>
      <c r="D1239" s="17" t="s">
        <v>473</v>
      </c>
      <c r="E1239" s="17" t="s">
        <v>17</v>
      </c>
      <c r="F1239" s="17" t="s">
        <v>19</v>
      </c>
      <c r="G1239" s="7" t="n">
        <v>7</v>
      </c>
      <c r="H1239" s="6" t="n">
        <v>407.7</v>
      </c>
      <c r="I1239" s="6" t="n">
        <v>-2853.9</v>
      </c>
      <c r="J1239" s="6" t="n">
        <v>0</v>
      </c>
      <c r="K1239" s="6" t="n">
        <v>-1.99</v>
      </c>
      <c r="L1239" s="6" t="n">
        <v>0</v>
      </c>
      <c r="M1239" s="6"/>
      <c r="N1239" s="6" t="s">
        <f>=I1239+J1239+K1239+L1239</f>
      </c>
      <c r="O1239" s="6"/>
      <c r="P1239" s="17"/>
    </row>
    <row collapsed="false" customFormat="false" customHeight="false" hidden="false" ht="12.1" outlineLevel="0" r="1240">
      <c r="A1240" s="26" t="n">
        <v>45054</v>
      </c>
      <c r="B1240" s="27" t="s">
        <v>547</v>
      </c>
      <c r="C1240" s="27" t="s">
        <v>183</v>
      </c>
      <c r="D1240" s="27" t="s">
        <v>547</v>
      </c>
      <c r="E1240" s="27" t="s">
        <v>547</v>
      </c>
      <c r="F1240" s="27" t="s">
        <v>19</v>
      </c>
      <c r="G1240" s="28" t="n">
        <v>1</v>
      </c>
      <c r="H1240" s="29" t="n">
        <v>35000</v>
      </c>
      <c r="I1240" s="29" t="n">
        <v>35000</v>
      </c>
      <c r="J1240" s="29" t="n">
        <v>0</v>
      </c>
      <c r="K1240" s="29" t="n">
        <v>0</v>
      </c>
      <c r="L1240" s="29" t="n">
        <v>0</v>
      </c>
      <c r="M1240" s="29"/>
      <c r="N1240" s="6" t="s">
        <f>=I1240+J1240+K1240+L1240</f>
      </c>
      <c r="O1240" s="29"/>
      <c r="P1240" s="27"/>
    </row>
    <row collapsed="false" customFormat="false" customHeight="false" hidden="false" ht="12.1" outlineLevel="0" r="1241">
      <c r="A1241" s="26" t="n">
        <v>45054</v>
      </c>
      <c r="B1241" s="27" t="s">
        <v>547</v>
      </c>
      <c r="C1241" s="27" t="s">
        <v>183</v>
      </c>
      <c r="D1241" s="27" t="s">
        <v>547</v>
      </c>
      <c r="E1241" s="27" t="s">
        <v>547</v>
      </c>
      <c r="F1241" s="27" t="s">
        <v>19</v>
      </c>
      <c r="G1241" s="28" t="n">
        <v>1</v>
      </c>
      <c r="H1241" s="29" t="n">
        <v>25000</v>
      </c>
      <c r="I1241" s="29" t="n">
        <v>25000</v>
      </c>
      <c r="J1241" s="29" t="n">
        <v>0</v>
      </c>
      <c r="K1241" s="29" t="n">
        <v>0</v>
      </c>
      <c r="L1241" s="29" t="n">
        <v>0</v>
      </c>
      <c r="M1241" s="29"/>
      <c r="N1241" s="6" t="s">
        <f>=I1241+J1241+K1241+L1241</f>
      </c>
      <c r="O1241" s="29"/>
      <c r="P1241" s="27"/>
    </row>
    <row collapsed="false" customFormat="false" customHeight="false" hidden="false" ht="12.1" outlineLevel="0" r="1242">
      <c r="A1242" s="21" t="n">
        <v>45054.937581019</v>
      </c>
      <c r="B1242" s="17" t="s">
        <v>16</v>
      </c>
      <c r="C1242" s="17" t="s">
        <v>556</v>
      </c>
      <c r="D1242" s="17" t="s">
        <v>473</v>
      </c>
      <c r="E1242" s="17" t="s">
        <v>17</v>
      </c>
      <c r="F1242" s="17" t="s">
        <v>19</v>
      </c>
      <c r="G1242" s="7" t="n">
        <v>7</v>
      </c>
      <c r="H1242" s="6" t="n">
        <v>4561</v>
      </c>
      <c r="I1242" s="6" t="n">
        <v>-31927</v>
      </c>
      <c r="J1242" s="6" t="n">
        <v>0</v>
      </c>
      <c r="K1242" s="6" t="n">
        <v>-12.77</v>
      </c>
      <c r="L1242" s="6" t="n">
        <v>0</v>
      </c>
      <c r="M1242" s="6"/>
      <c r="N1242" s="6" t="s">
        <f>=I1242+J1242+K1242+L1242</f>
      </c>
      <c r="O1242" s="6"/>
      <c r="P1242" s="17"/>
    </row>
    <row collapsed="false" customFormat="false" customHeight="false" hidden="false" ht="12.1" outlineLevel="0" r="1243">
      <c r="A1243" s="21" t="n">
        <v>45054.945706019</v>
      </c>
      <c r="B1243" s="17" t="s">
        <v>33</v>
      </c>
      <c r="C1243" s="17" t="s">
        <v>622</v>
      </c>
      <c r="D1243" s="17" t="s">
        <v>473</v>
      </c>
      <c r="E1243" s="17" t="s">
        <v>17</v>
      </c>
      <c r="F1243" s="17" t="s">
        <v>19</v>
      </c>
      <c r="G1243" s="7" t="n">
        <v>10</v>
      </c>
      <c r="H1243" s="6" t="n">
        <v>237</v>
      </c>
      <c r="I1243" s="6" t="n">
        <v>-2370</v>
      </c>
      <c r="J1243" s="6" t="n">
        <v>0</v>
      </c>
      <c r="K1243" s="6" t="n">
        <v>-0.95</v>
      </c>
      <c r="L1243" s="6" t="n">
        <v>0</v>
      </c>
      <c r="M1243" s="6"/>
      <c r="N1243" s="6" t="s">
        <f>=I1243+J1243+K1243+L1243</f>
      </c>
      <c r="O1243" s="6"/>
      <c r="P1243" s="17"/>
    </row>
    <row collapsed="false" customFormat="false" customHeight="false" hidden="false" ht="12.1" outlineLevel="0" r="1244">
      <c r="A1244" s="21" t="n">
        <v>45054.946342593</v>
      </c>
      <c r="B1244" s="17" t="s">
        <v>27</v>
      </c>
      <c r="C1244" s="17" t="s">
        <v>560</v>
      </c>
      <c r="D1244" s="17" t="s">
        <v>473</v>
      </c>
      <c r="E1244" s="17" t="s">
        <v>17</v>
      </c>
      <c r="F1244" s="17" t="s">
        <v>19</v>
      </c>
      <c r="G1244" s="7" t="n">
        <v>100</v>
      </c>
      <c r="H1244" s="6" t="n">
        <v>33.14</v>
      </c>
      <c r="I1244" s="6" t="n">
        <v>-3314</v>
      </c>
      <c r="J1244" s="6" t="n">
        <v>0</v>
      </c>
      <c r="K1244" s="6" t="n">
        <v>-1.33</v>
      </c>
      <c r="L1244" s="6" t="n">
        <v>0</v>
      </c>
      <c r="M1244" s="6"/>
      <c r="N1244" s="6" t="s">
        <f>=I1244+J1244+K1244+L1244</f>
      </c>
      <c r="O1244" s="6"/>
      <c r="P1244" s="17"/>
    </row>
    <row collapsed="false" customFormat="false" customHeight="false" hidden="false" ht="12.1" outlineLevel="0" r="1245">
      <c r="A1245" s="21" t="n">
        <v>45054.948020833</v>
      </c>
      <c r="B1245" s="17" t="s">
        <v>27</v>
      </c>
      <c r="C1245" s="17" t="s">
        <v>560</v>
      </c>
      <c r="D1245" s="17" t="s">
        <v>473</v>
      </c>
      <c r="E1245" s="17" t="s">
        <v>17</v>
      </c>
      <c r="F1245" s="17" t="s">
        <v>19</v>
      </c>
      <c r="G1245" s="7" t="n">
        <v>600</v>
      </c>
      <c r="H1245" s="6" t="n">
        <v>33.14</v>
      </c>
      <c r="I1245" s="6" t="n">
        <v>-19884</v>
      </c>
      <c r="J1245" s="6" t="n">
        <v>0</v>
      </c>
      <c r="K1245" s="6" t="n">
        <v>-7.95</v>
      </c>
      <c r="L1245" s="6" t="n">
        <v>0</v>
      </c>
      <c r="M1245" s="6"/>
      <c r="N1245" s="6" t="s">
        <f>=I1245+J1245+K1245+L1245</f>
      </c>
      <c r="O1245" s="6"/>
      <c r="P1245" s="17"/>
    </row>
    <row collapsed="false" customFormat="false" customHeight="false" hidden="false" ht="12.1" outlineLevel="0" r="1246">
      <c r="A1246" s="21" t="n">
        <v>45054.949675926</v>
      </c>
      <c r="B1246" s="17" t="s">
        <v>24</v>
      </c>
      <c r="C1246" s="17" t="s">
        <v>630</v>
      </c>
      <c r="D1246" s="17" t="s">
        <v>473</v>
      </c>
      <c r="E1246" s="17" t="s">
        <v>17</v>
      </c>
      <c r="F1246" s="17" t="s">
        <v>19</v>
      </c>
      <c r="G1246" s="7" t="n">
        <v>1</v>
      </c>
      <c r="H1246" s="6" t="n">
        <v>393.9</v>
      </c>
      <c r="I1246" s="6" t="n">
        <v>-393.9</v>
      </c>
      <c r="J1246" s="6" t="n">
        <v>0</v>
      </c>
      <c r="K1246" s="6" t="n">
        <v>-0.28</v>
      </c>
      <c r="L1246" s="6" t="n">
        <v>0</v>
      </c>
      <c r="M1246" s="6"/>
      <c r="N1246" s="6" t="s">
        <f>=I1246+J1246+K1246+L1246</f>
      </c>
      <c r="O1246" s="6"/>
      <c r="P1246" s="17"/>
    </row>
    <row collapsed="false" customFormat="false" customHeight="false" hidden="false" ht="12.1" outlineLevel="0" r="1247">
      <c r="A1247" s="21" t="n">
        <v>45054.951770833</v>
      </c>
      <c r="B1247" s="17" t="s">
        <v>24</v>
      </c>
      <c r="C1247" s="17" t="s">
        <v>630</v>
      </c>
      <c r="D1247" s="17" t="s">
        <v>473</v>
      </c>
      <c r="E1247" s="17" t="s">
        <v>17</v>
      </c>
      <c r="F1247" s="17" t="s">
        <v>19</v>
      </c>
      <c r="G1247" s="7" t="n">
        <v>4</v>
      </c>
      <c r="H1247" s="6" t="n">
        <v>393.8</v>
      </c>
      <c r="I1247" s="6" t="n">
        <v>-1575.2</v>
      </c>
      <c r="J1247" s="6" t="n">
        <v>0</v>
      </c>
      <c r="K1247" s="6" t="n">
        <v>-0.63</v>
      </c>
      <c r="L1247" s="6" t="n">
        <v>0</v>
      </c>
      <c r="M1247" s="6"/>
      <c r="N1247" s="6" t="s">
        <f>=I1247+J1247+K1247+L1247</f>
      </c>
      <c r="O1247" s="6"/>
      <c r="P1247" s="17"/>
    </row>
    <row collapsed="false" customFormat="false" customHeight="false" hidden="false" ht="12.1" outlineLevel="0" r="1248">
      <c r="A1248" s="26" t="n">
        <v>45058</v>
      </c>
      <c r="B1248" s="27" t="s">
        <v>547</v>
      </c>
      <c r="C1248" s="27" t="s">
        <v>183</v>
      </c>
      <c r="D1248" s="27" t="s">
        <v>547</v>
      </c>
      <c r="E1248" s="27" t="s">
        <v>547</v>
      </c>
      <c r="F1248" s="27" t="s">
        <v>19</v>
      </c>
      <c r="G1248" s="28" t="n">
        <v>1</v>
      </c>
      <c r="H1248" s="29" t="n">
        <v>25000</v>
      </c>
      <c r="I1248" s="29" t="n">
        <v>25000</v>
      </c>
      <c r="J1248" s="29" t="n">
        <v>0</v>
      </c>
      <c r="K1248" s="29" t="n">
        <v>0</v>
      </c>
      <c r="L1248" s="29" t="n">
        <v>0</v>
      </c>
      <c r="M1248" s="29"/>
      <c r="N1248" s="6" t="s">
        <f>=I1248+J1248+K1248+L1248</f>
      </c>
      <c r="O1248" s="29"/>
      <c r="P1248" s="27"/>
    </row>
    <row collapsed="false" customFormat="false" customHeight="false" hidden="false" ht="12.1" outlineLevel="0" r="1249">
      <c r="A1249" s="26" t="n">
        <v>45058</v>
      </c>
      <c r="B1249" s="27" t="s">
        <v>547</v>
      </c>
      <c r="C1249" s="27" t="s">
        <v>183</v>
      </c>
      <c r="D1249" s="27" t="s">
        <v>547</v>
      </c>
      <c r="E1249" s="27" t="s">
        <v>547</v>
      </c>
      <c r="F1249" s="27" t="s">
        <v>19</v>
      </c>
      <c r="G1249" s="28" t="n">
        <v>1</v>
      </c>
      <c r="H1249" s="29" t="n">
        <v>27000</v>
      </c>
      <c r="I1249" s="29" t="n">
        <v>27000</v>
      </c>
      <c r="J1249" s="29" t="n">
        <v>0</v>
      </c>
      <c r="K1249" s="29" t="n">
        <v>0</v>
      </c>
      <c r="L1249" s="29" t="n">
        <v>0</v>
      </c>
      <c r="M1249" s="29"/>
      <c r="N1249" s="6" t="s">
        <f>=I1249+J1249+K1249+L1249</f>
      </c>
      <c r="O1249" s="29"/>
      <c r="P1249" s="27"/>
    </row>
    <row collapsed="false" customFormat="false" customHeight="false" hidden="false" ht="12.1" outlineLevel="0" r="1250">
      <c r="A1250" s="21" t="n">
        <v>45058.744548611</v>
      </c>
      <c r="B1250" s="17" t="s">
        <v>36</v>
      </c>
      <c r="C1250" s="17" t="s">
        <v>555</v>
      </c>
      <c r="D1250" s="17" t="s">
        <v>473</v>
      </c>
      <c r="E1250" s="17" t="s">
        <v>17</v>
      </c>
      <c r="F1250" s="17" t="s">
        <v>19</v>
      </c>
      <c r="G1250" s="7" t="n">
        <v>150</v>
      </c>
      <c r="H1250" s="6" t="n">
        <v>174.18</v>
      </c>
      <c r="I1250" s="6" t="n">
        <v>-26127</v>
      </c>
      <c r="J1250" s="6" t="n">
        <v>0</v>
      </c>
      <c r="K1250" s="6" t="n">
        <v>-18.29</v>
      </c>
      <c r="L1250" s="6" t="n">
        <v>0</v>
      </c>
      <c r="M1250" s="6"/>
      <c r="N1250" s="6" t="s">
        <f>=I1250+J1250+K1250+L1250</f>
      </c>
      <c r="O1250" s="6"/>
      <c r="P1250" s="17"/>
    </row>
    <row collapsed="false" customFormat="false" customHeight="false" hidden="false" ht="12.1" outlineLevel="0" r="1251">
      <c r="A1251" s="21" t="n">
        <v>45058.84625</v>
      </c>
      <c r="B1251" s="17" t="s">
        <v>36</v>
      </c>
      <c r="C1251" s="17" t="s">
        <v>555</v>
      </c>
      <c r="D1251" s="17" t="s">
        <v>473</v>
      </c>
      <c r="E1251" s="17" t="s">
        <v>17</v>
      </c>
      <c r="F1251" s="17" t="s">
        <v>19</v>
      </c>
      <c r="G1251" s="7" t="n">
        <v>10</v>
      </c>
      <c r="H1251" s="6" t="n">
        <v>173.03</v>
      </c>
      <c r="I1251" s="6" t="n">
        <v>-1730.3</v>
      </c>
      <c r="J1251" s="6" t="n">
        <v>0</v>
      </c>
      <c r="K1251" s="6" t="n">
        <v>-0.69</v>
      </c>
      <c r="L1251" s="6" t="n">
        <v>0</v>
      </c>
      <c r="M1251" s="6"/>
      <c r="N1251" s="6" t="s">
        <f>=I1251+J1251+K1251+L1251</f>
      </c>
      <c r="O1251" s="6"/>
      <c r="P1251" s="17"/>
    </row>
    <row collapsed="false" customFormat="false" customHeight="false" hidden="false" ht="12.1" outlineLevel="0" r="1252">
      <c r="A1252" s="21" t="n">
        <v>45058.846342593</v>
      </c>
      <c r="B1252" s="17" t="s">
        <v>36</v>
      </c>
      <c r="C1252" s="17" t="s">
        <v>555</v>
      </c>
      <c r="D1252" s="17" t="s">
        <v>473</v>
      </c>
      <c r="E1252" s="17" t="s">
        <v>17</v>
      </c>
      <c r="F1252" s="17" t="s">
        <v>19</v>
      </c>
      <c r="G1252" s="7" t="n">
        <v>70</v>
      </c>
      <c r="H1252" s="6" t="n">
        <v>173.03</v>
      </c>
      <c r="I1252" s="6" t="n">
        <v>-12112.1</v>
      </c>
      <c r="J1252" s="6" t="n">
        <v>0</v>
      </c>
      <c r="K1252" s="6" t="n">
        <v>-4.84</v>
      </c>
      <c r="L1252" s="6" t="n">
        <v>0</v>
      </c>
      <c r="M1252" s="6"/>
      <c r="N1252" s="6" t="s">
        <f>=I1252+J1252+K1252+L1252</f>
      </c>
      <c r="O1252" s="6"/>
      <c r="P1252" s="17"/>
    </row>
    <row collapsed="false" customFormat="false" customHeight="false" hidden="false" ht="12.1" outlineLevel="0" r="1253">
      <c r="A1253" s="21" t="n">
        <v>45058.846608796</v>
      </c>
      <c r="B1253" s="17" t="s">
        <v>36</v>
      </c>
      <c r="C1253" s="17" t="s">
        <v>555</v>
      </c>
      <c r="D1253" s="17" t="s">
        <v>473</v>
      </c>
      <c r="E1253" s="17" t="s">
        <v>17</v>
      </c>
      <c r="F1253" s="17" t="s">
        <v>19</v>
      </c>
      <c r="G1253" s="7" t="n">
        <v>60</v>
      </c>
      <c r="H1253" s="6" t="n">
        <v>173.03</v>
      </c>
      <c r="I1253" s="6" t="n">
        <v>-10381.8</v>
      </c>
      <c r="J1253" s="6" t="n">
        <v>0</v>
      </c>
      <c r="K1253" s="6" t="n">
        <v>-4.15</v>
      </c>
      <c r="L1253" s="6" t="n">
        <v>0</v>
      </c>
      <c r="M1253" s="6"/>
      <c r="N1253" s="6" t="s">
        <f>=I1253+J1253+K1253+L1253</f>
      </c>
      <c r="O1253" s="6"/>
      <c r="P1253" s="17"/>
    </row>
    <row collapsed="false" customFormat="false" customHeight="false" hidden="false" ht="12.1" outlineLevel="0" r="1254">
      <c r="A1254" s="21" t="n">
        <v>45058.854178241</v>
      </c>
      <c r="B1254" s="17" t="s">
        <v>24</v>
      </c>
      <c r="C1254" s="17" t="s">
        <v>630</v>
      </c>
      <c r="D1254" s="17" t="s">
        <v>473</v>
      </c>
      <c r="E1254" s="17" t="s">
        <v>17</v>
      </c>
      <c r="F1254" s="17" t="s">
        <v>19</v>
      </c>
      <c r="G1254" s="7" t="n">
        <v>2</v>
      </c>
      <c r="H1254" s="6" t="n">
        <v>402.4</v>
      </c>
      <c r="I1254" s="6" t="n">
        <v>-804.8</v>
      </c>
      <c r="J1254" s="6" t="n">
        <v>0</v>
      </c>
      <c r="K1254" s="6" t="n">
        <v>-0.56</v>
      </c>
      <c r="L1254" s="6" t="n">
        <v>0</v>
      </c>
      <c r="M1254" s="6"/>
      <c r="N1254" s="6" t="s">
        <f>=I1254+J1254+K1254+L1254</f>
      </c>
      <c r="O1254" s="6"/>
      <c r="P1254" s="17"/>
    </row>
    <row collapsed="false" customFormat="false" customHeight="false" hidden="false" ht="12.1" outlineLevel="0" r="1255">
      <c r="A1255" s="21" t="n">
        <v>45058.855324074</v>
      </c>
      <c r="B1255" s="17" t="s">
        <v>24</v>
      </c>
      <c r="C1255" s="17" t="s">
        <v>630</v>
      </c>
      <c r="D1255" s="17" t="s">
        <v>473</v>
      </c>
      <c r="E1255" s="17" t="s">
        <v>17</v>
      </c>
      <c r="F1255" s="17" t="s">
        <v>19</v>
      </c>
      <c r="G1255" s="7" t="n">
        <v>2</v>
      </c>
      <c r="H1255" s="6" t="n">
        <v>402.3</v>
      </c>
      <c r="I1255" s="6" t="n">
        <v>-804.6</v>
      </c>
      <c r="J1255" s="6" t="n">
        <v>0</v>
      </c>
      <c r="K1255" s="6" t="n">
        <v>-0.56</v>
      </c>
      <c r="L1255" s="6" t="n">
        <v>0</v>
      </c>
      <c r="M1255" s="6"/>
      <c r="N1255" s="6" t="s">
        <f>=I1255+J1255+K1255+L1255</f>
      </c>
      <c r="O1255" s="6"/>
      <c r="P1255" s="17"/>
    </row>
    <row collapsed="false" customFormat="false" customHeight="false" hidden="false" ht="12.1" outlineLevel="0" r="1256">
      <c r="A1256" s="26" t="n">
        <v>45068</v>
      </c>
      <c r="B1256" s="27" t="s">
        <v>547</v>
      </c>
      <c r="C1256" s="27" t="s">
        <v>183</v>
      </c>
      <c r="D1256" s="27" t="s">
        <v>547</v>
      </c>
      <c r="E1256" s="27" t="s">
        <v>547</v>
      </c>
      <c r="F1256" s="27" t="s">
        <v>19</v>
      </c>
      <c r="G1256" s="28" t="n">
        <v>1</v>
      </c>
      <c r="H1256" s="29" t="n">
        <v>25000</v>
      </c>
      <c r="I1256" s="29" t="n">
        <v>25000</v>
      </c>
      <c r="J1256" s="29" t="n">
        <v>0</v>
      </c>
      <c r="K1256" s="29" t="n">
        <v>0</v>
      </c>
      <c r="L1256" s="29" t="n">
        <v>0</v>
      </c>
      <c r="M1256" s="29"/>
      <c r="N1256" s="6" t="s">
        <f>=I1256+J1256+K1256+L1256</f>
      </c>
      <c r="O1256" s="29"/>
      <c r="P1256" s="27"/>
    </row>
    <row collapsed="false" customFormat="false" customHeight="false" hidden="false" ht="12.1" outlineLevel="0" r="1257">
      <c r="A1257" s="26" t="n">
        <v>45068</v>
      </c>
      <c r="B1257" s="27" t="s">
        <v>547</v>
      </c>
      <c r="C1257" s="27" t="s">
        <v>183</v>
      </c>
      <c r="D1257" s="27" t="s">
        <v>547</v>
      </c>
      <c r="E1257" s="27" t="s">
        <v>547</v>
      </c>
      <c r="F1257" s="27" t="s">
        <v>19</v>
      </c>
      <c r="G1257" s="28" t="n">
        <v>1</v>
      </c>
      <c r="H1257" s="29" t="n">
        <v>35000</v>
      </c>
      <c r="I1257" s="29" t="n">
        <v>35000</v>
      </c>
      <c r="J1257" s="29" t="n">
        <v>0</v>
      </c>
      <c r="K1257" s="29" t="n">
        <v>0</v>
      </c>
      <c r="L1257" s="29" t="n">
        <v>0</v>
      </c>
      <c r="M1257" s="29"/>
      <c r="N1257" s="6" t="s">
        <f>=I1257+J1257+K1257+L1257</f>
      </c>
      <c r="O1257" s="29"/>
      <c r="P1257" s="27"/>
    </row>
    <row collapsed="false" customFormat="false" customHeight="false" hidden="false" ht="12.1" outlineLevel="0" r="1258">
      <c r="A1258" s="21" t="n">
        <v>45068.473263889</v>
      </c>
      <c r="B1258" s="17" t="s">
        <v>36</v>
      </c>
      <c r="C1258" s="17" t="s">
        <v>555</v>
      </c>
      <c r="D1258" s="17" t="s">
        <v>473</v>
      </c>
      <c r="E1258" s="17" t="s">
        <v>17</v>
      </c>
      <c r="F1258" s="17" t="s">
        <v>19</v>
      </c>
      <c r="G1258" s="7" t="n">
        <v>200</v>
      </c>
      <c r="H1258" s="6" t="n">
        <v>174.59</v>
      </c>
      <c r="I1258" s="6" t="n">
        <v>-34918</v>
      </c>
      <c r="J1258" s="6" t="n">
        <v>0</v>
      </c>
      <c r="K1258" s="6" t="n">
        <v>-13.97</v>
      </c>
      <c r="L1258" s="6" t="n">
        <v>0</v>
      </c>
      <c r="M1258" s="6"/>
      <c r="N1258" s="6" t="s">
        <f>=I1258+J1258+K1258+L1258</f>
      </c>
      <c r="O1258" s="6"/>
      <c r="P1258" s="17"/>
    </row>
    <row collapsed="false" customFormat="false" customHeight="false" hidden="false" ht="12.1" outlineLevel="0" r="1259">
      <c r="A1259" s="21" t="n">
        <v>45068.744606481</v>
      </c>
      <c r="B1259" s="17" t="s">
        <v>36</v>
      </c>
      <c r="C1259" s="17" t="s">
        <v>555</v>
      </c>
      <c r="D1259" s="17" t="s">
        <v>473</v>
      </c>
      <c r="E1259" s="17" t="s">
        <v>17</v>
      </c>
      <c r="F1259" s="17" t="s">
        <v>19</v>
      </c>
      <c r="G1259" s="7" t="n">
        <v>140</v>
      </c>
      <c r="H1259" s="6" t="n">
        <v>172.28</v>
      </c>
      <c r="I1259" s="6" t="n">
        <v>-24119.2</v>
      </c>
      <c r="J1259" s="6" t="n">
        <v>0</v>
      </c>
      <c r="K1259" s="6" t="n">
        <v>-9.65</v>
      </c>
      <c r="L1259" s="6" t="n">
        <v>0</v>
      </c>
      <c r="M1259" s="6"/>
      <c r="N1259" s="6" t="s">
        <f>=I1259+J1259+K1259+L1259</f>
      </c>
      <c r="O1259" s="6"/>
      <c r="P1259" s="17"/>
    </row>
    <row collapsed="false" customFormat="false" customHeight="false" hidden="false" ht="12.1" outlineLevel="0" r="1260">
      <c r="A1260" s="21" t="n">
        <v>45068.919282407</v>
      </c>
      <c r="B1260" s="17" t="s">
        <v>495</v>
      </c>
      <c r="C1260" s="17" t="s">
        <v>609</v>
      </c>
      <c r="D1260" s="17" t="s">
        <v>473</v>
      </c>
      <c r="E1260" s="17" t="s">
        <v>17</v>
      </c>
      <c r="F1260" s="17" t="s">
        <v>19</v>
      </c>
      <c r="G1260" s="7" t="n">
        <v>10</v>
      </c>
      <c r="H1260" s="6" t="n">
        <v>66.59</v>
      </c>
      <c r="I1260" s="6" t="n">
        <v>-665.9</v>
      </c>
      <c r="J1260" s="6" t="n">
        <v>0</v>
      </c>
      <c r="K1260" s="6" t="n">
        <v>-0.27</v>
      </c>
      <c r="L1260" s="6" t="n">
        <v>0</v>
      </c>
      <c r="M1260" s="6"/>
      <c r="N1260" s="6" t="s">
        <f>=I1260+J1260+K1260+L1260</f>
      </c>
      <c r="O1260" s="6"/>
      <c r="P1260" s="17"/>
    </row>
    <row collapsed="false" customFormat="false" customHeight="false" hidden="false" ht="12.1" outlineLevel="0" r="1261">
      <c r="A1261" s="30" t="n">
        <v>45071.46681713</v>
      </c>
      <c r="B1261" s="31" t="s">
        <v>493</v>
      </c>
      <c r="C1261" s="31" t="s">
        <v>607</v>
      </c>
      <c r="D1261" s="31" t="s">
        <v>475</v>
      </c>
      <c r="E1261" s="31" t="s">
        <v>17</v>
      </c>
      <c r="F1261" s="31" t="s">
        <v>19</v>
      </c>
      <c r="G1261" s="32" t="n">
        <v>-1</v>
      </c>
      <c r="H1261" s="33" t="n">
        <v>4078.5</v>
      </c>
      <c r="I1261" s="33" t="n">
        <v>4078.5</v>
      </c>
      <c r="J1261" s="33" t="n">
        <v>0</v>
      </c>
      <c r="K1261" s="33" t="n">
        <v>-1.63</v>
      </c>
      <c r="L1261" s="33" t="n">
        <v>0</v>
      </c>
      <c r="M1261" s="33"/>
      <c r="N1261" s="6" t="s">
        <f>=I1261+J1261+K1261+L1261</f>
      </c>
      <c r="O1261" s="33"/>
      <c r="P1261" s="31"/>
    </row>
    <row collapsed="false" customFormat="false" customHeight="false" hidden="false" ht="12.1" outlineLevel="0" r="1262">
      <c r="A1262" s="30" t="n">
        <v>45071.466828704</v>
      </c>
      <c r="B1262" s="31" t="s">
        <v>493</v>
      </c>
      <c r="C1262" s="31" t="s">
        <v>607</v>
      </c>
      <c r="D1262" s="31" t="s">
        <v>475</v>
      </c>
      <c r="E1262" s="31" t="s">
        <v>17</v>
      </c>
      <c r="F1262" s="31" t="s">
        <v>19</v>
      </c>
      <c r="G1262" s="32" t="n">
        <v>-1</v>
      </c>
      <c r="H1262" s="33" t="n">
        <v>4078.5</v>
      </c>
      <c r="I1262" s="33" t="n">
        <v>4078.5</v>
      </c>
      <c r="J1262" s="33" t="n">
        <v>0</v>
      </c>
      <c r="K1262" s="33" t="n">
        <v>-1.63</v>
      </c>
      <c r="L1262" s="33" t="n">
        <v>0</v>
      </c>
      <c r="M1262" s="33"/>
      <c r="N1262" s="6" t="s">
        <f>=I1262+J1262+K1262+L1262</f>
      </c>
      <c r="O1262" s="33"/>
      <c r="P1262" s="31"/>
    </row>
    <row collapsed="false" customFormat="false" customHeight="false" hidden="false" ht="12.1" outlineLevel="0" r="1263">
      <c r="A1263" s="30" t="n">
        <v>45071.466828704</v>
      </c>
      <c r="B1263" s="31" t="s">
        <v>493</v>
      </c>
      <c r="C1263" s="31" t="s">
        <v>607</v>
      </c>
      <c r="D1263" s="31" t="s">
        <v>475</v>
      </c>
      <c r="E1263" s="31" t="s">
        <v>17</v>
      </c>
      <c r="F1263" s="31" t="s">
        <v>19</v>
      </c>
      <c r="G1263" s="32" t="n">
        <v>-2</v>
      </c>
      <c r="H1263" s="33" t="n">
        <v>4078.5</v>
      </c>
      <c r="I1263" s="33" t="n">
        <v>8157</v>
      </c>
      <c r="J1263" s="33" t="n">
        <v>0</v>
      </c>
      <c r="K1263" s="33" t="n">
        <v>-3.26</v>
      </c>
      <c r="L1263" s="33" t="n">
        <v>0</v>
      </c>
      <c r="M1263" s="33"/>
      <c r="N1263" s="6" t="s">
        <f>=I1263+J1263+K1263+L1263</f>
      </c>
      <c r="O1263" s="33"/>
      <c r="P1263" s="31"/>
    </row>
    <row collapsed="false" customFormat="false" customHeight="false" hidden="false" ht="12.1" outlineLevel="0" r="1264">
      <c r="A1264" s="30" t="n">
        <v>45071.466828704</v>
      </c>
      <c r="B1264" s="31" t="s">
        <v>493</v>
      </c>
      <c r="C1264" s="31" t="s">
        <v>607</v>
      </c>
      <c r="D1264" s="31" t="s">
        <v>475</v>
      </c>
      <c r="E1264" s="31" t="s">
        <v>17</v>
      </c>
      <c r="F1264" s="31" t="s">
        <v>19</v>
      </c>
      <c r="G1264" s="32" t="n">
        <v>-3</v>
      </c>
      <c r="H1264" s="33" t="n">
        <v>4078.5</v>
      </c>
      <c r="I1264" s="33" t="n">
        <v>12235.5</v>
      </c>
      <c r="J1264" s="33" t="n">
        <v>0</v>
      </c>
      <c r="K1264" s="33" t="n">
        <v>-4.89</v>
      </c>
      <c r="L1264" s="33" t="n">
        <v>0</v>
      </c>
      <c r="M1264" s="33"/>
      <c r="N1264" s="6" t="s">
        <f>=I1264+J1264+K1264+L1264</f>
      </c>
      <c r="O1264" s="33"/>
      <c r="P1264" s="31"/>
    </row>
    <row collapsed="false" customFormat="false" customHeight="false" hidden="false" ht="12.1" outlineLevel="0" r="1265">
      <c r="A1265" s="30" t="n">
        <v>45071.466828704</v>
      </c>
      <c r="B1265" s="31" t="s">
        <v>493</v>
      </c>
      <c r="C1265" s="31" t="s">
        <v>607</v>
      </c>
      <c r="D1265" s="31" t="s">
        <v>475</v>
      </c>
      <c r="E1265" s="31" t="s">
        <v>17</v>
      </c>
      <c r="F1265" s="31" t="s">
        <v>19</v>
      </c>
      <c r="G1265" s="32" t="n">
        <v>-1</v>
      </c>
      <c r="H1265" s="33" t="n">
        <v>4078.5</v>
      </c>
      <c r="I1265" s="33" t="n">
        <v>4078.5</v>
      </c>
      <c r="J1265" s="33" t="n">
        <v>0</v>
      </c>
      <c r="K1265" s="33" t="n">
        <v>-1.63</v>
      </c>
      <c r="L1265" s="33" t="n">
        <v>0</v>
      </c>
      <c r="M1265" s="33"/>
      <c r="N1265" s="6" t="s">
        <f>=I1265+J1265+K1265+L1265</f>
      </c>
      <c r="O1265" s="33"/>
      <c r="P1265" s="31"/>
    </row>
    <row collapsed="false" customFormat="false" customHeight="false" hidden="false" ht="12.1" outlineLevel="0" r="1266">
      <c r="A1266" s="30" t="n">
        <v>45071.466828704</v>
      </c>
      <c r="B1266" s="31" t="s">
        <v>493</v>
      </c>
      <c r="C1266" s="31" t="s">
        <v>607</v>
      </c>
      <c r="D1266" s="31" t="s">
        <v>475</v>
      </c>
      <c r="E1266" s="31" t="s">
        <v>17</v>
      </c>
      <c r="F1266" s="31" t="s">
        <v>19</v>
      </c>
      <c r="G1266" s="32" t="n">
        <v>-2</v>
      </c>
      <c r="H1266" s="33" t="n">
        <v>4078.5</v>
      </c>
      <c r="I1266" s="33" t="n">
        <v>8157</v>
      </c>
      <c r="J1266" s="33" t="n">
        <v>0</v>
      </c>
      <c r="K1266" s="33" t="n">
        <v>-3.26</v>
      </c>
      <c r="L1266" s="33" t="n">
        <v>0</v>
      </c>
      <c r="M1266" s="33"/>
      <c r="N1266" s="6" t="s">
        <f>=I1266+J1266+K1266+L1266</f>
      </c>
      <c r="O1266" s="33"/>
      <c r="P1266" s="31"/>
    </row>
    <row collapsed="false" customFormat="false" customHeight="false" hidden="false" ht="12.1" outlineLevel="0" r="1267">
      <c r="A1267" s="21" t="n">
        <v>45072.959884259</v>
      </c>
      <c r="B1267" s="17" t="s">
        <v>27</v>
      </c>
      <c r="C1267" s="17" t="s">
        <v>560</v>
      </c>
      <c r="D1267" s="17" t="s">
        <v>473</v>
      </c>
      <c r="E1267" s="17" t="s">
        <v>17</v>
      </c>
      <c r="F1267" s="17" t="s">
        <v>19</v>
      </c>
      <c r="G1267" s="7" t="n">
        <v>300</v>
      </c>
      <c r="H1267" s="6" t="n">
        <v>31.355</v>
      </c>
      <c r="I1267" s="6" t="n">
        <v>-9406.5</v>
      </c>
      <c r="J1267" s="6" t="n">
        <v>0</v>
      </c>
      <c r="K1267" s="6" t="n">
        <v>-6.58</v>
      </c>
      <c r="L1267" s="6" t="n">
        <v>0</v>
      </c>
      <c r="M1267" s="6"/>
      <c r="N1267" s="6" t="s">
        <f>=I1267+J1267+K1267+L1267</f>
      </c>
      <c r="O1267" s="6"/>
      <c r="P1267" s="17"/>
    </row>
    <row collapsed="false" customFormat="false" customHeight="false" hidden="false" ht="12.1" outlineLevel="0" r="1268">
      <c r="A1268" s="21" t="n">
        <v>45072.962476852</v>
      </c>
      <c r="B1268" s="17" t="s">
        <v>48</v>
      </c>
      <c r="C1268" s="17" t="s">
        <v>639</v>
      </c>
      <c r="D1268" s="17" t="s">
        <v>473</v>
      </c>
      <c r="E1268" s="17" t="s">
        <v>17</v>
      </c>
      <c r="F1268" s="17" t="s">
        <v>19</v>
      </c>
      <c r="G1268" s="7" t="n">
        <v>150000</v>
      </c>
      <c r="H1268" s="6" t="n">
        <v>0.1095</v>
      </c>
      <c r="I1268" s="6" t="n">
        <v>-16425</v>
      </c>
      <c r="J1268" s="6" t="n">
        <v>0</v>
      </c>
      <c r="K1268" s="6" t="n">
        <v>-6.57</v>
      </c>
      <c r="L1268" s="6" t="n">
        <v>0</v>
      </c>
      <c r="M1268" s="6"/>
      <c r="N1268" s="6" t="s">
        <f>=I1268+J1268+K1268+L1268</f>
      </c>
      <c r="O1268" s="6"/>
      <c r="P1268" s="17"/>
    </row>
    <row collapsed="false" customFormat="false" customHeight="false" hidden="false" ht="12.1" outlineLevel="0" r="1269">
      <c r="A1269" s="21" t="n">
        <v>45075.953518519</v>
      </c>
      <c r="B1269" s="17" t="s">
        <v>48</v>
      </c>
      <c r="C1269" s="17" t="s">
        <v>639</v>
      </c>
      <c r="D1269" s="17" t="s">
        <v>473</v>
      </c>
      <c r="E1269" s="17" t="s">
        <v>17</v>
      </c>
      <c r="F1269" s="17" t="s">
        <v>19</v>
      </c>
      <c r="G1269" s="7" t="n">
        <v>140000</v>
      </c>
      <c r="H1269" s="6" t="n">
        <v>0.1069</v>
      </c>
      <c r="I1269" s="6" t="n">
        <v>-14966</v>
      </c>
      <c r="J1269" s="6" t="n">
        <v>0</v>
      </c>
      <c r="K1269" s="6" t="n">
        <v>-5.99</v>
      </c>
      <c r="L1269" s="6" t="n">
        <v>0</v>
      </c>
      <c r="M1269" s="6"/>
      <c r="N1269" s="6" t="s">
        <f>=I1269+J1269+K1269+L1269</f>
      </c>
      <c r="O1269" s="6"/>
      <c r="P1269" s="17"/>
    </row>
    <row collapsed="false" customFormat="false" customHeight="false" hidden="false" ht="12.1" outlineLevel="0" r="1270">
      <c r="A1270" s="21" t="n">
        <v>45075.989027778</v>
      </c>
      <c r="B1270" s="17" t="s">
        <v>24</v>
      </c>
      <c r="C1270" s="17" t="s">
        <v>630</v>
      </c>
      <c r="D1270" s="17" t="s">
        <v>473</v>
      </c>
      <c r="E1270" s="17" t="s">
        <v>17</v>
      </c>
      <c r="F1270" s="17" t="s">
        <v>19</v>
      </c>
      <c r="G1270" s="7" t="n">
        <v>1</v>
      </c>
      <c r="H1270" s="6" t="n">
        <v>443.1</v>
      </c>
      <c r="I1270" s="6" t="n">
        <v>-443.1</v>
      </c>
      <c r="J1270" s="6" t="n">
        <v>0</v>
      </c>
      <c r="K1270" s="6" t="n">
        <v>-0.32</v>
      </c>
      <c r="L1270" s="6" t="n">
        <v>0</v>
      </c>
      <c r="M1270" s="6"/>
      <c r="N1270" s="6" t="s">
        <f>=I1270+J1270+K1270+L1270</f>
      </c>
      <c r="O1270" s="6"/>
      <c r="P1270" s="17"/>
    </row>
    <row collapsed="false" customFormat="false" customHeight="false" hidden="false" ht="12.1" outlineLevel="0" r="1271">
      <c r="A1271" s="26" t="n">
        <v>45077</v>
      </c>
      <c r="B1271" s="27" t="s">
        <v>547</v>
      </c>
      <c r="C1271" s="27" t="s">
        <v>183</v>
      </c>
      <c r="D1271" s="27" t="s">
        <v>547</v>
      </c>
      <c r="E1271" s="27" t="s">
        <v>547</v>
      </c>
      <c r="F1271" s="27" t="s">
        <v>19</v>
      </c>
      <c r="G1271" s="28" t="n">
        <v>1</v>
      </c>
      <c r="H1271" s="29" t="n">
        <v>55000</v>
      </c>
      <c r="I1271" s="29" t="n">
        <v>55000</v>
      </c>
      <c r="J1271" s="29" t="n">
        <v>0</v>
      </c>
      <c r="K1271" s="29" t="n">
        <v>0</v>
      </c>
      <c r="L1271" s="29" t="n">
        <v>0</v>
      </c>
      <c r="M1271" s="29"/>
      <c r="N1271" s="6" t="s">
        <f>=I1271+J1271+K1271+L1271</f>
      </c>
      <c r="O1271" s="29"/>
      <c r="P1271" s="27"/>
    </row>
    <row collapsed="false" customFormat="false" customHeight="false" hidden="false" ht="12.1" outlineLevel="0" r="1272">
      <c r="A1272" s="46" t="n">
        <v>45077.527777778</v>
      </c>
      <c r="B1272" s="47" t="s">
        <v>503</v>
      </c>
      <c r="C1272" s="47" t="s">
        <v>341</v>
      </c>
      <c r="D1272" s="47" t="s">
        <v>642</v>
      </c>
      <c r="E1272" s="47" t="s">
        <v>75</v>
      </c>
      <c r="F1272" s="47" t="s">
        <v>19</v>
      </c>
      <c r="G1272" s="48" t="n">
        <v>-24</v>
      </c>
      <c r="H1272" s="49" t="n">
        <v>2065.64875</v>
      </c>
      <c r="I1272" s="49" t="n">
        <v>0</v>
      </c>
      <c r="J1272" s="49" t="n">
        <v>0</v>
      </c>
      <c r="K1272" s="49" t="n">
        <v>0</v>
      </c>
      <c r="L1272" s="49" t="n">
        <v>0</v>
      </c>
      <c r="M1272" s="49"/>
      <c r="N1272" s="6" t="s">
        <f>=I1272+J1272+K1272+L1272</f>
      </c>
      <c r="O1272" s="49"/>
      <c r="P1272" s="47"/>
    </row>
    <row collapsed="false" customFormat="false" customHeight="false" hidden="false" ht="12.1" outlineLevel="0" r="1273">
      <c r="A1273" s="21" t="n">
        <v>45077.881747685</v>
      </c>
      <c r="B1273" s="17" t="s">
        <v>16</v>
      </c>
      <c r="C1273" s="17" t="s">
        <v>556</v>
      </c>
      <c r="D1273" s="17" t="s">
        <v>473</v>
      </c>
      <c r="E1273" s="17" t="s">
        <v>17</v>
      </c>
      <c r="F1273" s="17" t="s">
        <v>19</v>
      </c>
      <c r="G1273" s="7" t="n">
        <v>9</v>
      </c>
      <c r="H1273" s="6" t="n">
        <v>5569</v>
      </c>
      <c r="I1273" s="6" t="n">
        <v>-50121</v>
      </c>
      <c r="J1273" s="6" t="n">
        <v>0</v>
      </c>
      <c r="K1273" s="6" t="n">
        <v>-20.05</v>
      </c>
      <c r="L1273" s="6" t="n">
        <v>0</v>
      </c>
      <c r="M1273" s="6"/>
      <c r="N1273" s="6" t="s">
        <f>=I1273+J1273+K1273+L1273</f>
      </c>
      <c r="O1273" s="6"/>
      <c r="P1273" s="17"/>
    </row>
    <row collapsed="false" customFormat="false" customHeight="false" hidden="false" ht="12.1" outlineLevel="0" r="1274">
      <c r="A1274" s="21" t="n">
        <v>45078.91306713</v>
      </c>
      <c r="B1274" s="17" t="s">
        <v>51</v>
      </c>
      <c r="C1274" s="17" t="s">
        <v>606</v>
      </c>
      <c r="D1274" s="17" t="s">
        <v>473</v>
      </c>
      <c r="E1274" s="17" t="s">
        <v>17</v>
      </c>
      <c r="F1274" s="17" t="s">
        <v>19</v>
      </c>
      <c r="G1274" s="7" t="n">
        <v>120</v>
      </c>
      <c r="H1274" s="6" t="n">
        <v>40.72</v>
      </c>
      <c r="I1274" s="6" t="n">
        <v>-4886.4</v>
      </c>
      <c r="J1274" s="6" t="n">
        <v>0</v>
      </c>
      <c r="K1274" s="6" t="n">
        <v>-1.95</v>
      </c>
      <c r="L1274" s="6" t="n">
        <v>0</v>
      </c>
      <c r="M1274" s="6"/>
      <c r="N1274" s="6" t="s">
        <f>=I1274+J1274+K1274+L1274</f>
      </c>
      <c r="O1274" s="6"/>
      <c r="P1274" s="17"/>
    </row>
    <row collapsed="false" customFormat="false" customHeight="false" hidden="false" ht="12.1" outlineLevel="0" r="1275">
      <c r="A1275" s="21" t="n">
        <v>45084.590081019</v>
      </c>
      <c r="B1275" s="17" t="s">
        <v>30</v>
      </c>
      <c r="C1275" s="17" t="s">
        <v>605</v>
      </c>
      <c r="D1275" s="17" t="s">
        <v>473</v>
      </c>
      <c r="E1275" s="17" t="s">
        <v>17</v>
      </c>
      <c r="F1275" s="17" t="s">
        <v>19</v>
      </c>
      <c r="G1275" s="7" t="n">
        <v>10</v>
      </c>
      <c r="H1275" s="6" t="n">
        <v>327.55</v>
      </c>
      <c r="I1275" s="6" t="n">
        <v>-3275.5</v>
      </c>
      <c r="J1275" s="6" t="n">
        <v>0</v>
      </c>
      <c r="K1275" s="6" t="n">
        <v>-9.83</v>
      </c>
      <c r="L1275" s="6" t="n">
        <v>0</v>
      </c>
      <c r="M1275" s="6"/>
      <c r="N1275" s="6" t="s">
        <f>=I1275+J1275+K1275+L1275</f>
      </c>
      <c r="O1275" s="6"/>
      <c r="P1275" s="17"/>
    </row>
    <row collapsed="false" customFormat="false" customHeight="false" hidden="false" ht="12.1" outlineLevel="0" r="1276">
      <c r="A1276" s="26" t="n">
        <v>45084.590081019</v>
      </c>
      <c r="B1276" s="27" t="s">
        <v>547</v>
      </c>
      <c r="C1276" s="27" t="s">
        <v>343</v>
      </c>
      <c r="D1276" s="27" t="s">
        <v>547</v>
      </c>
      <c r="E1276" s="27" t="s">
        <v>547</v>
      </c>
      <c r="F1276" s="27" t="s">
        <v>19</v>
      </c>
      <c r="G1276" s="28" t="n">
        <v>1</v>
      </c>
      <c r="H1276" s="29" t="n">
        <v>1</v>
      </c>
      <c r="I1276" s="29" t="n">
        <v>3295.36</v>
      </c>
      <c r="J1276" s="29" t="n">
        <v>0</v>
      </c>
      <c r="K1276" s="29" t="n">
        <v>0</v>
      </c>
      <c r="L1276" s="29" t="n">
        <v>0</v>
      </c>
      <c r="M1276" s="29"/>
      <c r="N1276" s="6" t="s">
        <f>=I1276+J1276+K1276+L1276</f>
      </c>
      <c r="O1276" s="29"/>
      <c r="P1276" s="27"/>
    </row>
    <row collapsed="false" customFormat="false" customHeight="false" hidden="false" ht="12.1" outlineLevel="0" r="1277">
      <c r="A1277" s="26" t="n">
        <v>45084.594328704</v>
      </c>
      <c r="B1277" s="27" t="s">
        <v>547</v>
      </c>
      <c r="C1277" s="27" t="s">
        <v>343</v>
      </c>
      <c r="D1277" s="27" t="s">
        <v>547</v>
      </c>
      <c r="E1277" s="27" t="s">
        <v>547</v>
      </c>
      <c r="F1277" s="27" t="s">
        <v>19</v>
      </c>
      <c r="G1277" s="28" t="n">
        <v>1</v>
      </c>
      <c r="H1277" s="29" t="n">
        <v>1</v>
      </c>
      <c r="I1277" s="29" t="n">
        <v>32848.25</v>
      </c>
      <c r="J1277" s="29" t="n">
        <v>0</v>
      </c>
      <c r="K1277" s="29" t="n">
        <v>0</v>
      </c>
      <c r="L1277" s="29" t="n">
        <v>0</v>
      </c>
      <c r="M1277" s="29"/>
      <c r="N1277" s="6" t="s">
        <f>=I1277+J1277+K1277+L1277</f>
      </c>
      <c r="O1277" s="29"/>
      <c r="P1277" s="27"/>
    </row>
    <row collapsed="false" customFormat="false" customHeight="false" hidden="false" ht="12.1" outlineLevel="0" r="1278">
      <c r="A1278" s="21" t="n">
        <v>45084.594618056</v>
      </c>
      <c r="B1278" s="17" t="s">
        <v>30</v>
      </c>
      <c r="C1278" s="17" t="s">
        <v>605</v>
      </c>
      <c r="D1278" s="17" t="s">
        <v>473</v>
      </c>
      <c r="E1278" s="17" t="s">
        <v>17</v>
      </c>
      <c r="F1278" s="17" t="s">
        <v>19</v>
      </c>
      <c r="G1278" s="7" t="n">
        <v>70</v>
      </c>
      <c r="H1278" s="6" t="n">
        <v>327.5</v>
      </c>
      <c r="I1278" s="6" t="n">
        <v>-22925</v>
      </c>
      <c r="J1278" s="6" t="n">
        <v>0</v>
      </c>
      <c r="K1278" s="6" t="n">
        <v>-68.78</v>
      </c>
      <c r="L1278" s="6" t="n">
        <v>0</v>
      </c>
      <c r="M1278" s="6"/>
      <c r="N1278" s="6" t="s">
        <f>=I1278+J1278+K1278+L1278</f>
      </c>
      <c r="O1278" s="6"/>
      <c r="P1278" s="17"/>
    </row>
    <row collapsed="false" customFormat="false" customHeight="false" hidden="false" ht="12.1" outlineLevel="0" r="1279">
      <c r="A1279" s="21" t="n">
        <v>45084.594652778</v>
      </c>
      <c r="B1279" s="17" t="s">
        <v>30</v>
      </c>
      <c r="C1279" s="17" t="s">
        <v>605</v>
      </c>
      <c r="D1279" s="17" t="s">
        <v>473</v>
      </c>
      <c r="E1279" s="17" t="s">
        <v>17</v>
      </c>
      <c r="F1279" s="17" t="s">
        <v>19</v>
      </c>
      <c r="G1279" s="7" t="n">
        <v>30</v>
      </c>
      <c r="H1279" s="6" t="n">
        <v>327.5</v>
      </c>
      <c r="I1279" s="6" t="n">
        <v>-9825</v>
      </c>
      <c r="J1279" s="6" t="n">
        <v>0</v>
      </c>
      <c r="K1279" s="6" t="n">
        <v>-29.48</v>
      </c>
      <c r="L1279" s="6" t="n">
        <v>0</v>
      </c>
      <c r="M1279" s="6"/>
      <c r="N1279" s="6" t="s">
        <f>=I1279+J1279+K1279+L1279</f>
      </c>
      <c r="O1279" s="6"/>
      <c r="P1279" s="17"/>
    </row>
    <row collapsed="false" customFormat="false" customHeight="false" hidden="false" ht="12.1" outlineLevel="0" r="1280">
      <c r="A1280" s="30" t="n">
        <v>45092.820497685</v>
      </c>
      <c r="B1280" s="31" t="s">
        <v>30</v>
      </c>
      <c r="C1280" s="31" t="s">
        <v>605</v>
      </c>
      <c r="D1280" s="31" t="s">
        <v>475</v>
      </c>
      <c r="E1280" s="31" t="s">
        <v>17</v>
      </c>
      <c r="F1280" s="31" t="s">
        <v>19</v>
      </c>
      <c r="G1280" s="32" t="n">
        <v>-10</v>
      </c>
      <c r="H1280" s="33" t="n">
        <v>336.2</v>
      </c>
      <c r="I1280" s="33" t="n">
        <v>3362</v>
      </c>
      <c r="J1280" s="33" t="n">
        <v>0</v>
      </c>
      <c r="K1280" s="33" t="n">
        <v>-1.34</v>
      </c>
      <c r="L1280" s="33" t="n">
        <v>0</v>
      </c>
      <c r="M1280" s="33"/>
      <c r="N1280" s="6" t="s">
        <f>=I1280+J1280+K1280+L1280</f>
      </c>
      <c r="O1280" s="33"/>
      <c r="P1280" s="31"/>
    </row>
    <row collapsed="false" customFormat="false" customHeight="false" hidden="false" ht="12.1" outlineLevel="0" r="1281">
      <c r="A1281" s="26" t="n">
        <v>45092.824050926</v>
      </c>
      <c r="B1281" s="27" t="s">
        <v>547</v>
      </c>
      <c r="C1281" s="27" t="s">
        <v>343</v>
      </c>
      <c r="D1281" s="27" t="s">
        <v>547</v>
      </c>
      <c r="E1281" s="27" t="s">
        <v>547</v>
      </c>
      <c r="F1281" s="27" t="s">
        <v>19</v>
      </c>
      <c r="G1281" s="28" t="n">
        <v>1</v>
      </c>
      <c r="H1281" s="29" t="n">
        <v>1</v>
      </c>
      <c r="I1281" s="29" t="n">
        <v>287314.88</v>
      </c>
      <c r="J1281" s="29" t="n">
        <v>0</v>
      </c>
      <c r="K1281" s="29" t="n">
        <v>0</v>
      </c>
      <c r="L1281" s="29" t="n">
        <v>0</v>
      </c>
      <c r="M1281" s="29"/>
      <c r="N1281" s="6" t="s">
        <f>=I1281+J1281+K1281+L1281</f>
      </c>
      <c r="O1281" s="29"/>
      <c r="P1281" s="27"/>
    </row>
    <row collapsed="false" customFormat="false" customHeight="false" hidden="false" ht="12.1" outlineLevel="0" r="1282">
      <c r="A1282" s="30" t="n">
        <v>45092.849675926</v>
      </c>
      <c r="B1282" s="31" t="s">
        <v>30</v>
      </c>
      <c r="C1282" s="31" t="s">
        <v>605</v>
      </c>
      <c r="D1282" s="31" t="s">
        <v>475</v>
      </c>
      <c r="E1282" s="31" t="s">
        <v>17</v>
      </c>
      <c r="F1282" s="31" t="s">
        <v>19</v>
      </c>
      <c r="G1282" s="32" t="n">
        <v>-100</v>
      </c>
      <c r="H1282" s="33" t="n">
        <v>336.5</v>
      </c>
      <c r="I1282" s="33" t="n">
        <v>33650</v>
      </c>
      <c r="J1282" s="33" t="n">
        <v>0</v>
      </c>
      <c r="K1282" s="33" t="n">
        <v>-13.46</v>
      </c>
      <c r="L1282" s="33" t="n">
        <v>0</v>
      </c>
      <c r="M1282" s="33"/>
      <c r="N1282" s="6" t="s">
        <f>=I1282+J1282+K1282+L1282</f>
      </c>
      <c r="O1282" s="33"/>
      <c r="P1282" s="31"/>
    </row>
    <row collapsed="false" customFormat="false" customHeight="false" hidden="false" ht="12.1" outlineLevel="0" r="1283">
      <c r="A1283" s="21" t="n">
        <v>45092.862604167</v>
      </c>
      <c r="B1283" s="17" t="s">
        <v>21</v>
      </c>
      <c r="C1283" s="17" t="s">
        <v>617</v>
      </c>
      <c r="D1283" s="17" t="s">
        <v>473</v>
      </c>
      <c r="E1283" s="17" t="s">
        <v>17</v>
      </c>
      <c r="F1283" s="17" t="s">
        <v>19</v>
      </c>
      <c r="G1283" s="7" t="n">
        <v>2</v>
      </c>
      <c r="H1283" s="6" t="n">
        <v>143600</v>
      </c>
      <c r="I1283" s="6" t="n">
        <v>-287200</v>
      </c>
      <c r="J1283" s="6" t="n">
        <v>0</v>
      </c>
      <c r="K1283" s="6" t="n">
        <v>-114.88</v>
      </c>
      <c r="L1283" s="6" t="n">
        <v>0</v>
      </c>
      <c r="M1283" s="6"/>
      <c r="N1283" s="6" t="s">
        <f>=I1283+J1283+K1283+L1283</f>
      </c>
      <c r="O1283" s="6"/>
      <c r="P1283" s="17"/>
    </row>
    <row collapsed="false" customFormat="false" customHeight="false" hidden="false" ht="12.1" outlineLevel="0" r="1284">
      <c r="A1284" s="21" t="n">
        <v>45092.930115741</v>
      </c>
      <c r="B1284" s="17" t="s">
        <v>486</v>
      </c>
      <c r="C1284" s="17" t="s">
        <v>564</v>
      </c>
      <c r="D1284" s="17" t="s">
        <v>473</v>
      </c>
      <c r="E1284" s="17" t="s">
        <v>17</v>
      </c>
      <c r="F1284" s="17" t="s">
        <v>19</v>
      </c>
      <c r="G1284" s="7" t="n">
        <v>72</v>
      </c>
      <c r="H1284" s="6" t="n">
        <v>513.5</v>
      </c>
      <c r="I1284" s="6" t="n">
        <v>-36972</v>
      </c>
      <c r="J1284" s="6" t="n">
        <v>0</v>
      </c>
      <c r="K1284" s="6" t="n">
        <v>-14.79</v>
      </c>
      <c r="L1284" s="6" t="n">
        <v>0</v>
      </c>
      <c r="M1284" s="6"/>
      <c r="N1284" s="6" t="s">
        <f>=I1284+J1284+K1284+L1284</f>
      </c>
      <c r="O1284" s="6"/>
      <c r="P1284" s="17"/>
    </row>
    <row collapsed="false" customFormat="false" customHeight="false" hidden="false" ht="12.1" outlineLevel="0" r="1285">
      <c r="A1285" s="26" t="n">
        <v>45098.557337963</v>
      </c>
      <c r="B1285" s="27" t="s">
        <v>547</v>
      </c>
      <c r="C1285" s="27" t="s">
        <v>343</v>
      </c>
      <c r="D1285" s="27" t="s">
        <v>547</v>
      </c>
      <c r="E1285" s="27" t="s">
        <v>547</v>
      </c>
      <c r="F1285" s="27" t="s">
        <v>19</v>
      </c>
      <c r="G1285" s="28" t="n">
        <v>1</v>
      </c>
      <c r="H1285" s="29" t="n">
        <v>1</v>
      </c>
      <c r="I1285" s="29" t="n">
        <v>139355.72</v>
      </c>
      <c r="J1285" s="29" t="n">
        <v>0</v>
      </c>
      <c r="K1285" s="29" t="n">
        <v>0</v>
      </c>
      <c r="L1285" s="29" t="n">
        <v>0</v>
      </c>
      <c r="M1285" s="29"/>
      <c r="N1285" s="6" t="s">
        <f>=I1285+J1285+K1285+L1285</f>
      </c>
      <c r="O1285" s="29"/>
      <c r="P1285" s="27"/>
    </row>
    <row collapsed="false" customFormat="false" customHeight="false" hidden="false" ht="12.1" outlineLevel="0" r="1286">
      <c r="A1286" s="26" t="n">
        <v>45098.558136574</v>
      </c>
      <c r="B1286" s="27" t="s">
        <v>547</v>
      </c>
      <c r="C1286" s="27" t="s">
        <v>343</v>
      </c>
      <c r="D1286" s="27" t="s">
        <v>547</v>
      </c>
      <c r="E1286" s="27" t="s">
        <v>547</v>
      </c>
      <c r="F1286" s="27" t="s">
        <v>19</v>
      </c>
      <c r="G1286" s="28" t="n">
        <v>1</v>
      </c>
      <c r="H1286" s="29" t="n">
        <v>1</v>
      </c>
      <c r="I1286" s="29" t="n">
        <v>97659.85</v>
      </c>
      <c r="J1286" s="29" t="n">
        <v>0</v>
      </c>
      <c r="K1286" s="29" t="n">
        <v>0</v>
      </c>
      <c r="L1286" s="29" t="n">
        <v>0</v>
      </c>
      <c r="M1286" s="29"/>
      <c r="N1286" s="6" t="s">
        <f>=I1286+J1286+K1286+L1286</f>
      </c>
      <c r="O1286" s="29"/>
      <c r="P1286" s="27"/>
    </row>
    <row collapsed="false" customFormat="false" customHeight="false" hidden="false" ht="12.1" outlineLevel="0" r="1287">
      <c r="A1287" s="21" t="n">
        <v>45098.570775463</v>
      </c>
      <c r="B1287" s="17" t="s">
        <v>21</v>
      </c>
      <c r="C1287" s="17" t="s">
        <v>617</v>
      </c>
      <c r="D1287" s="17" t="s">
        <v>473</v>
      </c>
      <c r="E1287" s="17" t="s">
        <v>17</v>
      </c>
      <c r="F1287" s="17" t="s">
        <v>19</v>
      </c>
      <c r="G1287" s="7" t="n">
        <v>1</v>
      </c>
      <c r="H1287" s="6" t="n">
        <v>139300</v>
      </c>
      <c r="I1287" s="6" t="n">
        <v>-139300</v>
      </c>
      <c r="J1287" s="6" t="n">
        <v>0</v>
      </c>
      <c r="K1287" s="6" t="n">
        <v>-55.72</v>
      </c>
      <c r="L1287" s="6" t="n">
        <v>0</v>
      </c>
      <c r="M1287" s="6"/>
      <c r="N1287" s="6" t="s">
        <f>=I1287+J1287+K1287+L1287</f>
      </c>
      <c r="O1287" s="6"/>
      <c r="P1287" s="17"/>
    </row>
    <row collapsed="false" customFormat="false" customHeight="false" hidden="false" ht="12.1" outlineLevel="0" r="1288">
      <c r="A1288" s="21" t="n">
        <v>45098.585381944</v>
      </c>
      <c r="B1288" s="17" t="s">
        <v>486</v>
      </c>
      <c r="C1288" s="17" t="s">
        <v>564</v>
      </c>
      <c r="D1288" s="17" t="s">
        <v>473</v>
      </c>
      <c r="E1288" s="17" t="s">
        <v>17</v>
      </c>
      <c r="F1288" s="17" t="s">
        <v>19</v>
      </c>
      <c r="G1288" s="7" t="n">
        <v>4</v>
      </c>
      <c r="H1288" s="6" t="n">
        <v>503.2</v>
      </c>
      <c r="I1288" s="6" t="n">
        <v>-2012.8</v>
      </c>
      <c r="J1288" s="6" t="n">
        <v>0</v>
      </c>
      <c r="K1288" s="6" t="n">
        <v>-0.81</v>
      </c>
      <c r="L1288" s="6" t="n">
        <v>0</v>
      </c>
      <c r="M1288" s="6"/>
      <c r="N1288" s="6" t="s">
        <f>=I1288+J1288+K1288+L1288</f>
      </c>
      <c r="O1288" s="6"/>
      <c r="P1288" s="17"/>
    </row>
    <row collapsed="false" customFormat="false" customHeight="false" hidden="false" ht="12.1" outlineLevel="0" r="1289">
      <c r="A1289" s="21" t="n">
        <v>45098.585486111</v>
      </c>
      <c r="B1289" s="17" t="s">
        <v>486</v>
      </c>
      <c r="C1289" s="17" t="s">
        <v>564</v>
      </c>
      <c r="D1289" s="17" t="s">
        <v>473</v>
      </c>
      <c r="E1289" s="17" t="s">
        <v>17</v>
      </c>
      <c r="F1289" s="17" t="s">
        <v>19</v>
      </c>
      <c r="G1289" s="7" t="n">
        <v>2</v>
      </c>
      <c r="H1289" s="6" t="n">
        <v>503.2</v>
      </c>
      <c r="I1289" s="6" t="n">
        <v>-1006.4</v>
      </c>
      <c r="J1289" s="6" t="n">
        <v>0</v>
      </c>
      <c r="K1289" s="6" t="n">
        <v>-0.4</v>
      </c>
      <c r="L1289" s="6" t="n">
        <v>0</v>
      </c>
      <c r="M1289" s="6"/>
      <c r="N1289" s="6" t="s">
        <f>=I1289+J1289+K1289+L1289</f>
      </c>
      <c r="O1289" s="6"/>
      <c r="P1289" s="17"/>
    </row>
    <row collapsed="false" customFormat="false" customHeight="false" hidden="false" ht="12.1" outlineLevel="0" r="1290">
      <c r="A1290" s="21" t="n">
        <v>45098.585601852</v>
      </c>
      <c r="B1290" s="17" t="s">
        <v>486</v>
      </c>
      <c r="C1290" s="17" t="s">
        <v>564</v>
      </c>
      <c r="D1290" s="17" t="s">
        <v>473</v>
      </c>
      <c r="E1290" s="17" t="s">
        <v>17</v>
      </c>
      <c r="F1290" s="17" t="s">
        <v>19</v>
      </c>
      <c r="G1290" s="7" t="n">
        <v>6</v>
      </c>
      <c r="H1290" s="6" t="n">
        <v>503.2</v>
      </c>
      <c r="I1290" s="6" t="n">
        <v>-3019.2</v>
      </c>
      <c r="J1290" s="6" t="n">
        <v>0</v>
      </c>
      <c r="K1290" s="6" t="n">
        <v>-1.21</v>
      </c>
      <c r="L1290" s="6" t="n">
        <v>0</v>
      </c>
      <c r="M1290" s="6"/>
      <c r="N1290" s="6" t="s">
        <f>=I1290+J1290+K1290+L1290</f>
      </c>
      <c r="O1290" s="6"/>
      <c r="P1290" s="17"/>
    </row>
    <row collapsed="false" customFormat="false" customHeight="false" hidden="false" ht="12.1" outlineLevel="0" r="1291">
      <c r="A1291" s="21" t="n">
        <v>45098.598668981</v>
      </c>
      <c r="B1291" s="17" t="s">
        <v>486</v>
      </c>
      <c r="C1291" s="17" t="s">
        <v>564</v>
      </c>
      <c r="D1291" s="17" t="s">
        <v>473</v>
      </c>
      <c r="E1291" s="17" t="s">
        <v>17</v>
      </c>
      <c r="F1291" s="17" t="s">
        <v>19</v>
      </c>
      <c r="G1291" s="7" t="n">
        <v>2</v>
      </c>
      <c r="H1291" s="6" t="n">
        <v>503.2</v>
      </c>
      <c r="I1291" s="6" t="n">
        <v>-1006.4</v>
      </c>
      <c r="J1291" s="6" t="n">
        <v>0</v>
      </c>
      <c r="K1291" s="6" t="n">
        <v>-0.4</v>
      </c>
      <c r="L1291" s="6" t="n">
        <v>0</v>
      </c>
      <c r="M1291" s="6"/>
      <c r="N1291" s="6" t="s">
        <f>=I1291+J1291+K1291+L1291</f>
      </c>
      <c r="O1291" s="6"/>
      <c r="P1291" s="17"/>
    </row>
    <row collapsed="false" customFormat="false" customHeight="false" hidden="false" ht="12.1" outlineLevel="0" r="1292">
      <c r="A1292" s="21" t="n">
        <v>45098.598877315</v>
      </c>
      <c r="B1292" s="17" t="s">
        <v>486</v>
      </c>
      <c r="C1292" s="17" t="s">
        <v>564</v>
      </c>
      <c r="D1292" s="17" t="s">
        <v>473</v>
      </c>
      <c r="E1292" s="17" t="s">
        <v>17</v>
      </c>
      <c r="F1292" s="17" t="s">
        <v>19</v>
      </c>
      <c r="G1292" s="7" t="n">
        <v>180</v>
      </c>
      <c r="H1292" s="6" t="n">
        <v>503.2</v>
      </c>
      <c r="I1292" s="6" t="n">
        <v>-90576</v>
      </c>
      <c r="J1292" s="6" t="n">
        <v>0</v>
      </c>
      <c r="K1292" s="6" t="n">
        <v>-36.23</v>
      </c>
      <c r="L1292" s="6" t="n">
        <v>0</v>
      </c>
      <c r="M1292" s="6"/>
      <c r="N1292" s="6" t="s">
        <f>=I1292+J1292+K1292+L1292</f>
      </c>
      <c r="O1292" s="6"/>
      <c r="P1292" s="17"/>
    </row>
    <row collapsed="false" customFormat="false" customHeight="false" hidden="false" ht="12.1" outlineLevel="0" r="1293">
      <c r="A1293" s="26" t="n">
        <v>45103.622928241</v>
      </c>
      <c r="B1293" s="27" t="s">
        <v>547</v>
      </c>
      <c r="C1293" s="27" t="s">
        <v>343</v>
      </c>
      <c r="D1293" s="27" t="s">
        <v>547</v>
      </c>
      <c r="E1293" s="27" t="s">
        <v>547</v>
      </c>
      <c r="F1293" s="27" t="s">
        <v>19</v>
      </c>
      <c r="G1293" s="28" t="n">
        <v>1</v>
      </c>
      <c r="H1293" s="29" t="n">
        <v>1</v>
      </c>
      <c r="I1293" s="29" t="n">
        <v>139055.6</v>
      </c>
      <c r="J1293" s="29" t="n">
        <v>0</v>
      </c>
      <c r="K1293" s="29" t="n">
        <v>0</v>
      </c>
      <c r="L1293" s="29" t="n">
        <v>0</v>
      </c>
      <c r="M1293" s="29"/>
      <c r="N1293" s="6" t="s">
        <f>=I1293+J1293+K1293+L1293</f>
      </c>
      <c r="O1293" s="29"/>
      <c r="P1293" s="27"/>
    </row>
    <row collapsed="false" customFormat="false" customHeight="false" hidden="false" ht="12.1" outlineLevel="0" r="1294">
      <c r="A1294" s="21" t="n">
        <v>45103.750208333</v>
      </c>
      <c r="B1294" s="17" t="s">
        <v>21</v>
      </c>
      <c r="C1294" s="17" t="s">
        <v>617</v>
      </c>
      <c r="D1294" s="17" t="s">
        <v>473</v>
      </c>
      <c r="E1294" s="17" t="s">
        <v>17</v>
      </c>
      <c r="F1294" s="17" t="s">
        <v>19</v>
      </c>
      <c r="G1294" s="7" t="n">
        <v>1</v>
      </c>
      <c r="H1294" s="6" t="n">
        <v>139000</v>
      </c>
      <c r="I1294" s="6" t="n">
        <v>-139000</v>
      </c>
      <c r="J1294" s="6" t="n">
        <v>0</v>
      </c>
      <c r="K1294" s="6" t="n">
        <v>-55.6</v>
      </c>
      <c r="L1294" s="6" t="n">
        <v>0</v>
      </c>
      <c r="M1294" s="6"/>
      <c r="N1294" s="6" t="s">
        <f>=I1294+J1294+K1294+L1294</f>
      </c>
      <c r="O1294" s="6"/>
      <c r="P1294" s="17"/>
    </row>
    <row collapsed="false" customFormat="false" customHeight="false" hidden="false" ht="12.1" outlineLevel="0" r="1295">
      <c r="A1295" s="26" t="n">
        <v>45111.842997685</v>
      </c>
      <c r="B1295" s="27" t="s">
        <v>547</v>
      </c>
      <c r="C1295" s="27" t="s">
        <v>343</v>
      </c>
      <c r="D1295" s="27" t="s">
        <v>547</v>
      </c>
      <c r="E1295" s="27" t="s">
        <v>547</v>
      </c>
      <c r="F1295" s="27" t="s">
        <v>19</v>
      </c>
      <c r="G1295" s="28" t="n">
        <v>1</v>
      </c>
      <c r="H1295" s="29" t="n">
        <v>1</v>
      </c>
      <c r="I1295" s="29" t="n">
        <v>38812.72</v>
      </c>
      <c r="J1295" s="29" t="n">
        <v>0</v>
      </c>
      <c r="K1295" s="29" t="n">
        <v>0</v>
      </c>
      <c r="L1295" s="29" t="n">
        <v>0</v>
      </c>
      <c r="M1295" s="29"/>
      <c r="N1295" s="6" t="s">
        <f>=I1295+J1295+K1295+L1295</f>
      </c>
      <c r="O1295" s="29"/>
      <c r="P1295" s="27"/>
    </row>
    <row collapsed="false" customFormat="false" customHeight="false" hidden="false" ht="12.1" outlineLevel="0" r="1296">
      <c r="A1296" s="21" t="n">
        <v>45111.850219907</v>
      </c>
      <c r="B1296" s="17" t="s">
        <v>486</v>
      </c>
      <c r="C1296" s="17" t="s">
        <v>564</v>
      </c>
      <c r="D1296" s="17" t="s">
        <v>473</v>
      </c>
      <c r="E1296" s="17" t="s">
        <v>17</v>
      </c>
      <c r="F1296" s="17" t="s">
        <v>19</v>
      </c>
      <c r="G1296" s="7" t="n">
        <v>17</v>
      </c>
      <c r="H1296" s="6" t="n">
        <v>497.4</v>
      </c>
      <c r="I1296" s="6" t="n">
        <v>-8455.8</v>
      </c>
      <c r="J1296" s="6" t="n">
        <v>0</v>
      </c>
      <c r="K1296" s="6" t="n">
        <v>-3.38</v>
      </c>
      <c r="L1296" s="6" t="n">
        <v>0</v>
      </c>
      <c r="M1296" s="6"/>
      <c r="N1296" s="6" t="s">
        <f>=I1296+J1296+K1296+L1296</f>
      </c>
      <c r="O1296" s="6"/>
      <c r="P1296" s="17"/>
    </row>
    <row collapsed="false" customFormat="false" customHeight="false" hidden="false" ht="12.1" outlineLevel="0" r="1297">
      <c r="A1297" s="21" t="n">
        <v>45111.8665625</v>
      </c>
      <c r="B1297" s="17" t="s">
        <v>486</v>
      </c>
      <c r="C1297" s="17" t="s">
        <v>564</v>
      </c>
      <c r="D1297" s="17" t="s">
        <v>473</v>
      </c>
      <c r="E1297" s="17" t="s">
        <v>17</v>
      </c>
      <c r="F1297" s="17" t="s">
        <v>19</v>
      </c>
      <c r="G1297" s="7" t="n">
        <v>61</v>
      </c>
      <c r="H1297" s="6" t="n">
        <v>497.4</v>
      </c>
      <c r="I1297" s="6" t="n">
        <v>-30341.4</v>
      </c>
      <c r="J1297" s="6" t="n">
        <v>0</v>
      </c>
      <c r="K1297" s="6" t="n">
        <v>-12.14</v>
      </c>
      <c r="L1297" s="6" t="n">
        <v>0</v>
      </c>
      <c r="M1297" s="6"/>
      <c r="N1297" s="6" t="s">
        <f>=I1297+J1297+K1297+L1297</f>
      </c>
      <c r="O1297" s="6"/>
      <c r="P1297" s="17"/>
    </row>
    <row collapsed="false" customFormat="false" customHeight="false" hidden="false" ht="12.1" outlineLevel="0" r="1298">
      <c r="A1298" s="26" t="n">
        <v>45113</v>
      </c>
      <c r="B1298" s="27" t="s">
        <v>547</v>
      </c>
      <c r="C1298" s="27" t="s">
        <v>183</v>
      </c>
      <c r="D1298" s="27" t="s">
        <v>547</v>
      </c>
      <c r="E1298" s="27" t="s">
        <v>547</v>
      </c>
      <c r="F1298" s="27" t="s">
        <v>19</v>
      </c>
      <c r="G1298" s="28" t="n">
        <v>1</v>
      </c>
      <c r="H1298" s="29" t="n">
        <v>100000</v>
      </c>
      <c r="I1298" s="29" t="n">
        <v>100000</v>
      </c>
      <c r="J1298" s="29" t="n">
        <v>0</v>
      </c>
      <c r="K1298" s="29" t="n">
        <v>0</v>
      </c>
      <c r="L1298" s="29" t="n">
        <v>0</v>
      </c>
      <c r="M1298" s="29"/>
      <c r="N1298" s="6" t="s">
        <f>=I1298+J1298+K1298+L1298</f>
      </c>
      <c r="O1298" s="29"/>
      <c r="P1298" s="27"/>
    </row>
    <row collapsed="false" customFormat="false" customHeight="false" hidden="false" ht="12.1" outlineLevel="0" r="1299">
      <c r="A1299" s="21" t="n">
        <v>45113.875763889</v>
      </c>
      <c r="B1299" s="17" t="s">
        <v>504</v>
      </c>
      <c r="C1299" s="17" t="s">
        <v>641</v>
      </c>
      <c r="D1299" s="17" t="s">
        <v>473</v>
      </c>
      <c r="E1299" s="17" t="s">
        <v>17</v>
      </c>
      <c r="F1299" s="17" t="s">
        <v>19</v>
      </c>
      <c r="G1299" s="7" t="n">
        <v>141000</v>
      </c>
      <c r="H1299" s="6" t="n">
        <v>0.7045</v>
      </c>
      <c r="I1299" s="6" t="n">
        <v>-99334.5</v>
      </c>
      <c r="J1299" s="6" t="n">
        <v>0</v>
      </c>
      <c r="K1299" s="6" t="n">
        <v>-39.73</v>
      </c>
      <c r="L1299" s="6" t="n">
        <v>0</v>
      </c>
      <c r="M1299" s="6"/>
      <c r="N1299" s="6" t="s">
        <f>=I1299+J1299+K1299+L1299</f>
      </c>
      <c r="O1299" s="6"/>
      <c r="P1299" s="17"/>
    </row>
    <row collapsed="false" customFormat="false" customHeight="false" hidden="false" ht="12.1" outlineLevel="0" r="1300">
      <c r="A1300" s="26" t="n">
        <v>45114.42369213</v>
      </c>
      <c r="B1300" s="27" t="s">
        <v>547</v>
      </c>
      <c r="C1300" s="27" t="s">
        <v>343</v>
      </c>
      <c r="D1300" s="27" t="s">
        <v>547</v>
      </c>
      <c r="E1300" s="27" t="s">
        <v>547</v>
      </c>
      <c r="F1300" s="27" t="s">
        <v>19</v>
      </c>
      <c r="G1300" s="28" t="n">
        <v>1</v>
      </c>
      <c r="H1300" s="29" t="n">
        <v>1</v>
      </c>
      <c r="I1300" s="29" t="n">
        <v>273268.3</v>
      </c>
      <c r="J1300" s="29" t="n">
        <v>0</v>
      </c>
      <c r="K1300" s="29" t="n">
        <v>0</v>
      </c>
      <c r="L1300" s="29" t="n">
        <v>0</v>
      </c>
      <c r="M1300" s="29"/>
      <c r="N1300" s="6" t="s">
        <f>=I1300+J1300+K1300+L1300</f>
      </c>
      <c r="O1300" s="29"/>
      <c r="P1300" s="27"/>
    </row>
    <row collapsed="false" customFormat="false" customHeight="false" hidden="false" ht="12.1" outlineLevel="0" r="1301">
      <c r="A1301" s="21" t="n">
        <v>45114.423761574</v>
      </c>
      <c r="B1301" s="17" t="s">
        <v>21</v>
      </c>
      <c r="C1301" s="17" t="s">
        <v>617</v>
      </c>
      <c r="D1301" s="17" t="s">
        <v>473</v>
      </c>
      <c r="E1301" s="17" t="s">
        <v>17</v>
      </c>
      <c r="F1301" s="17" t="s">
        <v>19</v>
      </c>
      <c r="G1301" s="7" t="n">
        <v>2</v>
      </c>
      <c r="H1301" s="6" t="n">
        <v>136600</v>
      </c>
      <c r="I1301" s="6" t="n">
        <v>-273200</v>
      </c>
      <c r="J1301" s="6" t="n">
        <v>0</v>
      </c>
      <c r="K1301" s="6" t="n">
        <v>-68.3</v>
      </c>
      <c r="L1301" s="6" t="n">
        <v>0</v>
      </c>
      <c r="M1301" s="6"/>
      <c r="N1301" s="6" t="s">
        <f>=I1301+J1301+K1301+L1301</f>
      </c>
      <c r="O1301" s="6"/>
      <c r="P1301" s="17"/>
    </row>
    <row collapsed="false" customFormat="false" customHeight="false" hidden="false" ht="12.1" outlineLevel="0" r="1302">
      <c r="A1302" s="21" t="n">
        <v>45114.427835648</v>
      </c>
      <c r="B1302" s="17" t="s">
        <v>504</v>
      </c>
      <c r="C1302" s="17" t="s">
        <v>641</v>
      </c>
      <c r="D1302" s="17" t="s">
        <v>473</v>
      </c>
      <c r="E1302" s="17" t="s">
        <v>17</v>
      </c>
      <c r="F1302" s="17" t="s">
        <v>19</v>
      </c>
      <c r="G1302" s="7" t="n">
        <v>1000</v>
      </c>
      <c r="H1302" s="6" t="n">
        <v>0.6583</v>
      </c>
      <c r="I1302" s="6" t="n">
        <v>-658.3</v>
      </c>
      <c r="J1302" s="6" t="n">
        <v>0</v>
      </c>
      <c r="K1302" s="6" t="n">
        <v>-0.45</v>
      </c>
      <c r="L1302" s="6" t="n">
        <v>0</v>
      </c>
      <c r="M1302" s="6"/>
      <c r="N1302" s="6" t="s">
        <f>=I1302+J1302+K1302+L1302</f>
      </c>
      <c r="O1302" s="6"/>
      <c r="P1302" s="17"/>
    </row>
    <row collapsed="false" customFormat="false" customHeight="false" hidden="false" ht="12.1" outlineLevel="0" r="1303">
      <c r="A1303" s="26" t="n">
        <v>45114.65400463</v>
      </c>
      <c r="B1303" s="27" t="s">
        <v>547</v>
      </c>
      <c r="C1303" s="27" t="s">
        <v>343</v>
      </c>
      <c r="D1303" s="27" t="s">
        <v>547</v>
      </c>
      <c r="E1303" s="27" t="s">
        <v>547</v>
      </c>
      <c r="F1303" s="27" t="s">
        <v>19</v>
      </c>
      <c r="G1303" s="28" t="n">
        <v>1</v>
      </c>
      <c r="H1303" s="29" t="n">
        <v>1</v>
      </c>
      <c r="I1303" s="29" t="n">
        <v>30477.12</v>
      </c>
      <c r="J1303" s="29" t="n">
        <v>0</v>
      </c>
      <c r="K1303" s="29" t="n">
        <v>0</v>
      </c>
      <c r="L1303" s="29" t="n">
        <v>0</v>
      </c>
      <c r="M1303" s="29"/>
      <c r="N1303" s="6" t="s">
        <f>=I1303+J1303+K1303+L1303</f>
      </c>
      <c r="O1303" s="29"/>
      <c r="P1303" s="27"/>
    </row>
    <row collapsed="false" customFormat="false" customHeight="false" hidden="false" ht="12.1" outlineLevel="0" r="1304">
      <c r="A1304" s="21" t="n">
        <v>45114.662326389</v>
      </c>
      <c r="B1304" s="17" t="s">
        <v>486</v>
      </c>
      <c r="C1304" s="17" t="s">
        <v>564</v>
      </c>
      <c r="D1304" s="17" t="s">
        <v>473</v>
      </c>
      <c r="E1304" s="17" t="s">
        <v>17</v>
      </c>
      <c r="F1304" s="17" t="s">
        <v>19</v>
      </c>
      <c r="G1304" s="7" t="n">
        <v>61</v>
      </c>
      <c r="H1304" s="6" t="n">
        <v>499.5</v>
      </c>
      <c r="I1304" s="6" t="n">
        <v>-30469.5</v>
      </c>
      <c r="J1304" s="6" t="n">
        <v>0</v>
      </c>
      <c r="K1304" s="6" t="n">
        <v>-7.62</v>
      </c>
      <c r="L1304" s="6" t="n">
        <v>0</v>
      </c>
      <c r="M1304" s="6"/>
      <c r="N1304" s="6" t="s">
        <f>=I1304+J1304+K1304+L1304</f>
      </c>
      <c r="O1304" s="6"/>
      <c r="P1304" s="17"/>
    </row>
    <row collapsed="false" customFormat="false" customHeight="false" hidden="false" ht="12.1" outlineLevel="0" r="1305">
      <c r="A1305" s="26" t="n">
        <v>45118</v>
      </c>
      <c r="B1305" s="27" t="s">
        <v>547</v>
      </c>
      <c r="C1305" s="27" t="s">
        <v>183</v>
      </c>
      <c r="D1305" s="27" t="s">
        <v>547</v>
      </c>
      <c r="E1305" s="27" t="s">
        <v>547</v>
      </c>
      <c r="F1305" s="27" t="s">
        <v>19</v>
      </c>
      <c r="G1305" s="28" t="n">
        <v>1</v>
      </c>
      <c r="H1305" s="29" t="n">
        <v>50000</v>
      </c>
      <c r="I1305" s="29" t="n">
        <v>50000</v>
      </c>
      <c r="J1305" s="29" t="n">
        <v>0</v>
      </c>
      <c r="K1305" s="29" t="n">
        <v>0</v>
      </c>
      <c r="L1305" s="29" t="n">
        <v>0</v>
      </c>
      <c r="M1305" s="29"/>
      <c r="N1305" s="6" t="s">
        <f>=I1305+J1305+K1305+L1305</f>
      </c>
      <c r="O1305" s="29"/>
      <c r="P1305" s="27"/>
    </row>
    <row collapsed="false" customFormat="false" customHeight="false" hidden="false" ht="12.1" outlineLevel="0" r="1306">
      <c r="A1306" s="21" t="n">
        <v>45118.686469907</v>
      </c>
      <c r="B1306" s="17" t="s">
        <v>33</v>
      </c>
      <c r="C1306" s="17" t="s">
        <v>622</v>
      </c>
      <c r="D1306" s="17" t="s">
        <v>473</v>
      </c>
      <c r="E1306" s="17" t="s">
        <v>17</v>
      </c>
      <c r="F1306" s="17" t="s">
        <v>19</v>
      </c>
      <c r="G1306" s="7" t="n">
        <v>200</v>
      </c>
      <c r="H1306" s="6" t="n">
        <v>245</v>
      </c>
      <c r="I1306" s="6" t="n">
        <v>-49000</v>
      </c>
      <c r="J1306" s="6" t="n">
        <v>0</v>
      </c>
      <c r="K1306" s="6" t="n">
        <v>-19.6</v>
      </c>
      <c r="L1306" s="6" t="n">
        <v>0</v>
      </c>
      <c r="M1306" s="6"/>
      <c r="N1306" s="6" t="s">
        <f>=I1306+J1306+K1306+L1306</f>
      </c>
      <c r="O1306" s="6"/>
      <c r="P1306" s="17"/>
    </row>
    <row collapsed="false" customFormat="false" customHeight="false" hidden="false" ht="12.1" outlineLevel="0" r="1307">
      <c r="A1307" s="26" t="n">
        <v>45128</v>
      </c>
      <c r="B1307" s="27" t="s">
        <v>547</v>
      </c>
      <c r="C1307" s="27" t="s">
        <v>183</v>
      </c>
      <c r="D1307" s="27" t="s">
        <v>547</v>
      </c>
      <c r="E1307" s="27" t="s">
        <v>547</v>
      </c>
      <c r="F1307" s="27" t="s">
        <v>19</v>
      </c>
      <c r="G1307" s="28" t="n">
        <v>1</v>
      </c>
      <c r="H1307" s="29" t="n">
        <v>28000</v>
      </c>
      <c r="I1307" s="29" t="n">
        <v>28000</v>
      </c>
      <c r="J1307" s="29" t="n">
        <v>0</v>
      </c>
      <c r="K1307" s="29" t="n">
        <v>0</v>
      </c>
      <c r="L1307" s="29" t="n">
        <v>0</v>
      </c>
      <c r="M1307" s="29"/>
      <c r="N1307" s="6" t="s">
        <f>=I1307+J1307+K1307+L1307</f>
      </c>
      <c r="O1307" s="29"/>
      <c r="P1307" s="27"/>
    </row>
    <row collapsed="false" customFormat="false" customHeight="false" hidden="false" ht="12.1" outlineLevel="0" r="1308">
      <c r="A1308" s="26" t="n">
        <v>45128</v>
      </c>
      <c r="B1308" s="27" t="s">
        <v>547</v>
      </c>
      <c r="C1308" s="27" t="s">
        <v>183</v>
      </c>
      <c r="D1308" s="27" t="s">
        <v>547</v>
      </c>
      <c r="E1308" s="27" t="s">
        <v>547</v>
      </c>
      <c r="F1308" s="27" t="s">
        <v>19</v>
      </c>
      <c r="G1308" s="28" t="n">
        <v>1</v>
      </c>
      <c r="H1308" s="29" t="n">
        <v>80000</v>
      </c>
      <c r="I1308" s="29" t="n">
        <v>80000</v>
      </c>
      <c r="J1308" s="29" t="n">
        <v>0</v>
      </c>
      <c r="K1308" s="29" t="n">
        <v>0</v>
      </c>
      <c r="L1308" s="29" t="n">
        <v>0</v>
      </c>
      <c r="M1308" s="29"/>
      <c r="N1308" s="6" t="s">
        <f>=I1308+J1308+K1308+L1308</f>
      </c>
      <c r="O1308" s="29"/>
      <c r="P1308" s="27"/>
    </row>
    <row collapsed="false" customFormat="false" customHeight="false" hidden="false" ht="12.1" outlineLevel="0" r="1309">
      <c r="A1309" s="21" t="n">
        <v>45128.573784722</v>
      </c>
      <c r="B1309" s="17" t="s">
        <v>24</v>
      </c>
      <c r="C1309" s="17" t="s">
        <v>630</v>
      </c>
      <c r="D1309" s="17" t="s">
        <v>473</v>
      </c>
      <c r="E1309" s="17" t="s">
        <v>17</v>
      </c>
      <c r="F1309" s="17" t="s">
        <v>19</v>
      </c>
      <c r="G1309" s="7" t="n">
        <v>164</v>
      </c>
      <c r="H1309" s="6" t="n">
        <v>486.9</v>
      </c>
      <c r="I1309" s="6" t="n">
        <v>-79851.6</v>
      </c>
      <c r="J1309" s="6" t="n">
        <v>0</v>
      </c>
      <c r="K1309" s="6" t="n">
        <v>-31.94</v>
      </c>
      <c r="L1309" s="6" t="n">
        <v>0</v>
      </c>
      <c r="M1309" s="6"/>
      <c r="N1309" s="6" t="s">
        <f>=I1309+J1309+K1309+L1309</f>
      </c>
      <c r="O1309" s="6"/>
      <c r="P1309" s="17"/>
    </row>
    <row collapsed="false" customFormat="false" customHeight="false" hidden="false" ht="12.1" outlineLevel="0" r="1310">
      <c r="A1310" s="21" t="n">
        <v>45128.616354167</v>
      </c>
      <c r="B1310" s="17" t="s">
        <v>24</v>
      </c>
      <c r="C1310" s="17" t="s">
        <v>630</v>
      </c>
      <c r="D1310" s="17" t="s">
        <v>473</v>
      </c>
      <c r="E1310" s="17" t="s">
        <v>17</v>
      </c>
      <c r="F1310" s="17" t="s">
        <v>19</v>
      </c>
      <c r="G1310" s="7" t="n">
        <v>2</v>
      </c>
      <c r="H1310" s="6" t="n">
        <v>486.7</v>
      </c>
      <c r="I1310" s="6" t="n">
        <v>-973.4</v>
      </c>
      <c r="J1310" s="6" t="n">
        <v>0</v>
      </c>
      <c r="K1310" s="6" t="n">
        <v>-0.39</v>
      </c>
      <c r="L1310" s="6" t="n">
        <v>0</v>
      </c>
      <c r="M1310" s="6"/>
      <c r="N1310" s="6" t="s">
        <f>=I1310+J1310+K1310+L1310</f>
      </c>
      <c r="O1310" s="6"/>
      <c r="P1310" s="17"/>
    </row>
    <row collapsed="false" customFormat="false" customHeight="false" hidden="false" ht="12.1" outlineLevel="0" r="1311">
      <c r="A1311" s="21" t="n">
        <v>45128.926261574</v>
      </c>
      <c r="B1311" s="17" t="s">
        <v>39</v>
      </c>
      <c r="C1311" s="17" t="s">
        <v>553</v>
      </c>
      <c r="D1311" s="17" t="s">
        <v>473</v>
      </c>
      <c r="E1311" s="17" t="s">
        <v>17</v>
      </c>
      <c r="F1311" s="17" t="s">
        <v>19</v>
      </c>
      <c r="G1311" s="7" t="n">
        <v>100</v>
      </c>
      <c r="H1311" s="6" t="n">
        <v>243.82</v>
      </c>
      <c r="I1311" s="6" t="n">
        <v>-24382</v>
      </c>
      <c r="J1311" s="6" t="n">
        <v>0</v>
      </c>
      <c r="K1311" s="6" t="n">
        <v>-9.75</v>
      </c>
      <c r="L1311" s="6" t="n">
        <v>0</v>
      </c>
      <c r="M1311" s="6"/>
      <c r="N1311" s="6" t="s">
        <f>=I1311+J1311+K1311+L1311</f>
      </c>
      <c r="O1311" s="6"/>
      <c r="P1311" s="17"/>
    </row>
    <row collapsed="false" customFormat="false" customHeight="false" hidden="false" ht="12.1" outlineLevel="0" r="1312">
      <c r="A1312" s="21" t="n">
        <v>45128.926712963</v>
      </c>
      <c r="B1312" s="17" t="s">
        <v>39</v>
      </c>
      <c r="C1312" s="17" t="s">
        <v>553</v>
      </c>
      <c r="D1312" s="17" t="s">
        <v>473</v>
      </c>
      <c r="E1312" s="17" t="s">
        <v>17</v>
      </c>
      <c r="F1312" s="17" t="s">
        <v>19</v>
      </c>
      <c r="G1312" s="7" t="n">
        <v>10</v>
      </c>
      <c r="H1312" s="6" t="n">
        <v>243.82</v>
      </c>
      <c r="I1312" s="6" t="n">
        <v>-2438.2</v>
      </c>
      <c r="J1312" s="6" t="n">
        <v>0</v>
      </c>
      <c r="K1312" s="6" t="n">
        <v>-0.98</v>
      </c>
      <c r="L1312" s="6" t="n">
        <v>0</v>
      </c>
      <c r="M1312" s="6"/>
      <c r="N1312" s="6" t="s">
        <f>=I1312+J1312+K1312+L1312</f>
      </c>
      <c r="O1312" s="6"/>
      <c r="P1312" s="17"/>
    </row>
    <row collapsed="false" customFormat="false" customHeight="false" hidden="false" ht="12.1" outlineLevel="0" r="1313">
      <c r="A1313" s="21" t="n">
        <v>45133.465949074</v>
      </c>
      <c r="B1313" s="17" t="s">
        <v>504</v>
      </c>
      <c r="C1313" s="17" t="s">
        <v>641</v>
      </c>
      <c r="D1313" s="17" t="s">
        <v>473</v>
      </c>
      <c r="E1313" s="17" t="s">
        <v>17</v>
      </c>
      <c r="F1313" s="17" t="s">
        <v>19</v>
      </c>
      <c r="G1313" s="7" t="n">
        <v>2000</v>
      </c>
      <c r="H1313" s="6" t="n">
        <v>0.686</v>
      </c>
      <c r="I1313" s="6" t="n">
        <v>-1372</v>
      </c>
      <c r="J1313" s="6" t="n">
        <v>0</v>
      </c>
      <c r="K1313" s="6" t="n">
        <v>-0.55</v>
      </c>
      <c r="L1313" s="6" t="n">
        <v>0</v>
      </c>
      <c r="M1313" s="6"/>
      <c r="N1313" s="6" t="s">
        <f>=I1313+J1313+K1313+L1313</f>
      </c>
      <c r="O1313" s="6"/>
      <c r="P1313" s="17"/>
    </row>
    <row collapsed="false" customFormat="false" customHeight="false" hidden="false" ht="12.1" outlineLevel="0" r="1314">
      <c r="A1314" s="22" t="n">
        <v>45134</v>
      </c>
      <c r="B1314" s="23" t="s">
        <v>624</v>
      </c>
      <c r="C1314" s="23" t="s">
        <v>643</v>
      </c>
      <c r="D1314" s="23" t="s">
        <v>624</v>
      </c>
      <c r="E1314" s="23" t="s">
        <v>624</v>
      </c>
      <c r="F1314" s="23" t="s">
        <v>19</v>
      </c>
      <c r="G1314" s="24" t="n">
        <v>1</v>
      </c>
      <c r="H1314" s="25" t="n">
        <v>-1</v>
      </c>
      <c r="I1314" s="25" t="n">
        <v>-1459</v>
      </c>
      <c r="J1314" s="25" t="n">
        <v>0</v>
      </c>
      <c r="K1314" s="25" t="n">
        <v>0</v>
      </c>
      <c r="L1314" s="25" t="n">
        <v>0</v>
      </c>
      <c r="M1314" s="25"/>
      <c r="N1314" s="6" t="s">
        <f>=I1314+J1314+K1314+L1314</f>
      </c>
      <c r="O1314" s="25"/>
      <c r="P1314" s="23"/>
    </row>
    <row collapsed="false" customFormat="false" customHeight="false" hidden="false" ht="12.1" outlineLevel="0" r="1315">
      <c r="A1315" s="26" t="n">
        <v>45134</v>
      </c>
      <c r="B1315" s="27" t="s">
        <v>569</v>
      </c>
      <c r="C1315" s="27" t="s">
        <v>644</v>
      </c>
      <c r="D1315" s="27" t="s">
        <v>569</v>
      </c>
      <c r="E1315" s="27" t="s">
        <v>569</v>
      </c>
      <c r="F1315" s="27" t="s">
        <v>19</v>
      </c>
      <c r="G1315" s="28" t="n">
        <v>1</v>
      </c>
      <c r="H1315" s="29" t="n">
        <v>1</v>
      </c>
      <c r="I1315" s="29" t="n">
        <v>11222.55</v>
      </c>
      <c r="J1315" s="29" t="n">
        <v>0</v>
      </c>
      <c r="K1315" s="29" t="n">
        <v>0</v>
      </c>
      <c r="L1315" s="29" t="n">
        <v>0</v>
      </c>
      <c r="M1315" s="29"/>
      <c r="N1315" s="6" t="s">
        <f>=I1315+J1315+K1315+L1315</f>
      </c>
      <c r="O1315" s="29"/>
      <c r="P1315" s="27"/>
    </row>
    <row collapsed="false" customFormat="false" customHeight="false" hidden="false" ht="12.1" outlineLevel="0" r="1316">
      <c r="A1316" s="26" t="n">
        <v>45135.435868056</v>
      </c>
      <c r="B1316" s="27" t="s">
        <v>547</v>
      </c>
      <c r="C1316" s="27" t="s">
        <v>343</v>
      </c>
      <c r="D1316" s="27" t="s">
        <v>547</v>
      </c>
      <c r="E1316" s="27" t="s">
        <v>547</v>
      </c>
      <c r="F1316" s="27" t="s">
        <v>19</v>
      </c>
      <c r="G1316" s="28" t="n">
        <v>1</v>
      </c>
      <c r="H1316" s="29" t="n">
        <v>1</v>
      </c>
      <c r="I1316" s="29" t="n">
        <v>2046.54</v>
      </c>
      <c r="J1316" s="29" t="n">
        <v>0</v>
      </c>
      <c r="K1316" s="29" t="n">
        <v>0</v>
      </c>
      <c r="L1316" s="29" t="n">
        <v>0</v>
      </c>
      <c r="M1316" s="29"/>
      <c r="N1316" s="6" t="s">
        <f>=I1316+J1316+K1316+L1316</f>
      </c>
      <c r="O1316" s="29"/>
      <c r="P1316" s="27"/>
    </row>
    <row collapsed="false" customFormat="false" customHeight="false" hidden="false" ht="12.1" outlineLevel="0" r="1317">
      <c r="A1317" s="26" t="n">
        <v>45138.798703704</v>
      </c>
      <c r="B1317" s="27" t="s">
        <v>547</v>
      </c>
      <c r="C1317" s="27" t="s">
        <v>343</v>
      </c>
      <c r="D1317" s="27" t="s">
        <v>547</v>
      </c>
      <c r="E1317" s="27" t="s">
        <v>547</v>
      </c>
      <c r="F1317" s="27" t="s">
        <v>19</v>
      </c>
      <c r="G1317" s="28" t="n">
        <v>1</v>
      </c>
      <c r="H1317" s="29" t="n">
        <v>1</v>
      </c>
      <c r="I1317" s="29" t="n">
        <v>2420.41</v>
      </c>
      <c r="J1317" s="29" t="n">
        <v>0</v>
      </c>
      <c r="K1317" s="29" t="n">
        <v>0</v>
      </c>
      <c r="L1317" s="29" t="n">
        <v>0</v>
      </c>
      <c r="M1317" s="29"/>
      <c r="N1317" s="6" t="s">
        <f>=I1317+J1317+K1317+L1317</f>
      </c>
      <c r="O1317" s="29"/>
      <c r="P1317" s="27"/>
    </row>
    <row collapsed="false" customFormat="false" customHeight="false" hidden="false" ht="12.1" outlineLevel="0" r="1318">
      <c r="A1318" s="21" t="n">
        <v>45139.597025463</v>
      </c>
      <c r="B1318" s="17" t="s">
        <v>48</v>
      </c>
      <c r="C1318" s="17" t="s">
        <v>639</v>
      </c>
      <c r="D1318" s="17" t="s">
        <v>473</v>
      </c>
      <c r="E1318" s="17" t="s">
        <v>17</v>
      </c>
      <c r="F1318" s="17" t="s">
        <v>19</v>
      </c>
      <c r="G1318" s="7" t="n">
        <v>110000</v>
      </c>
      <c r="H1318" s="6" t="n">
        <v>0.12196</v>
      </c>
      <c r="I1318" s="6" t="n">
        <v>-13415.6</v>
      </c>
      <c r="J1318" s="6" t="n">
        <v>0</v>
      </c>
      <c r="K1318" s="6" t="n">
        <v>-5.37</v>
      </c>
      <c r="L1318" s="6" t="n">
        <v>0</v>
      </c>
      <c r="M1318" s="6"/>
      <c r="N1318" s="6" t="s">
        <f>=I1318+J1318+K1318+L1318</f>
      </c>
      <c r="O1318" s="6"/>
      <c r="P1318" s="17"/>
    </row>
    <row collapsed="false" customFormat="false" customHeight="false" hidden="false" ht="12.1" outlineLevel="0" r="1319">
      <c r="A1319" s="22" t="n">
        <v>45141</v>
      </c>
      <c r="B1319" s="23" t="s">
        <v>624</v>
      </c>
      <c r="C1319" s="23" t="s">
        <v>645</v>
      </c>
      <c r="D1319" s="23" t="s">
        <v>624</v>
      </c>
      <c r="E1319" s="23" t="s">
        <v>624</v>
      </c>
      <c r="F1319" s="23" t="s">
        <v>19</v>
      </c>
      <c r="G1319" s="24" t="n">
        <v>1</v>
      </c>
      <c r="H1319" s="25" t="n">
        <v>-1</v>
      </c>
      <c r="I1319" s="25" t="n">
        <v>-12581</v>
      </c>
      <c r="J1319" s="25" t="n">
        <v>0</v>
      </c>
      <c r="K1319" s="25" t="n">
        <v>0</v>
      </c>
      <c r="L1319" s="25" t="n">
        <v>0</v>
      </c>
      <c r="M1319" s="25"/>
      <c r="N1319" s="6" t="s">
        <f>=I1319+J1319+K1319+L1319</f>
      </c>
      <c r="O1319" s="25"/>
      <c r="P1319" s="23"/>
    </row>
    <row collapsed="false" customFormat="false" customHeight="false" hidden="false" ht="12.1" outlineLevel="0" r="1320">
      <c r="A1320" s="26" t="n">
        <v>45141</v>
      </c>
      <c r="B1320" s="27" t="s">
        <v>569</v>
      </c>
      <c r="C1320" s="27" t="s">
        <v>646</v>
      </c>
      <c r="D1320" s="27" t="s">
        <v>569</v>
      </c>
      <c r="E1320" s="27" t="s">
        <v>569</v>
      </c>
      <c r="F1320" s="27" t="s">
        <v>19</v>
      </c>
      <c r="G1320" s="28" t="n">
        <v>1</v>
      </c>
      <c r="H1320" s="29" t="n">
        <v>1</v>
      </c>
      <c r="I1320" s="29" t="n">
        <v>99991.2</v>
      </c>
      <c r="J1320" s="29" t="n">
        <v>0</v>
      </c>
      <c r="K1320" s="29" t="n">
        <v>0</v>
      </c>
      <c r="L1320" s="29" t="n">
        <v>0</v>
      </c>
      <c r="M1320" s="29"/>
      <c r="N1320" s="6" t="s">
        <f>=I1320+J1320+K1320+L1320</f>
      </c>
      <c r="O1320" s="29"/>
      <c r="P1320" s="27"/>
    </row>
    <row collapsed="false" customFormat="false" customHeight="false" hidden="false" ht="12.1" outlineLevel="0" r="1321">
      <c r="A1321" s="26" t="n">
        <v>45141.872800926</v>
      </c>
      <c r="B1321" s="27" t="s">
        <v>547</v>
      </c>
      <c r="C1321" s="27" t="s">
        <v>343</v>
      </c>
      <c r="D1321" s="27" t="s">
        <v>547</v>
      </c>
      <c r="E1321" s="27" t="s">
        <v>547</v>
      </c>
      <c r="F1321" s="27" t="s">
        <v>19</v>
      </c>
      <c r="G1321" s="28" t="n">
        <v>1</v>
      </c>
      <c r="H1321" s="29" t="n">
        <v>1</v>
      </c>
      <c r="I1321" s="29" t="n">
        <v>50000</v>
      </c>
      <c r="J1321" s="29" t="n">
        <v>0</v>
      </c>
      <c r="K1321" s="29" t="n">
        <v>0</v>
      </c>
      <c r="L1321" s="29" t="n">
        <v>0</v>
      </c>
      <c r="M1321" s="29"/>
      <c r="N1321" s="6" t="s">
        <f>=I1321+J1321+K1321+L1321</f>
      </c>
      <c r="O1321" s="29"/>
      <c r="P1321" s="27"/>
    </row>
    <row collapsed="false" customFormat="false" customHeight="false" hidden="false" ht="12.1" outlineLevel="0" r="1322">
      <c r="A1322" s="21" t="n">
        <v>45141.882164352</v>
      </c>
      <c r="B1322" s="17" t="s">
        <v>21</v>
      </c>
      <c r="C1322" s="17" t="s">
        <v>617</v>
      </c>
      <c r="D1322" s="17" t="s">
        <v>473</v>
      </c>
      <c r="E1322" s="17" t="s">
        <v>17</v>
      </c>
      <c r="F1322" s="17" t="s">
        <v>19</v>
      </c>
      <c r="G1322" s="7" t="n">
        <v>1</v>
      </c>
      <c r="H1322" s="6" t="n">
        <v>123500</v>
      </c>
      <c r="I1322" s="6" t="n">
        <v>-123500</v>
      </c>
      <c r="J1322" s="6" t="n">
        <v>0</v>
      </c>
      <c r="K1322" s="6" t="n">
        <v>-49.4</v>
      </c>
      <c r="L1322" s="6" t="n">
        <v>0</v>
      </c>
      <c r="M1322" s="6"/>
      <c r="N1322" s="6" t="s">
        <f>=I1322+J1322+K1322+L1322</f>
      </c>
      <c r="O1322" s="6"/>
      <c r="P1322" s="17"/>
    </row>
    <row collapsed="false" customFormat="false" customHeight="false" hidden="false" ht="12.1" outlineLevel="0" r="1323">
      <c r="A1323" s="21" t="n">
        <v>45142.571412037</v>
      </c>
      <c r="B1323" s="17" t="s">
        <v>504</v>
      </c>
      <c r="C1323" s="17" t="s">
        <v>641</v>
      </c>
      <c r="D1323" s="17" t="s">
        <v>473</v>
      </c>
      <c r="E1323" s="17" t="s">
        <v>17</v>
      </c>
      <c r="F1323" s="17" t="s">
        <v>19</v>
      </c>
      <c r="G1323" s="7" t="n">
        <v>21000</v>
      </c>
      <c r="H1323" s="6" t="n">
        <v>0.689</v>
      </c>
      <c r="I1323" s="6" t="n">
        <v>-14469</v>
      </c>
      <c r="J1323" s="6" t="n">
        <v>0</v>
      </c>
      <c r="K1323" s="6" t="n">
        <v>-5.79</v>
      </c>
      <c r="L1323" s="6" t="n">
        <v>0</v>
      </c>
      <c r="M1323" s="6"/>
      <c r="N1323" s="6" t="s">
        <f>=I1323+J1323+K1323+L1323</f>
      </c>
      <c r="O1323" s="6"/>
      <c r="P1323" s="17"/>
    </row>
    <row collapsed="false" customFormat="false" customHeight="false" hidden="false" ht="12.1" outlineLevel="0" r="1324">
      <c r="A1324" s="26" t="n">
        <v>45142.683449074</v>
      </c>
      <c r="B1324" s="27" t="s">
        <v>547</v>
      </c>
      <c r="C1324" s="27" t="s">
        <v>343</v>
      </c>
      <c r="D1324" s="27" t="s">
        <v>547</v>
      </c>
      <c r="E1324" s="27" t="s">
        <v>547</v>
      </c>
      <c r="F1324" s="27" t="s">
        <v>19</v>
      </c>
      <c r="G1324" s="28" t="n">
        <v>1</v>
      </c>
      <c r="H1324" s="29" t="n">
        <v>1</v>
      </c>
      <c r="I1324" s="29" t="n">
        <v>87254.89</v>
      </c>
      <c r="J1324" s="29" t="n">
        <v>0</v>
      </c>
      <c r="K1324" s="29" t="n">
        <v>0</v>
      </c>
      <c r="L1324" s="29" t="n">
        <v>0</v>
      </c>
      <c r="M1324" s="29"/>
      <c r="N1324" s="6" t="s">
        <f>=I1324+J1324+K1324+L1324</f>
      </c>
      <c r="O1324" s="29"/>
      <c r="P1324" s="27"/>
    </row>
    <row collapsed="false" customFormat="false" customHeight="false" hidden="false" ht="12.1" outlineLevel="0" r="1325">
      <c r="A1325" s="21" t="n">
        <v>45142.6871875</v>
      </c>
      <c r="B1325" s="17" t="s">
        <v>48</v>
      </c>
      <c r="C1325" s="17" t="s">
        <v>639</v>
      </c>
      <c r="D1325" s="17" t="s">
        <v>473</v>
      </c>
      <c r="E1325" s="17" t="s">
        <v>17</v>
      </c>
      <c r="F1325" s="17" t="s">
        <v>19</v>
      </c>
      <c r="G1325" s="7" t="n">
        <v>10000</v>
      </c>
      <c r="H1325" s="6" t="n">
        <v>0.1246</v>
      </c>
      <c r="I1325" s="6" t="n">
        <v>-1246</v>
      </c>
      <c r="J1325" s="6" t="n">
        <v>0</v>
      </c>
      <c r="K1325" s="6" t="n">
        <v>-0.5</v>
      </c>
      <c r="L1325" s="6" t="n">
        <v>0</v>
      </c>
      <c r="M1325" s="6"/>
      <c r="N1325" s="6" t="s">
        <f>=I1325+J1325+K1325+L1325</f>
      </c>
      <c r="O1325" s="6"/>
      <c r="P1325" s="17"/>
    </row>
    <row collapsed="false" customFormat="false" customHeight="false" hidden="false" ht="12.1" outlineLevel="0" r="1326">
      <c r="A1326" s="21" t="n">
        <v>45142.6871875</v>
      </c>
      <c r="B1326" s="17" t="s">
        <v>48</v>
      </c>
      <c r="C1326" s="17" t="s">
        <v>639</v>
      </c>
      <c r="D1326" s="17" t="s">
        <v>473</v>
      </c>
      <c r="E1326" s="17" t="s">
        <v>17</v>
      </c>
      <c r="F1326" s="17" t="s">
        <v>19</v>
      </c>
      <c r="G1326" s="7" t="n">
        <v>10000</v>
      </c>
      <c r="H1326" s="6" t="n">
        <v>0.1246</v>
      </c>
      <c r="I1326" s="6" t="n">
        <v>-1246</v>
      </c>
      <c r="J1326" s="6" t="n">
        <v>0</v>
      </c>
      <c r="K1326" s="6" t="n">
        <v>-0.5</v>
      </c>
      <c r="L1326" s="6" t="n">
        <v>0</v>
      </c>
      <c r="M1326" s="6"/>
      <c r="N1326" s="6" t="s">
        <f>=I1326+J1326+K1326+L1326</f>
      </c>
      <c r="O1326" s="6"/>
      <c r="P1326" s="17"/>
    </row>
    <row collapsed="false" customFormat="false" customHeight="false" hidden="false" ht="12.1" outlineLevel="0" r="1327">
      <c r="A1327" s="21" t="n">
        <v>45142.6871875</v>
      </c>
      <c r="B1327" s="17" t="s">
        <v>48</v>
      </c>
      <c r="C1327" s="17" t="s">
        <v>639</v>
      </c>
      <c r="D1327" s="17" t="s">
        <v>473</v>
      </c>
      <c r="E1327" s="17" t="s">
        <v>17</v>
      </c>
      <c r="F1327" s="17" t="s">
        <v>19</v>
      </c>
      <c r="G1327" s="7" t="n">
        <v>10000</v>
      </c>
      <c r="H1327" s="6" t="n">
        <v>0.1246</v>
      </c>
      <c r="I1327" s="6" t="n">
        <v>-1246</v>
      </c>
      <c r="J1327" s="6" t="n">
        <v>0</v>
      </c>
      <c r="K1327" s="6" t="n">
        <v>-0.5</v>
      </c>
      <c r="L1327" s="6" t="n">
        <v>0</v>
      </c>
      <c r="M1327" s="6"/>
      <c r="N1327" s="6" t="s">
        <f>=I1327+J1327+K1327+L1327</f>
      </c>
      <c r="O1327" s="6"/>
      <c r="P1327" s="17"/>
    </row>
    <row collapsed="false" customFormat="false" customHeight="false" hidden="false" ht="12.1" outlineLevel="0" r="1328">
      <c r="A1328" s="21" t="n">
        <v>45142.6871875</v>
      </c>
      <c r="B1328" s="17" t="s">
        <v>48</v>
      </c>
      <c r="C1328" s="17" t="s">
        <v>639</v>
      </c>
      <c r="D1328" s="17" t="s">
        <v>473</v>
      </c>
      <c r="E1328" s="17" t="s">
        <v>17</v>
      </c>
      <c r="F1328" s="17" t="s">
        <v>19</v>
      </c>
      <c r="G1328" s="7" t="n">
        <v>10000</v>
      </c>
      <c r="H1328" s="6" t="n">
        <v>0.1246</v>
      </c>
      <c r="I1328" s="6" t="n">
        <v>-1246</v>
      </c>
      <c r="J1328" s="6" t="n">
        <v>0</v>
      </c>
      <c r="K1328" s="6" t="n">
        <v>-0.5</v>
      </c>
      <c r="L1328" s="6" t="n">
        <v>0</v>
      </c>
      <c r="M1328" s="6"/>
      <c r="N1328" s="6" t="s">
        <f>=I1328+J1328+K1328+L1328</f>
      </c>
      <c r="O1328" s="6"/>
      <c r="P1328" s="17"/>
    </row>
    <row collapsed="false" customFormat="false" customHeight="false" hidden="false" ht="12.1" outlineLevel="0" r="1329">
      <c r="A1329" s="21" t="n">
        <v>45142.6871875</v>
      </c>
      <c r="B1329" s="17" t="s">
        <v>48</v>
      </c>
      <c r="C1329" s="17" t="s">
        <v>639</v>
      </c>
      <c r="D1329" s="17" t="s">
        <v>473</v>
      </c>
      <c r="E1329" s="17" t="s">
        <v>17</v>
      </c>
      <c r="F1329" s="17" t="s">
        <v>19</v>
      </c>
      <c r="G1329" s="7" t="n">
        <v>10000</v>
      </c>
      <c r="H1329" s="6" t="n">
        <v>0.1246</v>
      </c>
      <c r="I1329" s="6" t="n">
        <v>-1246</v>
      </c>
      <c r="J1329" s="6" t="n">
        <v>0</v>
      </c>
      <c r="K1329" s="6" t="n">
        <v>-0.5</v>
      </c>
      <c r="L1329" s="6" t="n">
        <v>0</v>
      </c>
      <c r="M1329" s="6"/>
      <c r="N1329" s="6" t="s">
        <f>=I1329+J1329+K1329+L1329</f>
      </c>
      <c r="O1329" s="6"/>
      <c r="P1329" s="17"/>
    </row>
    <row collapsed="false" customFormat="false" customHeight="false" hidden="false" ht="12.1" outlineLevel="0" r="1330">
      <c r="A1330" s="21" t="n">
        <v>45142.687199074</v>
      </c>
      <c r="B1330" s="17" t="s">
        <v>48</v>
      </c>
      <c r="C1330" s="17" t="s">
        <v>639</v>
      </c>
      <c r="D1330" s="17" t="s">
        <v>473</v>
      </c>
      <c r="E1330" s="17" t="s">
        <v>17</v>
      </c>
      <c r="F1330" s="17" t="s">
        <v>19</v>
      </c>
      <c r="G1330" s="7" t="n">
        <v>10000</v>
      </c>
      <c r="H1330" s="6" t="n">
        <v>0.1246</v>
      </c>
      <c r="I1330" s="6" t="n">
        <v>-1246</v>
      </c>
      <c r="J1330" s="6" t="n">
        <v>0</v>
      </c>
      <c r="K1330" s="6" t="n">
        <v>-0.5</v>
      </c>
      <c r="L1330" s="6" t="n">
        <v>0</v>
      </c>
      <c r="M1330" s="6"/>
      <c r="N1330" s="6" t="s">
        <f>=I1330+J1330+K1330+L1330</f>
      </c>
      <c r="O1330" s="6"/>
      <c r="P1330" s="17"/>
    </row>
    <row collapsed="false" customFormat="false" customHeight="false" hidden="false" ht="12.1" outlineLevel="0" r="1331">
      <c r="A1331" s="21" t="n">
        <v>45142.687199074</v>
      </c>
      <c r="B1331" s="17" t="s">
        <v>48</v>
      </c>
      <c r="C1331" s="17" t="s">
        <v>639</v>
      </c>
      <c r="D1331" s="17" t="s">
        <v>473</v>
      </c>
      <c r="E1331" s="17" t="s">
        <v>17</v>
      </c>
      <c r="F1331" s="17" t="s">
        <v>19</v>
      </c>
      <c r="G1331" s="7" t="n">
        <v>10000</v>
      </c>
      <c r="H1331" s="6" t="n">
        <v>0.1246</v>
      </c>
      <c r="I1331" s="6" t="n">
        <v>-1246</v>
      </c>
      <c r="J1331" s="6" t="n">
        <v>0</v>
      </c>
      <c r="K1331" s="6" t="n">
        <v>-0.5</v>
      </c>
      <c r="L1331" s="6" t="n">
        <v>0</v>
      </c>
      <c r="M1331" s="6"/>
      <c r="N1331" s="6" t="s">
        <f>=I1331+J1331+K1331+L1331</f>
      </c>
      <c r="O1331" s="6"/>
      <c r="P1331" s="17"/>
    </row>
    <row collapsed="false" customFormat="false" customHeight="false" hidden="false" ht="12.1" outlineLevel="0" r="1332">
      <c r="A1332" s="21" t="n">
        <v>45142.687199074</v>
      </c>
      <c r="B1332" s="17" t="s">
        <v>48</v>
      </c>
      <c r="C1332" s="17" t="s">
        <v>639</v>
      </c>
      <c r="D1332" s="17" t="s">
        <v>473</v>
      </c>
      <c r="E1332" s="17" t="s">
        <v>17</v>
      </c>
      <c r="F1332" s="17" t="s">
        <v>19</v>
      </c>
      <c r="G1332" s="7" t="n">
        <v>10000</v>
      </c>
      <c r="H1332" s="6" t="n">
        <v>0.1246</v>
      </c>
      <c r="I1332" s="6" t="n">
        <v>-1246</v>
      </c>
      <c r="J1332" s="6" t="n">
        <v>0</v>
      </c>
      <c r="K1332" s="6" t="n">
        <v>-0.5</v>
      </c>
      <c r="L1332" s="6" t="n">
        <v>0</v>
      </c>
      <c r="M1332" s="6"/>
      <c r="N1332" s="6" t="s">
        <f>=I1332+J1332+K1332+L1332</f>
      </c>
      <c r="O1332" s="6"/>
      <c r="P1332" s="17"/>
    </row>
    <row collapsed="false" customFormat="false" customHeight="false" hidden="false" ht="12.1" outlineLevel="0" r="1333">
      <c r="A1333" s="21" t="n">
        <v>45142.687199074</v>
      </c>
      <c r="B1333" s="17" t="s">
        <v>48</v>
      </c>
      <c r="C1333" s="17" t="s">
        <v>639</v>
      </c>
      <c r="D1333" s="17" t="s">
        <v>473</v>
      </c>
      <c r="E1333" s="17" t="s">
        <v>17</v>
      </c>
      <c r="F1333" s="17" t="s">
        <v>19</v>
      </c>
      <c r="G1333" s="7" t="n">
        <v>110000</v>
      </c>
      <c r="H1333" s="6" t="n">
        <v>0.1246</v>
      </c>
      <c r="I1333" s="6" t="n">
        <v>-13706</v>
      </c>
      <c r="J1333" s="6" t="n">
        <v>0</v>
      </c>
      <c r="K1333" s="6" t="n">
        <v>-5.48</v>
      </c>
      <c r="L1333" s="6" t="n">
        <v>0</v>
      </c>
      <c r="M1333" s="6"/>
      <c r="N1333" s="6" t="s">
        <f>=I1333+J1333+K1333+L1333</f>
      </c>
      <c r="O1333" s="6"/>
      <c r="P1333" s="17"/>
    </row>
    <row collapsed="false" customFormat="false" customHeight="false" hidden="false" ht="12.1" outlineLevel="0" r="1334">
      <c r="A1334" s="21" t="n">
        <v>45142.687199074</v>
      </c>
      <c r="B1334" s="17" t="s">
        <v>48</v>
      </c>
      <c r="C1334" s="17" t="s">
        <v>639</v>
      </c>
      <c r="D1334" s="17" t="s">
        <v>473</v>
      </c>
      <c r="E1334" s="17" t="s">
        <v>17</v>
      </c>
      <c r="F1334" s="17" t="s">
        <v>19</v>
      </c>
      <c r="G1334" s="7" t="n">
        <v>10000</v>
      </c>
      <c r="H1334" s="6" t="n">
        <v>0.1246</v>
      </c>
      <c r="I1334" s="6" t="n">
        <v>-1246</v>
      </c>
      <c r="J1334" s="6" t="n">
        <v>0</v>
      </c>
      <c r="K1334" s="6" t="n">
        <v>-0.5</v>
      </c>
      <c r="L1334" s="6" t="n">
        <v>0</v>
      </c>
      <c r="M1334" s="6"/>
      <c r="N1334" s="6" t="s">
        <f>=I1334+J1334+K1334+L1334</f>
      </c>
      <c r="O1334" s="6"/>
      <c r="P1334" s="17"/>
    </row>
    <row collapsed="false" customFormat="false" customHeight="false" hidden="false" ht="12.1" outlineLevel="0" r="1335">
      <c r="A1335" s="21" t="n">
        <v>45142.687199074</v>
      </c>
      <c r="B1335" s="17" t="s">
        <v>48</v>
      </c>
      <c r="C1335" s="17" t="s">
        <v>639</v>
      </c>
      <c r="D1335" s="17" t="s">
        <v>473</v>
      </c>
      <c r="E1335" s="17" t="s">
        <v>17</v>
      </c>
      <c r="F1335" s="17" t="s">
        <v>19</v>
      </c>
      <c r="G1335" s="7" t="n">
        <v>10000</v>
      </c>
      <c r="H1335" s="6" t="n">
        <v>0.1246</v>
      </c>
      <c r="I1335" s="6" t="n">
        <v>-1246</v>
      </c>
      <c r="J1335" s="6" t="n">
        <v>0</v>
      </c>
      <c r="K1335" s="6" t="n">
        <v>-0.5</v>
      </c>
      <c r="L1335" s="6" t="n">
        <v>0</v>
      </c>
      <c r="M1335" s="6"/>
      <c r="N1335" s="6" t="s">
        <f>=I1335+J1335+K1335+L1335</f>
      </c>
      <c r="O1335" s="6"/>
      <c r="P1335" s="17"/>
    </row>
    <row collapsed="false" customFormat="false" customHeight="false" hidden="false" ht="12.1" outlineLevel="0" r="1336">
      <c r="A1336" s="21" t="n">
        <v>45142.687199074</v>
      </c>
      <c r="B1336" s="17" t="s">
        <v>48</v>
      </c>
      <c r="C1336" s="17" t="s">
        <v>639</v>
      </c>
      <c r="D1336" s="17" t="s">
        <v>473</v>
      </c>
      <c r="E1336" s="17" t="s">
        <v>17</v>
      </c>
      <c r="F1336" s="17" t="s">
        <v>19</v>
      </c>
      <c r="G1336" s="7" t="n">
        <v>10000</v>
      </c>
      <c r="H1336" s="6" t="n">
        <v>0.1246</v>
      </c>
      <c r="I1336" s="6" t="n">
        <v>-1246</v>
      </c>
      <c r="J1336" s="6" t="n">
        <v>0</v>
      </c>
      <c r="K1336" s="6" t="n">
        <v>-0.5</v>
      </c>
      <c r="L1336" s="6" t="n">
        <v>0</v>
      </c>
      <c r="M1336" s="6"/>
      <c r="N1336" s="6" t="s">
        <f>=I1336+J1336+K1336+L1336</f>
      </c>
      <c r="O1336" s="6"/>
      <c r="P1336" s="17"/>
    </row>
    <row collapsed="false" customFormat="false" customHeight="false" hidden="false" ht="12.1" outlineLevel="0" r="1337">
      <c r="A1337" s="21" t="n">
        <v>45142.687199074</v>
      </c>
      <c r="B1337" s="17" t="s">
        <v>48</v>
      </c>
      <c r="C1337" s="17" t="s">
        <v>639</v>
      </c>
      <c r="D1337" s="17" t="s">
        <v>473</v>
      </c>
      <c r="E1337" s="17" t="s">
        <v>17</v>
      </c>
      <c r="F1337" s="17" t="s">
        <v>19</v>
      </c>
      <c r="G1337" s="7" t="n">
        <v>70000</v>
      </c>
      <c r="H1337" s="6" t="n">
        <v>0.1246</v>
      </c>
      <c r="I1337" s="6" t="n">
        <v>-8722</v>
      </c>
      <c r="J1337" s="6" t="n">
        <v>0</v>
      </c>
      <c r="K1337" s="6" t="n">
        <v>-3.49</v>
      </c>
      <c r="L1337" s="6" t="n">
        <v>0</v>
      </c>
      <c r="M1337" s="6"/>
      <c r="N1337" s="6" t="s">
        <f>=I1337+J1337+K1337+L1337</f>
      </c>
      <c r="O1337" s="6"/>
      <c r="P1337" s="17"/>
    </row>
    <row collapsed="false" customFormat="false" customHeight="false" hidden="false" ht="12.1" outlineLevel="0" r="1338">
      <c r="A1338" s="21" t="n">
        <v>45142.687199074</v>
      </c>
      <c r="B1338" s="17" t="s">
        <v>48</v>
      </c>
      <c r="C1338" s="17" t="s">
        <v>639</v>
      </c>
      <c r="D1338" s="17" t="s">
        <v>473</v>
      </c>
      <c r="E1338" s="17" t="s">
        <v>17</v>
      </c>
      <c r="F1338" s="17" t="s">
        <v>19</v>
      </c>
      <c r="G1338" s="7" t="n">
        <v>10000</v>
      </c>
      <c r="H1338" s="6" t="n">
        <v>0.1246</v>
      </c>
      <c r="I1338" s="6" t="n">
        <v>-1246</v>
      </c>
      <c r="J1338" s="6" t="n">
        <v>0</v>
      </c>
      <c r="K1338" s="6" t="n">
        <v>-0.5</v>
      </c>
      <c r="L1338" s="6" t="n">
        <v>0</v>
      </c>
      <c r="M1338" s="6"/>
      <c r="N1338" s="6" t="s">
        <f>=I1338+J1338+K1338+L1338</f>
      </c>
      <c r="O1338" s="6"/>
      <c r="P1338" s="17"/>
    </row>
    <row collapsed="false" customFormat="false" customHeight="false" hidden="false" ht="12.1" outlineLevel="0" r="1339">
      <c r="A1339" s="21" t="n">
        <v>45142.687199074</v>
      </c>
      <c r="B1339" s="17" t="s">
        <v>48</v>
      </c>
      <c r="C1339" s="17" t="s">
        <v>639</v>
      </c>
      <c r="D1339" s="17" t="s">
        <v>473</v>
      </c>
      <c r="E1339" s="17" t="s">
        <v>17</v>
      </c>
      <c r="F1339" s="17" t="s">
        <v>19</v>
      </c>
      <c r="G1339" s="7" t="n">
        <v>30000</v>
      </c>
      <c r="H1339" s="6" t="n">
        <v>0.1246</v>
      </c>
      <c r="I1339" s="6" t="n">
        <v>-3738</v>
      </c>
      <c r="J1339" s="6" t="n">
        <v>0</v>
      </c>
      <c r="K1339" s="6" t="n">
        <v>-1.5</v>
      </c>
      <c r="L1339" s="6" t="n">
        <v>0</v>
      </c>
      <c r="M1339" s="6"/>
      <c r="N1339" s="6" t="s">
        <f>=I1339+J1339+K1339+L1339</f>
      </c>
      <c r="O1339" s="6"/>
      <c r="P1339" s="17"/>
    </row>
    <row collapsed="false" customFormat="false" customHeight="false" hidden="false" ht="12.1" outlineLevel="0" r="1340">
      <c r="A1340" s="21" t="n">
        <v>45142.687199074</v>
      </c>
      <c r="B1340" s="17" t="s">
        <v>48</v>
      </c>
      <c r="C1340" s="17" t="s">
        <v>639</v>
      </c>
      <c r="D1340" s="17" t="s">
        <v>473</v>
      </c>
      <c r="E1340" s="17" t="s">
        <v>17</v>
      </c>
      <c r="F1340" s="17" t="s">
        <v>19</v>
      </c>
      <c r="G1340" s="7" t="n">
        <v>10000</v>
      </c>
      <c r="H1340" s="6" t="n">
        <v>0.1246</v>
      </c>
      <c r="I1340" s="6" t="n">
        <v>-1246</v>
      </c>
      <c r="J1340" s="6" t="n">
        <v>0</v>
      </c>
      <c r="K1340" s="6" t="n">
        <v>-0.5</v>
      </c>
      <c r="L1340" s="6" t="n">
        <v>0</v>
      </c>
      <c r="M1340" s="6"/>
      <c r="N1340" s="6" t="s">
        <f>=I1340+J1340+K1340+L1340</f>
      </c>
      <c r="O1340" s="6"/>
      <c r="P1340" s="17"/>
    </row>
    <row collapsed="false" customFormat="false" customHeight="false" hidden="false" ht="12.1" outlineLevel="0" r="1341">
      <c r="A1341" s="21" t="n">
        <v>45142.687199074</v>
      </c>
      <c r="B1341" s="17" t="s">
        <v>48</v>
      </c>
      <c r="C1341" s="17" t="s">
        <v>639</v>
      </c>
      <c r="D1341" s="17" t="s">
        <v>473</v>
      </c>
      <c r="E1341" s="17" t="s">
        <v>17</v>
      </c>
      <c r="F1341" s="17" t="s">
        <v>19</v>
      </c>
      <c r="G1341" s="7" t="n">
        <v>10000</v>
      </c>
      <c r="H1341" s="6" t="n">
        <v>0.1246</v>
      </c>
      <c r="I1341" s="6" t="n">
        <v>-1246</v>
      </c>
      <c r="J1341" s="6" t="n">
        <v>0</v>
      </c>
      <c r="K1341" s="6" t="n">
        <v>-0.5</v>
      </c>
      <c r="L1341" s="6" t="n">
        <v>0</v>
      </c>
      <c r="M1341" s="6"/>
      <c r="N1341" s="6" t="s">
        <f>=I1341+J1341+K1341+L1341</f>
      </c>
      <c r="O1341" s="6"/>
      <c r="P1341" s="17"/>
    </row>
    <row collapsed="false" customFormat="false" customHeight="false" hidden="false" ht="12.1" outlineLevel="0" r="1342">
      <c r="A1342" s="21" t="n">
        <v>45142.687199074</v>
      </c>
      <c r="B1342" s="17" t="s">
        <v>48</v>
      </c>
      <c r="C1342" s="17" t="s">
        <v>639</v>
      </c>
      <c r="D1342" s="17" t="s">
        <v>473</v>
      </c>
      <c r="E1342" s="17" t="s">
        <v>17</v>
      </c>
      <c r="F1342" s="17" t="s">
        <v>19</v>
      </c>
      <c r="G1342" s="7" t="n">
        <v>10000</v>
      </c>
      <c r="H1342" s="6" t="n">
        <v>0.1246</v>
      </c>
      <c r="I1342" s="6" t="n">
        <v>-1246</v>
      </c>
      <c r="J1342" s="6" t="n">
        <v>0</v>
      </c>
      <c r="K1342" s="6" t="n">
        <v>-0.5</v>
      </c>
      <c r="L1342" s="6" t="n">
        <v>0</v>
      </c>
      <c r="M1342" s="6"/>
      <c r="N1342" s="6" t="s">
        <f>=I1342+J1342+K1342+L1342</f>
      </c>
      <c r="O1342" s="6"/>
      <c r="P1342" s="17"/>
    </row>
    <row collapsed="false" customFormat="false" customHeight="false" hidden="false" ht="12.1" outlineLevel="0" r="1343">
      <c r="A1343" s="21" t="n">
        <v>45142.687199074</v>
      </c>
      <c r="B1343" s="17" t="s">
        <v>48</v>
      </c>
      <c r="C1343" s="17" t="s">
        <v>639</v>
      </c>
      <c r="D1343" s="17" t="s">
        <v>473</v>
      </c>
      <c r="E1343" s="17" t="s">
        <v>17</v>
      </c>
      <c r="F1343" s="17" t="s">
        <v>19</v>
      </c>
      <c r="G1343" s="7" t="n">
        <v>10000</v>
      </c>
      <c r="H1343" s="6" t="n">
        <v>0.1246</v>
      </c>
      <c r="I1343" s="6" t="n">
        <v>-1246</v>
      </c>
      <c r="J1343" s="6" t="n">
        <v>0</v>
      </c>
      <c r="K1343" s="6" t="n">
        <v>-0.5</v>
      </c>
      <c r="L1343" s="6" t="n">
        <v>0</v>
      </c>
      <c r="M1343" s="6"/>
      <c r="N1343" s="6" t="s">
        <f>=I1343+J1343+K1343+L1343</f>
      </c>
      <c r="O1343" s="6"/>
      <c r="P1343" s="17"/>
    </row>
    <row collapsed="false" customFormat="false" customHeight="false" hidden="false" ht="12.1" outlineLevel="0" r="1344">
      <c r="A1344" s="21" t="n">
        <v>45142.687199074</v>
      </c>
      <c r="B1344" s="17" t="s">
        <v>48</v>
      </c>
      <c r="C1344" s="17" t="s">
        <v>639</v>
      </c>
      <c r="D1344" s="17" t="s">
        <v>473</v>
      </c>
      <c r="E1344" s="17" t="s">
        <v>17</v>
      </c>
      <c r="F1344" s="17" t="s">
        <v>19</v>
      </c>
      <c r="G1344" s="7" t="n">
        <v>10000</v>
      </c>
      <c r="H1344" s="6" t="n">
        <v>0.1246</v>
      </c>
      <c r="I1344" s="6" t="n">
        <v>-1246</v>
      </c>
      <c r="J1344" s="6" t="n">
        <v>0</v>
      </c>
      <c r="K1344" s="6" t="n">
        <v>-0.5</v>
      </c>
      <c r="L1344" s="6" t="n">
        <v>0</v>
      </c>
      <c r="M1344" s="6"/>
      <c r="N1344" s="6" t="s">
        <f>=I1344+J1344+K1344+L1344</f>
      </c>
      <c r="O1344" s="6"/>
      <c r="P1344" s="17"/>
    </row>
    <row collapsed="false" customFormat="false" customHeight="false" hidden="false" ht="12.1" outlineLevel="0" r="1345">
      <c r="A1345" s="21" t="n">
        <v>45142.687199074</v>
      </c>
      <c r="B1345" s="17" t="s">
        <v>48</v>
      </c>
      <c r="C1345" s="17" t="s">
        <v>639</v>
      </c>
      <c r="D1345" s="17" t="s">
        <v>473</v>
      </c>
      <c r="E1345" s="17" t="s">
        <v>17</v>
      </c>
      <c r="F1345" s="17" t="s">
        <v>19</v>
      </c>
      <c r="G1345" s="7" t="n">
        <v>20000</v>
      </c>
      <c r="H1345" s="6" t="n">
        <v>0.1246</v>
      </c>
      <c r="I1345" s="6" t="n">
        <v>-2492</v>
      </c>
      <c r="J1345" s="6" t="n">
        <v>0</v>
      </c>
      <c r="K1345" s="6" t="n">
        <v>-1</v>
      </c>
      <c r="L1345" s="6" t="n">
        <v>0</v>
      </c>
      <c r="M1345" s="6"/>
      <c r="N1345" s="6" t="s">
        <f>=I1345+J1345+K1345+L1345</f>
      </c>
      <c r="O1345" s="6"/>
      <c r="P1345" s="17"/>
    </row>
    <row collapsed="false" customFormat="false" customHeight="false" hidden="false" ht="12.1" outlineLevel="0" r="1346">
      <c r="A1346" s="21" t="n">
        <v>45142.687199074</v>
      </c>
      <c r="B1346" s="17" t="s">
        <v>48</v>
      </c>
      <c r="C1346" s="17" t="s">
        <v>639</v>
      </c>
      <c r="D1346" s="17" t="s">
        <v>473</v>
      </c>
      <c r="E1346" s="17" t="s">
        <v>17</v>
      </c>
      <c r="F1346" s="17" t="s">
        <v>19</v>
      </c>
      <c r="G1346" s="7" t="n">
        <v>10000</v>
      </c>
      <c r="H1346" s="6" t="n">
        <v>0.1246</v>
      </c>
      <c r="I1346" s="6" t="n">
        <v>-1246</v>
      </c>
      <c r="J1346" s="6" t="n">
        <v>0</v>
      </c>
      <c r="K1346" s="6" t="n">
        <v>-0.5</v>
      </c>
      <c r="L1346" s="6" t="n">
        <v>0</v>
      </c>
      <c r="M1346" s="6"/>
      <c r="N1346" s="6" t="s">
        <f>=I1346+J1346+K1346+L1346</f>
      </c>
      <c r="O1346" s="6"/>
      <c r="P1346" s="17"/>
    </row>
    <row collapsed="false" customFormat="false" customHeight="false" hidden="false" ht="12.1" outlineLevel="0" r="1347">
      <c r="A1347" s="21" t="n">
        <v>45142.687199074</v>
      </c>
      <c r="B1347" s="17" t="s">
        <v>48</v>
      </c>
      <c r="C1347" s="17" t="s">
        <v>639</v>
      </c>
      <c r="D1347" s="17" t="s">
        <v>473</v>
      </c>
      <c r="E1347" s="17" t="s">
        <v>17</v>
      </c>
      <c r="F1347" s="17" t="s">
        <v>19</v>
      </c>
      <c r="G1347" s="7" t="n">
        <v>10000</v>
      </c>
      <c r="H1347" s="6" t="n">
        <v>0.1246</v>
      </c>
      <c r="I1347" s="6" t="n">
        <v>-1246</v>
      </c>
      <c r="J1347" s="6" t="n">
        <v>0</v>
      </c>
      <c r="K1347" s="6" t="n">
        <v>-0.5</v>
      </c>
      <c r="L1347" s="6" t="n">
        <v>0</v>
      </c>
      <c r="M1347" s="6"/>
      <c r="N1347" s="6" t="s">
        <f>=I1347+J1347+K1347+L1347</f>
      </c>
      <c r="O1347" s="6"/>
      <c r="P1347" s="17"/>
    </row>
    <row collapsed="false" customFormat="false" customHeight="false" hidden="false" ht="12.1" outlineLevel="0" r="1348">
      <c r="A1348" s="21" t="n">
        <v>45142.687199074</v>
      </c>
      <c r="B1348" s="17" t="s">
        <v>48</v>
      </c>
      <c r="C1348" s="17" t="s">
        <v>639</v>
      </c>
      <c r="D1348" s="17" t="s">
        <v>473</v>
      </c>
      <c r="E1348" s="17" t="s">
        <v>17</v>
      </c>
      <c r="F1348" s="17" t="s">
        <v>19</v>
      </c>
      <c r="G1348" s="7" t="n">
        <v>10000</v>
      </c>
      <c r="H1348" s="6" t="n">
        <v>0.1246</v>
      </c>
      <c r="I1348" s="6" t="n">
        <v>-1246</v>
      </c>
      <c r="J1348" s="6" t="n">
        <v>0</v>
      </c>
      <c r="K1348" s="6" t="n">
        <v>-0.5</v>
      </c>
      <c r="L1348" s="6" t="n">
        <v>0</v>
      </c>
      <c r="M1348" s="6"/>
      <c r="N1348" s="6" t="s">
        <f>=I1348+J1348+K1348+L1348</f>
      </c>
      <c r="O1348" s="6"/>
      <c r="P1348" s="17"/>
    </row>
    <row collapsed="false" customFormat="false" customHeight="false" hidden="false" ht="12.1" outlineLevel="0" r="1349">
      <c r="A1349" s="21" t="n">
        <v>45142.687199074</v>
      </c>
      <c r="B1349" s="17" t="s">
        <v>48</v>
      </c>
      <c r="C1349" s="17" t="s">
        <v>639</v>
      </c>
      <c r="D1349" s="17" t="s">
        <v>473</v>
      </c>
      <c r="E1349" s="17" t="s">
        <v>17</v>
      </c>
      <c r="F1349" s="17" t="s">
        <v>19</v>
      </c>
      <c r="G1349" s="7" t="n">
        <v>10000</v>
      </c>
      <c r="H1349" s="6" t="n">
        <v>0.1246</v>
      </c>
      <c r="I1349" s="6" t="n">
        <v>-1246</v>
      </c>
      <c r="J1349" s="6" t="n">
        <v>0</v>
      </c>
      <c r="K1349" s="6" t="n">
        <v>-0.5</v>
      </c>
      <c r="L1349" s="6" t="n">
        <v>0</v>
      </c>
      <c r="M1349" s="6"/>
      <c r="N1349" s="6" t="s">
        <f>=I1349+J1349+K1349+L1349</f>
      </c>
      <c r="O1349" s="6"/>
      <c r="P1349" s="17"/>
    </row>
    <row collapsed="false" customFormat="false" customHeight="false" hidden="false" ht="12.1" outlineLevel="0" r="1350">
      <c r="A1350" s="21" t="n">
        <v>45142.687199074</v>
      </c>
      <c r="B1350" s="17" t="s">
        <v>48</v>
      </c>
      <c r="C1350" s="17" t="s">
        <v>639</v>
      </c>
      <c r="D1350" s="17" t="s">
        <v>473</v>
      </c>
      <c r="E1350" s="17" t="s">
        <v>17</v>
      </c>
      <c r="F1350" s="17" t="s">
        <v>19</v>
      </c>
      <c r="G1350" s="7" t="n">
        <v>10000</v>
      </c>
      <c r="H1350" s="6" t="n">
        <v>0.1246</v>
      </c>
      <c r="I1350" s="6" t="n">
        <v>-1246</v>
      </c>
      <c r="J1350" s="6" t="n">
        <v>0</v>
      </c>
      <c r="K1350" s="6" t="n">
        <v>-0.5</v>
      </c>
      <c r="L1350" s="6" t="n">
        <v>0</v>
      </c>
      <c r="M1350" s="6"/>
      <c r="N1350" s="6" t="s">
        <f>=I1350+J1350+K1350+L1350</f>
      </c>
      <c r="O1350" s="6"/>
      <c r="P1350" s="17"/>
    </row>
    <row collapsed="false" customFormat="false" customHeight="false" hidden="false" ht="12.1" outlineLevel="0" r="1351">
      <c r="A1351" s="21" t="n">
        <v>45142.687199074</v>
      </c>
      <c r="B1351" s="17" t="s">
        <v>48</v>
      </c>
      <c r="C1351" s="17" t="s">
        <v>639</v>
      </c>
      <c r="D1351" s="17" t="s">
        <v>473</v>
      </c>
      <c r="E1351" s="17" t="s">
        <v>17</v>
      </c>
      <c r="F1351" s="17" t="s">
        <v>19</v>
      </c>
      <c r="G1351" s="7" t="n">
        <v>30000</v>
      </c>
      <c r="H1351" s="6" t="n">
        <v>0.1246</v>
      </c>
      <c r="I1351" s="6" t="n">
        <v>-3738</v>
      </c>
      <c r="J1351" s="6" t="n">
        <v>0</v>
      </c>
      <c r="K1351" s="6" t="n">
        <v>-1.5</v>
      </c>
      <c r="L1351" s="6" t="n">
        <v>0</v>
      </c>
      <c r="M1351" s="6"/>
      <c r="N1351" s="6" t="s">
        <f>=I1351+J1351+K1351+L1351</f>
      </c>
      <c r="O1351" s="6"/>
      <c r="P1351" s="17"/>
    </row>
    <row collapsed="false" customFormat="false" customHeight="false" hidden="false" ht="12.1" outlineLevel="0" r="1352">
      <c r="A1352" s="21" t="n">
        <v>45142.687199074</v>
      </c>
      <c r="B1352" s="17" t="s">
        <v>48</v>
      </c>
      <c r="C1352" s="17" t="s">
        <v>639</v>
      </c>
      <c r="D1352" s="17" t="s">
        <v>473</v>
      </c>
      <c r="E1352" s="17" t="s">
        <v>17</v>
      </c>
      <c r="F1352" s="17" t="s">
        <v>19</v>
      </c>
      <c r="G1352" s="7" t="n">
        <v>60000</v>
      </c>
      <c r="H1352" s="6" t="n">
        <v>0.1246</v>
      </c>
      <c r="I1352" s="6" t="n">
        <v>-7476</v>
      </c>
      <c r="J1352" s="6" t="n">
        <v>0</v>
      </c>
      <c r="K1352" s="6" t="n">
        <v>-2.99</v>
      </c>
      <c r="L1352" s="6" t="n">
        <v>0</v>
      </c>
      <c r="M1352" s="6"/>
      <c r="N1352" s="6" t="s">
        <f>=I1352+J1352+K1352+L1352</f>
      </c>
      <c r="O1352" s="6"/>
      <c r="P1352" s="17"/>
    </row>
    <row collapsed="false" customFormat="false" customHeight="false" hidden="false" ht="12.1" outlineLevel="0" r="1353">
      <c r="A1353" s="21" t="n">
        <v>45142.687199074</v>
      </c>
      <c r="B1353" s="17" t="s">
        <v>48</v>
      </c>
      <c r="C1353" s="17" t="s">
        <v>639</v>
      </c>
      <c r="D1353" s="17" t="s">
        <v>473</v>
      </c>
      <c r="E1353" s="17" t="s">
        <v>17</v>
      </c>
      <c r="F1353" s="17" t="s">
        <v>19</v>
      </c>
      <c r="G1353" s="7" t="n">
        <v>10000</v>
      </c>
      <c r="H1353" s="6" t="n">
        <v>0.1246</v>
      </c>
      <c r="I1353" s="6" t="n">
        <v>-1246</v>
      </c>
      <c r="J1353" s="6" t="n">
        <v>0</v>
      </c>
      <c r="K1353" s="6" t="n">
        <v>-0.5</v>
      </c>
      <c r="L1353" s="6" t="n">
        <v>0</v>
      </c>
      <c r="M1353" s="6"/>
      <c r="N1353" s="6" t="s">
        <f>=I1353+J1353+K1353+L1353</f>
      </c>
      <c r="O1353" s="6"/>
      <c r="P1353" s="17"/>
    </row>
    <row collapsed="false" customFormat="false" customHeight="false" hidden="false" ht="12.1" outlineLevel="0" r="1354">
      <c r="A1354" s="21" t="n">
        <v>45142.687199074</v>
      </c>
      <c r="B1354" s="17" t="s">
        <v>48</v>
      </c>
      <c r="C1354" s="17" t="s">
        <v>639</v>
      </c>
      <c r="D1354" s="17" t="s">
        <v>473</v>
      </c>
      <c r="E1354" s="17" t="s">
        <v>17</v>
      </c>
      <c r="F1354" s="17" t="s">
        <v>19</v>
      </c>
      <c r="G1354" s="7" t="n">
        <v>10000</v>
      </c>
      <c r="H1354" s="6" t="n">
        <v>0.1246</v>
      </c>
      <c r="I1354" s="6" t="n">
        <v>-1246</v>
      </c>
      <c r="J1354" s="6" t="n">
        <v>0</v>
      </c>
      <c r="K1354" s="6" t="n">
        <v>-0.5</v>
      </c>
      <c r="L1354" s="6" t="n">
        <v>0</v>
      </c>
      <c r="M1354" s="6"/>
      <c r="N1354" s="6" t="s">
        <f>=I1354+J1354+K1354+L1354</f>
      </c>
      <c r="O1354" s="6"/>
      <c r="P1354" s="17"/>
    </row>
    <row collapsed="false" customFormat="false" customHeight="false" hidden="false" ht="12.1" outlineLevel="0" r="1355">
      <c r="A1355" s="21" t="n">
        <v>45142.687199074</v>
      </c>
      <c r="B1355" s="17" t="s">
        <v>48</v>
      </c>
      <c r="C1355" s="17" t="s">
        <v>639</v>
      </c>
      <c r="D1355" s="17" t="s">
        <v>473</v>
      </c>
      <c r="E1355" s="17" t="s">
        <v>17</v>
      </c>
      <c r="F1355" s="17" t="s">
        <v>19</v>
      </c>
      <c r="G1355" s="7" t="n">
        <v>10000</v>
      </c>
      <c r="H1355" s="6" t="n">
        <v>0.1246</v>
      </c>
      <c r="I1355" s="6" t="n">
        <v>-1246</v>
      </c>
      <c r="J1355" s="6" t="n">
        <v>0</v>
      </c>
      <c r="K1355" s="6" t="n">
        <v>-0.5</v>
      </c>
      <c r="L1355" s="6" t="n">
        <v>0</v>
      </c>
      <c r="M1355" s="6"/>
      <c r="N1355" s="6" t="s">
        <f>=I1355+J1355+K1355+L1355</f>
      </c>
      <c r="O1355" s="6"/>
      <c r="P1355" s="17"/>
    </row>
    <row collapsed="false" customFormat="false" customHeight="false" hidden="false" ht="12.1" outlineLevel="0" r="1356">
      <c r="A1356" s="21" t="n">
        <v>45142.687199074</v>
      </c>
      <c r="B1356" s="17" t="s">
        <v>48</v>
      </c>
      <c r="C1356" s="17" t="s">
        <v>639</v>
      </c>
      <c r="D1356" s="17" t="s">
        <v>473</v>
      </c>
      <c r="E1356" s="17" t="s">
        <v>17</v>
      </c>
      <c r="F1356" s="17" t="s">
        <v>19</v>
      </c>
      <c r="G1356" s="7" t="n">
        <v>10000</v>
      </c>
      <c r="H1356" s="6" t="n">
        <v>0.1246</v>
      </c>
      <c r="I1356" s="6" t="n">
        <v>-1246</v>
      </c>
      <c r="J1356" s="6" t="n">
        <v>0</v>
      </c>
      <c r="K1356" s="6" t="n">
        <v>-0.5</v>
      </c>
      <c r="L1356" s="6" t="n">
        <v>0</v>
      </c>
      <c r="M1356" s="6"/>
      <c r="N1356" s="6" t="s">
        <f>=I1356+J1356+K1356+L1356</f>
      </c>
      <c r="O1356" s="6"/>
      <c r="P1356" s="17"/>
    </row>
    <row collapsed="false" customFormat="false" customHeight="false" hidden="false" ht="12.1" outlineLevel="0" r="1357">
      <c r="A1357" s="21" t="n">
        <v>45142.687199074</v>
      </c>
      <c r="B1357" s="17" t="s">
        <v>48</v>
      </c>
      <c r="C1357" s="17" t="s">
        <v>639</v>
      </c>
      <c r="D1357" s="17" t="s">
        <v>473</v>
      </c>
      <c r="E1357" s="17" t="s">
        <v>17</v>
      </c>
      <c r="F1357" s="17" t="s">
        <v>19</v>
      </c>
      <c r="G1357" s="7" t="n">
        <v>100000</v>
      </c>
      <c r="H1357" s="6" t="n">
        <v>0.1246</v>
      </c>
      <c r="I1357" s="6" t="n">
        <v>-12460</v>
      </c>
      <c r="J1357" s="6" t="n">
        <v>0</v>
      </c>
      <c r="K1357" s="6" t="n">
        <v>-4.98</v>
      </c>
      <c r="L1357" s="6" t="n">
        <v>0</v>
      </c>
      <c r="M1357" s="6"/>
      <c r="N1357" s="6" t="s">
        <f>=I1357+J1357+K1357+L1357</f>
      </c>
      <c r="O1357" s="6"/>
      <c r="P1357" s="17"/>
    </row>
    <row collapsed="false" customFormat="false" customHeight="false" hidden="false" ht="12.1" outlineLevel="0" r="1358">
      <c r="A1358" s="21" t="n">
        <v>45142.687199074</v>
      </c>
      <c r="B1358" s="17" t="s">
        <v>48</v>
      </c>
      <c r="C1358" s="17" t="s">
        <v>639</v>
      </c>
      <c r="D1358" s="17" t="s">
        <v>473</v>
      </c>
      <c r="E1358" s="17" t="s">
        <v>17</v>
      </c>
      <c r="F1358" s="17" t="s">
        <v>19</v>
      </c>
      <c r="G1358" s="7" t="n">
        <v>10000</v>
      </c>
      <c r="H1358" s="6" t="n">
        <v>0.1246</v>
      </c>
      <c r="I1358" s="6" t="n">
        <v>-1246</v>
      </c>
      <c r="J1358" s="6" t="n">
        <v>0</v>
      </c>
      <c r="K1358" s="6" t="n">
        <v>-0.5</v>
      </c>
      <c r="L1358" s="6" t="n">
        <v>0</v>
      </c>
      <c r="M1358" s="6"/>
      <c r="N1358" s="6" t="s">
        <f>=I1358+J1358+K1358+L1358</f>
      </c>
      <c r="O1358" s="6"/>
      <c r="P1358" s="17"/>
    </row>
    <row collapsed="false" customFormat="false" customHeight="false" hidden="false" ht="12.1" outlineLevel="0" r="1359">
      <c r="A1359" s="21" t="n">
        <v>45142.687199074</v>
      </c>
      <c r="B1359" s="17" t="s">
        <v>48</v>
      </c>
      <c r="C1359" s="17" t="s">
        <v>639</v>
      </c>
      <c r="D1359" s="17" t="s">
        <v>473</v>
      </c>
      <c r="E1359" s="17" t="s">
        <v>17</v>
      </c>
      <c r="F1359" s="17" t="s">
        <v>19</v>
      </c>
      <c r="G1359" s="7" t="n">
        <v>10000</v>
      </c>
      <c r="H1359" s="6" t="n">
        <v>0.1246</v>
      </c>
      <c r="I1359" s="6" t="n">
        <v>-1246</v>
      </c>
      <c r="J1359" s="6" t="n">
        <v>0</v>
      </c>
      <c r="K1359" s="6" t="n">
        <v>-0.5</v>
      </c>
      <c r="L1359" s="6" t="n">
        <v>0</v>
      </c>
      <c r="M1359" s="6"/>
      <c r="N1359" s="6" t="s">
        <f>=I1359+J1359+K1359+L1359</f>
      </c>
      <c r="O1359" s="6"/>
      <c r="P1359" s="17"/>
    </row>
    <row collapsed="false" customFormat="false" customHeight="false" hidden="false" ht="12.1" outlineLevel="0" r="1360">
      <c r="A1360" s="30" t="n">
        <v>45176.553298611</v>
      </c>
      <c r="B1360" s="31" t="s">
        <v>504</v>
      </c>
      <c r="C1360" s="31" t="s">
        <v>641</v>
      </c>
      <c r="D1360" s="31" t="s">
        <v>475</v>
      </c>
      <c r="E1360" s="31" t="s">
        <v>17</v>
      </c>
      <c r="F1360" s="31" t="s">
        <v>19</v>
      </c>
      <c r="G1360" s="32" t="n">
        <v>-26000</v>
      </c>
      <c r="H1360" s="33" t="n">
        <v>0.6933</v>
      </c>
      <c r="I1360" s="33" t="n">
        <v>18025.8</v>
      </c>
      <c r="J1360" s="33" t="n">
        <v>0</v>
      </c>
      <c r="K1360" s="33" t="n">
        <v>-12.62</v>
      </c>
      <c r="L1360" s="33" t="n">
        <v>0</v>
      </c>
      <c r="M1360" s="33"/>
      <c r="N1360" s="6" t="s">
        <f>=I1360+J1360+K1360+L1360</f>
      </c>
      <c r="O1360" s="33"/>
      <c r="P1360" s="31"/>
    </row>
    <row collapsed="false" customFormat="false" customHeight="false" hidden="false" ht="12.1" outlineLevel="0" r="1361">
      <c r="A1361" s="30" t="n">
        <v>45176.553298611</v>
      </c>
      <c r="B1361" s="31" t="s">
        <v>504</v>
      </c>
      <c r="C1361" s="31" t="s">
        <v>641</v>
      </c>
      <c r="D1361" s="31" t="s">
        <v>475</v>
      </c>
      <c r="E1361" s="31" t="s">
        <v>17</v>
      </c>
      <c r="F1361" s="31" t="s">
        <v>19</v>
      </c>
      <c r="G1361" s="32" t="n">
        <v>-11000</v>
      </c>
      <c r="H1361" s="33" t="n">
        <v>0.6933</v>
      </c>
      <c r="I1361" s="33" t="n">
        <v>7626.3</v>
      </c>
      <c r="J1361" s="33" t="n">
        <v>0</v>
      </c>
      <c r="K1361" s="33" t="n">
        <v>-5.34</v>
      </c>
      <c r="L1361" s="33" t="n">
        <v>0</v>
      </c>
      <c r="M1361" s="33"/>
      <c r="N1361" s="6" t="s">
        <f>=I1361+J1361+K1361+L1361</f>
      </c>
      <c r="O1361" s="33"/>
      <c r="P1361" s="31"/>
    </row>
    <row collapsed="false" customFormat="false" customHeight="false" hidden="false" ht="12.1" outlineLevel="0" r="1362">
      <c r="A1362" s="30" t="n">
        <v>45176.553298611</v>
      </c>
      <c r="B1362" s="31" t="s">
        <v>504</v>
      </c>
      <c r="C1362" s="31" t="s">
        <v>641</v>
      </c>
      <c r="D1362" s="31" t="s">
        <v>475</v>
      </c>
      <c r="E1362" s="31" t="s">
        <v>17</v>
      </c>
      <c r="F1362" s="31" t="s">
        <v>19</v>
      </c>
      <c r="G1362" s="32" t="n">
        <v>-20000</v>
      </c>
      <c r="H1362" s="33" t="n">
        <v>0.6933</v>
      </c>
      <c r="I1362" s="33" t="n">
        <v>13866</v>
      </c>
      <c r="J1362" s="33" t="n">
        <v>0</v>
      </c>
      <c r="K1362" s="33" t="n">
        <v>-9.71</v>
      </c>
      <c r="L1362" s="33" t="n">
        <v>0</v>
      </c>
      <c r="M1362" s="33"/>
      <c r="N1362" s="6" t="s">
        <f>=I1362+J1362+K1362+L1362</f>
      </c>
      <c r="O1362" s="33"/>
      <c r="P1362" s="31"/>
    </row>
    <row collapsed="false" customFormat="false" customHeight="false" hidden="false" ht="12.1" outlineLevel="0" r="1363">
      <c r="A1363" s="30" t="n">
        <v>45176.553298611</v>
      </c>
      <c r="B1363" s="31" t="s">
        <v>504</v>
      </c>
      <c r="C1363" s="31" t="s">
        <v>641</v>
      </c>
      <c r="D1363" s="31" t="s">
        <v>475</v>
      </c>
      <c r="E1363" s="31" t="s">
        <v>17</v>
      </c>
      <c r="F1363" s="31" t="s">
        <v>19</v>
      </c>
      <c r="G1363" s="32" t="n">
        <v>-5000</v>
      </c>
      <c r="H1363" s="33" t="n">
        <v>0.6933</v>
      </c>
      <c r="I1363" s="33" t="n">
        <v>3466.5</v>
      </c>
      <c r="J1363" s="33" t="n">
        <v>0</v>
      </c>
      <c r="K1363" s="33" t="n">
        <v>-2.43</v>
      </c>
      <c r="L1363" s="33" t="n">
        <v>0</v>
      </c>
      <c r="M1363" s="33"/>
      <c r="N1363" s="6" t="s">
        <f>=I1363+J1363+K1363+L1363</f>
      </c>
      <c r="O1363" s="33"/>
      <c r="P1363" s="31"/>
    </row>
    <row collapsed="false" customFormat="false" customHeight="false" hidden="false" ht="12.1" outlineLevel="0" r="1364">
      <c r="A1364" s="30" t="n">
        <v>45176.553298611</v>
      </c>
      <c r="B1364" s="31" t="s">
        <v>504</v>
      </c>
      <c r="C1364" s="31" t="s">
        <v>641</v>
      </c>
      <c r="D1364" s="31" t="s">
        <v>475</v>
      </c>
      <c r="E1364" s="31" t="s">
        <v>17</v>
      </c>
      <c r="F1364" s="31" t="s">
        <v>19</v>
      </c>
      <c r="G1364" s="32" t="n">
        <v>-10000</v>
      </c>
      <c r="H1364" s="33" t="n">
        <v>0.6933</v>
      </c>
      <c r="I1364" s="33" t="n">
        <v>6933</v>
      </c>
      <c r="J1364" s="33" t="n">
        <v>0</v>
      </c>
      <c r="K1364" s="33" t="n">
        <v>-4.85</v>
      </c>
      <c r="L1364" s="33" t="n">
        <v>0</v>
      </c>
      <c r="M1364" s="33"/>
      <c r="N1364" s="6" t="s">
        <f>=I1364+J1364+K1364+L1364</f>
      </c>
      <c r="O1364" s="33"/>
      <c r="P1364" s="31"/>
    </row>
    <row collapsed="false" customFormat="false" customHeight="false" hidden="false" ht="12.1" outlineLevel="0" r="1365">
      <c r="A1365" s="30" t="n">
        <v>45176.553298611</v>
      </c>
      <c r="B1365" s="31" t="s">
        <v>504</v>
      </c>
      <c r="C1365" s="31" t="s">
        <v>641</v>
      </c>
      <c r="D1365" s="31" t="s">
        <v>475</v>
      </c>
      <c r="E1365" s="31" t="s">
        <v>17</v>
      </c>
      <c r="F1365" s="31" t="s">
        <v>19</v>
      </c>
      <c r="G1365" s="32" t="n">
        <v>-10000</v>
      </c>
      <c r="H1365" s="33" t="n">
        <v>0.6933</v>
      </c>
      <c r="I1365" s="33" t="n">
        <v>6933</v>
      </c>
      <c r="J1365" s="33" t="n">
        <v>0</v>
      </c>
      <c r="K1365" s="33" t="n">
        <v>-4.85</v>
      </c>
      <c r="L1365" s="33" t="n">
        <v>0</v>
      </c>
      <c r="M1365" s="33"/>
      <c r="N1365" s="6" t="s">
        <f>=I1365+J1365+K1365+L1365</f>
      </c>
      <c r="O1365" s="33"/>
      <c r="P1365" s="31"/>
    </row>
    <row collapsed="false" customFormat="false" customHeight="false" hidden="false" ht="12.1" outlineLevel="0" r="1366">
      <c r="A1366" s="30" t="n">
        <v>45176.553298611</v>
      </c>
      <c r="B1366" s="31" t="s">
        <v>504</v>
      </c>
      <c r="C1366" s="31" t="s">
        <v>641</v>
      </c>
      <c r="D1366" s="31" t="s">
        <v>475</v>
      </c>
      <c r="E1366" s="31" t="s">
        <v>17</v>
      </c>
      <c r="F1366" s="31" t="s">
        <v>19</v>
      </c>
      <c r="G1366" s="32" t="n">
        <v>-1000</v>
      </c>
      <c r="H1366" s="33" t="n">
        <v>0.6933</v>
      </c>
      <c r="I1366" s="33" t="n">
        <v>693.3</v>
      </c>
      <c r="J1366" s="33" t="n">
        <v>0</v>
      </c>
      <c r="K1366" s="33" t="n">
        <v>-0.49</v>
      </c>
      <c r="L1366" s="33" t="n">
        <v>0</v>
      </c>
      <c r="M1366" s="33"/>
      <c r="N1366" s="6" t="s">
        <f>=I1366+J1366+K1366+L1366</f>
      </c>
      <c r="O1366" s="33"/>
      <c r="P1366" s="31"/>
    </row>
    <row collapsed="false" customFormat="false" customHeight="false" hidden="false" ht="12.1" outlineLevel="0" r="1367">
      <c r="A1367" s="30" t="n">
        <v>45176.553298611</v>
      </c>
      <c r="B1367" s="31" t="s">
        <v>504</v>
      </c>
      <c r="C1367" s="31" t="s">
        <v>641</v>
      </c>
      <c r="D1367" s="31" t="s">
        <v>475</v>
      </c>
      <c r="E1367" s="31" t="s">
        <v>17</v>
      </c>
      <c r="F1367" s="31" t="s">
        <v>19</v>
      </c>
      <c r="G1367" s="32" t="n">
        <v>-80000</v>
      </c>
      <c r="H1367" s="33" t="n">
        <v>0.6933</v>
      </c>
      <c r="I1367" s="33" t="n">
        <v>55464</v>
      </c>
      <c r="J1367" s="33" t="n">
        <v>0</v>
      </c>
      <c r="K1367" s="33" t="n">
        <v>-38.83</v>
      </c>
      <c r="L1367" s="33" t="n">
        <v>0</v>
      </c>
      <c r="M1367" s="33"/>
      <c r="N1367" s="6" t="s">
        <f>=I1367+J1367+K1367+L1367</f>
      </c>
      <c r="O1367" s="33"/>
      <c r="P1367" s="31"/>
    </row>
    <row collapsed="false" customFormat="false" customHeight="false" hidden="false" ht="12.1" outlineLevel="0" r="1368">
      <c r="A1368" s="30" t="n">
        <v>45176.555069444</v>
      </c>
      <c r="B1368" s="31" t="s">
        <v>36</v>
      </c>
      <c r="C1368" s="31" t="s">
        <v>555</v>
      </c>
      <c r="D1368" s="31" t="s">
        <v>475</v>
      </c>
      <c r="E1368" s="31" t="s">
        <v>17</v>
      </c>
      <c r="F1368" s="31" t="s">
        <v>19</v>
      </c>
      <c r="G1368" s="32" t="n">
        <v>-1870</v>
      </c>
      <c r="H1368" s="33" t="n">
        <v>179.69</v>
      </c>
      <c r="I1368" s="33" t="n">
        <v>336020.3</v>
      </c>
      <c r="J1368" s="33" t="n">
        <v>0</v>
      </c>
      <c r="K1368" s="33" t="n">
        <v>-235.21</v>
      </c>
      <c r="L1368" s="33" t="n">
        <v>0</v>
      </c>
      <c r="M1368" s="33"/>
      <c r="N1368" s="6" t="s">
        <f>=I1368+J1368+K1368+L1368</f>
      </c>
      <c r="O1368" s="33"/>
      <c r="P1368" s="31"/>
    </row>
    <row collapsed="false" customFormat="false" customHeight="false" hidden="false" ht="12.1" outlineLevel="0" r="1369">
      <c r="A1369" s="30" t="n">
        <v>45176.555590278</v>
      </c>
      <c r="B1369" s="31" t="s">
        <v>36</v>
      </c>
      <c r="C1369" s="31" t="s">
        <v>555</v>
      </c>
      <c r="D1369" s="31" t="s">
        <v>475</v>
      </c>
      <c r="E1369" s="31" t="s">
        <v>17</v>
      </c>
      <c r="F1369" s="31" t="s">
        <v>19</v>
      </c>
      <c r="G1369" s="32" t="n">
        <v>-10</v>
      </c>
      <c r="H1369" s="33" t="n">
        <v>179.68</v>
      </c>
      <c r="I1369" s="33" t="n">
        <v>1796.8</v>
      </c>
      <c r="J1369" s="33" t="n">
        <v>0</v>
      </c>
      <c r="K1369" s="33" t="n">
        <v>-0.72</v>
      </c>
      <c r="L1369" s="33" t="n">
        <v>0</v>
      </c>
      <c r="M1369" s="33"/>
      <c r="N1369" s="6" t="s">
        <f>=I1369+J1369+K1369+L1369</f>
      </c>
      <c r="O1369" s="33"/>
      <c r="P1369" s="31"/>
    </row>
    <row collapsed="false" customFormat="false" customHeight="false" hidden="false" ht="12.1" outlineLevel="0" r="1370">
      <c r="A1370" s="30" t="n">
        <v>45176.555601852</v>
      </c>
      <c r="B1370" s="31" t="s">
        <v>36</v>
      </c>
      <c r="C1370" s="31" t="s">
        <v>555</v>
      </c>
      <c r="D1370" s="31" t="s">
        <v>475</v>
      </c>
      <c r="E1370" s="31" t="s">
        <v>17</v>
      </c>
      <c r="F1370" s="31" t="s">
        <v>19</v>
      </c>
      <c r="G1370" s="32" t="n">
        <v>-10</v>
      </c>
      <c r="H1370" s="33" t="n">
        <v>179.68</v>
      </c>
      <c r="I1370" s="33" t="n">
        <v>1796.8</v>
      </c>
      <c r="J1370" s="33" t="n">
        <v>0</v>
      </c>
      <c r="K1370" s="33" t="n">
        <v>-0.72</v>
      </c>
      <c r="L1370" s="33" t="n">
        <v>0</v>
      </c>
      <c r="M1370" s="33"/>
      <c r="N1370" s="6" t="s">
        <f>=I1370+J1370+K1370+L1370</f>
      </c>
      <c r="O1370" s="33"/>
      <c r="P1370" s="31"/>
    </row>
    <row collapsed="false" customFormat="false" customHeight="false" hidden="false" ht="12.1" outlineLevel="0" r="1371">
      <c r="A1371" s="30" t="n">
        <v>45176.555636574</v>
      </c>
      <c r="B1371" s="31" t="s">
        <v>36</v>
      </c>
      <c r="C1371" s="31" t="s">
        <v>555</v>
      </c>
      <c r="D1371" s="31" t="s">
        <v>475</v>
      </c>
      <c r="E1371" s="31" t="s">
        <v>17</v>
      </c>
      <c r="F1371" s="31" t="s">
        <v>19</v>
      </c>
      <c r="G1371" s="32" t="n">
        <v>-710</v>
      </c>
      <c r="H1371" s="33" t="n">
        <v>179.68</v>
      </c>
      <c r="I1371" s="33" t="n">
        <v>127572.8</v>
      </c>
      <c r="J1371" s="33" t="n">
        <v>0</v>
      </c>
      <c r="K1371" s="33" t="n">
        <v>-51.03</v>
      </c>
      <c r="L1371" s="33" t="n">
        <v>0</v>
      </c>
      <c r="M1371" s="33"/>
      <c r="N1371" s="6" t="s">
        <f>=I1371+J1371+K1371+L1371</f>
      </c>
      <c r="O1371" s="33"/>
      <c r="P1371" s="31"/>
    </row>
    <row collapsed="false" customFormat="false" customHeight="false" hidden="false" ht="12.1" outlineLevel="0" r="1372">
      <c r="A1372" s="30" t="n">
        <v>45176.555648148</v>
      </c>
      <c r="B1372" s="31" t="s">
        <v>36</v>
      </c>
      <c r="C1372" s="31" t="s">
        <v>555</v>
      </c>
      <c r="D1372" s="31" t="s">
        <v>475</v>
      </c>
      <c r="E1372" s="31" t="s">
        <v>17</v>
      </c>
      <c r="F1372" s="31" t="s">
        <v>19</v>
      </c>
      <c r="G1372" s="32" t="n">
        <v>-50</v>
      </c>
      <c r="H1372" s="33" t="n">
        <v>179.68</v>
      </c>
      <c r="I1372" s="33" t="n">
        <v>8984</v>
      </c>
      <c r="J1372" s="33" t="n">
        <v>0</v>
      </c>
      <c r="K1372" s="33" t="n">
        <v>-3.59</v>
      </c>
      <c r="L1372" s="33" t="n">
        <v>0</v>
      </c>
      <c r="M1372" s="33"/>
      <c r="N1372" s="6" t="s">
        <f>=I1372+J1372+K1372+L1372</f>
      </c>
      <c r="O1372" s="33"/>
      <c r="P1372" s="31"/>
    </row>
    <row collapsed="false" customFormat="false" customHeight="false" hidden="false" ht="12.1" outlineLevel="0" r="1373">
      <c r="A1373" s="30" t="n">
        <v>45176.555648148</v>
      </c>
      <c r="B1373" s="31" t="s">
        <v>36</v>
      </c>
      <c r="C1373" s="31" t="s">
        <v>555</v>
      </c>
      <c r="D1373" s="31" t="s">
        <v>475</v>
      </c>
      <c r="E1373" s="31" t="s">
        <v>17</v>
      </c>
      <c r="F1373" s="31" t="s">
        <v>19</v>
      </c>
      <c r="G1373" s="32" t="n">
        <v>-10</v>
      </c>
      <c r="H1373" s="33" t="n">
        <v>179.68</v>
      </c>
      <c r="I1373" s="33" t="n">
        <v>1796.8</v>
      </c>
      <c r="J1373" s="33" t="n">
        <v>0</v>
      </c>
      <c r="K1373" s="33" t="n">
        <v>-0.72</v>
      </c>
      <c r="L1373" s="33" t="n">
        <v>0</v>
      </c>
      <c r="M1373" s="33"/>
      <c r="N1373" s="6" t="s">
        <f>=I1373+J1373+K1373+L1373</f>
      </c>
      <c r="O1373" s="33"/>
      <c r="P1373" s="31"/>
    </row>
    <row collapsed="false" customFormat="false" customHeight="false" hidden="false" ht="12.1" outlineLevel="0" r="1374">
      <c r="A1374" s="30" t="n">
        <v>45176.555659722</v>
      </c>
      <c r="B1374" s="31" t="s">
        <v>36</v>
      </c>
      <c r="C1374" s="31" t="s">
        <v>555</v>
      </c>
      <c r="D1374" s="31" t="s">
        <v>475</v>
      </c>
      <c r="E1374" s="31" t="s">
        <v>17</v>
      </c>
      <c r="F1374" s="31" t="s">
        <v>19</v>
      </c>
      <c r="G1374" s="32" t="n">
        <v>-10</v>
      </c>
      <c r="H1374" s="33" t="n">
        <v>179.68</v>
      </c>
      <c r="I1374" s="33" t="n">
        <v>1796.8</v>
      </c>
      <c r="J1374" s="33" t="n">
        <v>0</v>
      </c>
      <c r="K1374" s="33" t="n">
        <v>-0.72</v>
      </c>
      <c r="L1374" s="33" t="n">
        <v>0</v>
      </c>
      <c r="M1374" s="33"/>
      <c r="N1374" s="6" t="s">
        <f>=I1374+J1374+K1374+L1374</f>
      </c>
      <c r="O1374" s="33"/>
      <c r="P1374" s="31"/>
    </row>
    <row collapsed="false" customFormat="false" customHeight="false" hidden="false" ht="12.1" outlineLevel="0" r="1375">
      <c r="A1375" s="30" t="n">
        <v>45176.555671296</v>
      </c>
      <c r="B1375" s="31" t="s">
        <v>36</v>
      </c>
      <c r="C1375" s="31" t="s">
        <v>555</v>
      </c>
      <c r="D1375" s="31" t="s">
        <v>475</v>
      </c>
      <c r="E1375" s="31" t="s">
        <v>17</v>
      </c>
      <c r="F1375" s="31" t="s">
        <v>19</v>
      </c>
      <c r="G1375" s="32" t="n">
        <v>-530</v>
      </c>
      <c r="H1375" s="33" t="n">
        <v>179.68</v>
      </c>
      <c r="I1375" s="33" t="n">
        <v>95230.4</v>
      </c>
      <c r="J1375" s="33" t="n">
        <v>0</v>
      </c>
      <c r="K1375" s="33" t="n">
        <v>-38.09</v>
      </c>
      <c r="L1375" s="33" t="n">
        <v>0</v>
      </c>
      <c r="M1375" s="33"/>
      <c r="N1375" s="6" t="s">
        <f>=I1375+J1375+K1375+L1375</f>
      </c>
      <c r="O1375" s="33"/>
      <c r="P1375" s="31"/>
    </row>
    <row collapsed="false" customFormat="false" customHeight="false" hidden="false" ht="12.1" outlineLevel="0" r="1376">
      <c r="A1376" s="34" t="n">
        <v>45177</v>
      </c>
      <c r="B1376" s="35" t="s">
        <v>595</v>
      </c>
      <c r="C1376" s="35" t="s">
        <v>360</v>
      </c>
      <c r="D1376" s="35" t="s">
        <v>595</v>
      </c>
      <c r="E1376" s="35" t="s">
        <v>595</v>
      </c>
      <c r="F1376" s="35" t="s">
        <v>19</v>
      </c>
      <c r="G1376" s="36" t="n">
        <v>1</v>
      </c>
      <c r="H1376" s="37" t="n">
        <v>-446000</v>
      </c>
      <c r="I1376" s="37" t="n">
        <v>-446000</v>
      </c>
      <c r="J1376" s="37" t="n">
        <v>0</v>
      </c>
      <c r="K1376" s="37" t="n">
        <v>0</v>
      </c>
      <c r="L1376" s="37" t="n">
        <v>0</v>
      </c>
      <c r="M1376" s="37"/>
      <c r="N1376" s="6" t="s">
        <f>=I1376+J1376+K1376+L1376</f>
      </c>
      <c r="O1376" s="37"/>
      <c r="P1376" s="35"/>
    </row>
    <row collapsed="false" customFormat="false" customHeight="false" hidden="false" ht="12.1" outlineLevel="0" r="1377">
      <c r="A1377" s="21" t="n">
        <v>45184.949918981</v>
      </c>
      <c r="B1377" s="17" t="s">
        <v>48</v>
      </c>
      <c r="C1377" s="17" t="s">
        <v>639</v>
      </c>
      <c r="D1377" s="17" t="s">
        <v>473</v>
      </c>
      <c r="E1377" s="17" t="s">
        <v>17</v>
      </c>
      <c r="F1377" s="17" t="s">
        <v>19</v>
      </c>
      <c r="G1377" s="7" t="n">
        <v>540000</v>
      </c>
      <c r="H1377" s="6" t="n">
        <v>0.12552</v>
      </c>
      <c r="I1377" s="6" t="n">
        <v>-67780.8</v>
      </c>
      <c r="J1377" s="6" t="n">
        <v>0</v>
      </c>
      <c r="K1377" s="6" t="n">
        <v>-27.11</v>
      </c>
      <c r="L1377" s="6" t="n">
        <v>0</v>
      </c>
      <c r="M1377" s="6"/>
      <c r="N1377" s="6" t="s">
        <f>=I1377+J1377+K1377+L1377</f>
      </c>
      <c r="O1377" s="6"/>
      <c r="P1377" s="17"/>
    </row>
    <row collapsed="false" customFormat="false" customHeight="false" hidden="false" ht="12.1" outlineLevel="0" r="1378">
      <c r="A1378" s="21" t="n">
        <v>45184.949988426</v>
      </c>
      <c r="B1378" s="17" t="s">
        <v>48</v>
      </c>
      <c r="C1378" s="17" t="s">
        <v>639</v>
      </c>
      <c r="D1378" s="17" t="s">
        <v>473</v>
      </c>
      <c r="E1378" s="17" t="s">
        <v>17</v>
      </c>
      <c r="F1378" s="17" t="s">
        <v>19</v>
      </c>
      <c r="G1378" s="7" t="n">
        <v>70000</v>
      </c>
      <c r="H1378" s="6" t="n">
        <v>0.12552</v>
      </c>
      <c r="I1378" s="6" t="n">
        <v>-8786.4</v>
      </c>
      <c r="J1378" s="6" t="n">
        <v>0</v>
      </c>
      <c r="K1378" s="6" t="n">
        <v>-3.51</v>
      </c>
      <c r="L1378" s="6" t="n">
        <v>0</v>
      </c>
      <c r="M1378" s="6"/>
      <c r="N1378" s="6" t="s">
        <f>=I1378+J1378+K1378+L1378</f>
      </c>
      <c r="O1378" s="6"/>
      <c r="P1378" s="17"/>
    </row>
    <row collapsed="false" customFormat="false" customHeight="false" hidden="false" ht="12.1" outlineLevel="0" r="1379">
      <c r="A1379" s="21" t="n">
        <v>45184.950173611</v>
      </c>
      <c r="B1379" s="17" t="s">
        <v>48</v>
      </c>
      <c r="C1379" s="17" t="s">
        <v>639</v>
      </c>
      <c r="D1379" s="17" t="s">
        <v>473</v>
      </c>
      <c r="E1379" s="17" t="s">
        <v>17</v>
      </c>
      <c r="F1379" s="17" t="s">
        <v>19</v>
      </c>
      <c r="G1379" s="7" t="n">
        <v>390000</v>
      </c>
      <c r="H1379" s="6" t="n">
        <v>0.12552</v>
      </c>
      <c r="I1379" s="6" t="n">
        <v>-48952.8</v>
      </c>
      <c r="J1379" s="6" t="n">
        <v>0</v>
      </c>
      <c r="K1379" s="6" t="n">
        <v>-19.58</v>
      </c>
      <c r="L1379" s="6" t="n">
        <v>0</v>
      </c>
      <c r="M1379" s="6"/>
      <c r="N1379" s="6" t="s">
        <f>=I1379+J1379+K1379+L1379</f>
      </c>
      <c r="O1379" s="6"/>
      <c r="P1379" s="17"/>
    </row>
    <row collapsed="false" customFormat="false" customHeight="false" hidden="false" ht="12.1" outlineLevel="0" r="1380">
      <c r="A1380" s="21" t="n">
        <v>45188.536898148</v>
      </c>
      <c r="B1380" s="17" t="s">
        <v>48</v>
      </c>
      <c r="C1380" s="17" t="s">
        <v>639</v>
      </c>
      <c r="D1380" s="17" t="s">
        <v>473</v>
      </c>
      <c r="E1380" s="17" t="s">
        <v>17</v>
      </c>
      <c r="F1380" s="17" t="s">
        <v>19</v>
      </c>
      <c r="G1380" s="7" t="n">
        <v>400000</v>
      </c>
      <c r="H1380" s="6" t="n">
        <v>0.118</v>
      </c>
      <c r="I1380" s="6" t="n">
        <v>-47200</v>
      </c>
      <c r="J1380" s="6" t="n">
        <v>0</v>
      </c>
      <c r="K1380" s="6" t="n">
        <v>-18.88</v>
      </c>
      <c r="L1380" s="6" t="n">
        <v>0</v>
      </c>
      <c r="M1380" s="6"/>
      <c r="N1380" s="6" t="s">
        <f>=I1380+J1380+K1380+L1380</f>
      </c>
      <c r="O1380" s="6"/>
      <c r="P1380" s="17"/>
    </row>
    <row collapsed="false" customFormat="false" customHeight="false" hidden="false" ht="12.1" outlineLevel="0" r="1381">
      <c r="A1381" s="21" t="n">
        <v>45188.721944444</v>
      </c>
      <c r="B1381" s="17" t="s">
        <v>36</v>
      </c>
      <c r="C1381" s="17" t="s">
        <v>555</v>
      </c>
      <c r="D1381" s="17" t="s">
        <v>473</v>
      </c>
      <c r="E1381" s="17" t="s">
        <v>17</v>
      </c>
      <c r="F1381" s="17" t="s">
        <v>19</v>
      </c>
      <c r="G1381" s="7" t="n">
        <v>10</v>
      </c>
      <c r="H1381" s="6" t="n">
        <v>169.9</v>
      </c>
      <c r="I1381" s="6" t="n">
        <v>-1699</v>
      </c>
      <c r="J1381" s="6" t="n">
        <v>0</v>
      </c>
      <c r="K1381" s="6" t="n">
        <v>-0.68</v>
      </c>
      <c r="L1381" s="6" t="n">
        <v>0</v>
      </c>
      <c r="M1381" s="6"/>
      <c r="N1381" s="6" t="s">
        <f>=I1381+J1381+K1381+L1381</f>
      </c>
      <c r="O1381" s="6"/>
      <c r="P1381" s="17"/>
    </row>
    <row collapsed="false" customFormat="false" customHeight="false" hidden="false" ht="12.1" outlineLevel="0" r="1382">
      <c r="A1382" s="21" t="n">
        <v>45188.959606481</v>
      </c>
      <c r="B1382" s="17" t="s">
        <v>51</v>
      </c>
      <c r="C1382" s="17" t="s">
        <v>606</v>
      </c>
      <c r="D1382" s="17" t="s">
        <v>473</v>
      </c>
      <c r="E1382" s="17" t="s">
        <v>17</v>
      </c>
      <c r="F1382" s="17" t="s">
        <v>19</v>
      </c>
      <c r="G1382" s="7" t="n">
        <v>20</v>
      </c>
      <c r="H1382" s="6" t="n">
        <v>50.535</v>
      </c>
      <c r="I1382" s="6" t="n">
        <v>-1010.7</v>
      </c>
      <c r="J1382" s="6" t="n">
        <v>0</v>
      </c>
      <c r="K1382" s="6" t="n">
        <v>-0.7</v>
      </c>
      <c r="L1382" s="6" t="n">
        <v>0</v>
      </c>
      <c r="M1382" s="6"/>
      <c r="N1382" s="6" t="s">
        <f>=I1382+J1382+K1382+L1382</f>
      </c>
      <c r="O1382" s="6"/>
      <c r="P1382" s="17"/>
    </row>
    <row collapsed="false" customFormat="false" customHeight="false" hidden="false" ht="12.1" outlineLevel="0" r="1383">
      <c r="A1383" s="21" t="n">
        <v>45189.982025463</v>
      </c>
      <c r="B1383" s="17" t="s">
        <v>504</v>
      </c>
      <c r="C1383" s="17" t="s">
        <v>641</v>
      </c>
      <c r="D1383" s="17" t="s">
        <v>473</v>
      </c>
      <c r="E1383" s="17" t="s">
        <v>17</v>
      </c>
      <c r="F1383" s="17" t="s">
        <v>19</v>
      </c>
      <c r="G1383" s="7" t="n">
        <v>111000</v>
      </c>
      <c r="H1383" s="6" t="n">
        <v>0.591</v>
      </c>
      <c r="I1383" s="6" t="n">
        <v>-65601</v>
      </c>
      <c r="J1383" s="6" t="n">
        <v>0</v>
      </c>
      <c r="K1383" s="6" t="n">
        <v>-26.24</v>
      </c>
      <c r="L1383" s="6" t="n">
        <v>0</v>
      </c>
      <c r="M1383" s="6"/>
      <c r="N1383" s="6" t="s">
        <f>=I1383+J1383+K1383+L1383</f>
      </c>
      <c r="O1383" s="6"/>
      <c r="P1383" s="17"/>
    </row>
    <row collapsed="false" customFormat="false" customHeight="false" hidden="false" ht="12.1" outlineLevel="0" r="1384">
      <c r="A1384" s="21" t="n">
        <v>45190.451400463</v>
      </c>
      <c r="B1384" s="17" t="s">
        <v>504</v>
      </c>
      <c r="C1384" s="17" t="s">
        <v>641</v>
      </c>
      <c r="D1384" s="17" t="s">
        <v>473</v>
      </c>
      <c r="E1384" s="17" t="s">
        <v>17</v>
      </c>
      <c r="F1384" s="17" t="s">
        <v>19</v>
      </c>
      <c r="G1384" s="7" t="n">
        <v>1000</v>
      </c>
      <c r="H1384" s="6" t="n">
        <v>0.5884</v>
      </c>
      <c r="I1384" s="6" t="n">
        <v>-588.4</v>
      </c>
      <c r="J1384" s="6" t="n">
        <v>0</v>
      </c>
      <c r="K1384" s="6" t="n">
        <v>-0.42</v>
      </c>
      <c r="L1384" s="6" t="n">
        <v>0</v>
      </c>
      <c r="M1384" s="6"/>
      <c r="N1384" s="6" t="s">
        <f>=I1384+J1384+K1384+L1384</f>
      </c>
      <c r="O1384" s="6"/>
      <c r="P1384" s="17"/>
    </row>
    <row collapsed="false" customFormat="false" customHeight="false" hidden="false" ht="12.1" outlineLevel="0" r="1385">
      <c r="A1385" s="26" t="n">
        <v>45203</v>
      </c>
      <c r="B1385" s="27" t="s">
        <v>547</v>
      </c>
      <c r="C1385" s="27" t="s">
        <v>183</v>
      </c>
      <c r="D1385" s="27" t="s">
        <v>547</v>
      </c>
      <c r="E1385" s="27" t="s">
        <v>547</v>
      </c>
      <c r="F1385" s="27" t="s">
        <v>19</v>
      </c>
      <c r="G1385" s="28" t="n">
        <v>1</v>
      </c>
      <c r="H1385" s="29" t="n">
        <v>20000</v>
      </c>
      <c r="I1385" s="29" t="n">
        <v>20000</v>
      </c>
      <c r="J1385" s="29" t="n">
        <v>0</v>
      </c>
      <c r="K1385" s="29" t="n">
        <v>0</v>
      </c>
      <c r="L1385" s="29" t="n">
        <v>0</v>
      </c>
      <c r="M1385" s="29"/>
      <c r="N1385" s="6" t="s">
        <f>=I1385+J1385+K1385+L1385</f>
      </c>
      <c r="O1385" s="29"/>
      <c r="P1385" s="27"/>
    </row>
    <row collapsed="false" customFormat="false" customHeight="false" hidden="false" ht="12.1" outlineLevel="0" r="1386">
      <c r="A1386" s="26" t="n">
        <v>45208.460092593</v>
      </c>
      <c r="B1386" s="27" t="s">
        <v>547</v>
      </c>
      <c r="C1386" s="27" t="s">
        <v>343</v>
      </c>
      <c r="D1386" s="27" t="s">
        <v>547</v>
      </c>
      <c r="E1386" s="27" t="s">
        <v>547</v>
      </c>
      <c r="F1386" s="27" t="s">
        <v>19</v>
      </c>
      <c r="G1386" s="28" t="n">
        <v>1</v>
      </c>
      <c r="H1386" s="29" t="n">
        <v>1</v>
      </c>
      <c r="I1386" s="29" t="n">
        <v>68527.4</v>
      </c>
      <c r="J1386" s="29" t="n">
        <v>0</v>
      </c>
      <c r="K1386" s="29" t="n">
        <v>0</v>
      </c>
      <c r="L1386" s="29" t="n">
        <v>0</v>
      </c>
      <c r="M1386" s="29"/>
      <c r="N1386" s="6" t="s">
        <f>=I1386+J1386+K1386+L1386</f>
      </c>
      <c r="O1386" s="29"/>
      <c r="P1386" s="27"/>
    </row>
    <row collapsed="false" customFormat="false" customHeight="false" hidden="false" ht="12.1" outlineLevel="0" r="1387">
      <c r="A1387" s="21" t="n">
        <v>45208.674560185</v>
      </c>
      <c r="B1387" s="17" t="s">
        <v>16</v>
      </c>
      <c r="C1387" s="17" t="s">
        <v>556</v>
      </c>
      <c r="D1387" s="17" t="s">
        <v>473</v>
      </c>
      <c r="E1387" s="17" t="s">
        <v>17</v>
      </c>
      <c r="F1387" s="17" t="s">
        <v>19</v>
      </c>
      <c r="G1387" s="7" t="n">
        <v>10</v>
      </c>
      <c r="H1387" s="6" t="n">
        <v>6850</v>
      </c>
      <c r="I1387" s="6" t="n">
        <v>-68500</v>
      </c>
      <c r="J1387" s="6" t="n">
        <v>0</v>
      </c>
      <c r="K1387" s="6" t="n">
        <v>-27.4</v>
      </c>
      <c r="L1387" s="6" t="n">
        <v>0</v>
      </c>
      <c r="M1387" s="6"/>
      <c r="N1387" s="6" t="s">
        <f>=I1387+J1387+K1387+L1387</f>
      </c>
      <c r="O1387" s="6"/>
      <c r="P1387" s="17"/>
    </row>
    <row collapsed="false" customFormat="false" customHeight="false" hidden="false" ht="12.1" outlineLevel="0" r="1388">
      <c r="A1388" s="21" t="n">
        <v>45208.97244213</v>
      </c>
      <c r="B1388" s="17" t="s">
        <v>504</v>
      </c>
      <c r="C1388" s="17" t="s">
        <v>641</v>
      </c>
      <c r="D1388" s="17" t="s">
        <v>473</v>
      </c>
      <c r="E1388" s="17" t="s">
        <v>17</v>
      </c>
      <c r="F1388" s="17" t="s">
        <v>19</v>
      </c>
      <c r="G1388" s="7" t="n">
        <v>6000</v>
      </c>
      <c r="H1388" s="6" t="n">
        <v>0.5813</v>
      </c>
      <c r="I1388" s="6" t="n">
        <v>-3487.8</v>
      </c>
      <c r="J1388" s="6" t="n">
        <v>0</v>
      </c>
      <c r="K1388" s="6" t="n">
        <v>-2.44</v>
      </c>
      <c r="L1388" s="6" t="n">
        <v>0</v>
      </c>
      <c r="M1388" s="6"/>
      <c r="N1388" s="6" t="s">
        <f>=I1388+J1388+K1388+L1388</f>
      </c>
      <c r="O1388" s="6"/>
      <c r="P1388" s="17"/>
    </row>
    <row collapsed="false" customFormat="false" customHeight="false" hidden="false" ht="12.1" outlineLevel="0" r="1389">
      <c r="A1389" s="21" t="n">
        <v>45208.97255787</v>
      </c>
      <c r="B1389" s="17" t="s">
        <v>504</v>
      </c>
      <c r="C1389" s="17" t="s">
        <v>641</v>
      </c>
      <c r="D1389" s="17" t="s">
        <v>473</v>
      </c>
      <c r="E1389" s="17" t="s">
        <v>17</v>
      </c>
      <c r="F1389" s="17" t="s">
        <v>19</v>
      </c>
      <c r="G1389" s="7" t="n">
        <v>10000</v>
      </c>
      <c r="H1389" s="6" t="n">
        <v>0.5813</v>
      </c>
      <c r="I1389" s="6" t="n">
        <v>-5813</v>
      </c>
      <c r="J1389" s="6" t="n">
        <v>0</v>
      </c>
      <c r="K1389" s="6" t="n">
        <v>-2.33</v>
      </c>
      <c r="L1389" s="6" t="n">
        <v>0</v>
      </c>
      <c r="M1389" s="6"/>
      <c r="N1389" s="6" t="s">
        <f>=I1389+J1389+K1389+L1389</f>
      </c>
      <c r="O1389" s="6"/>
      <c r="P1389" s="17"/>
    </row>
    <row collapsed="false" customFormat="false" customHeight="false" hidden="false" ht="12.1" outlineLevel="0" r="1390">
      <c r="A1390" s="21" t="n">
        <v>45208.972615741</v>
      </c>
      <c r="B1390" s="17" t="s">
        <v>504</v>
      </c>
      <c r="C1390" s="17" t="s">
        <v>641</v>
      </c>
      <c r="D1390" s="17" t="s">
        <v>473</v>
      </c>
      <c r="E1390" s="17" t="s">
        <v>17</v>
      </c>
      <c r="F1390" s="17" t="s">
        <v>19</v>
      </c>
      <c r="G1390" s="7" t="n">
        <v>10000</v>
      </c>
      <c r="H1390" s="6" t="n">
        <v>0.5813</v>
      </c>
      <c r="I1390" s="6" t="n">
        <v>-5813</v>
      </c>
      <c r="J1390" s="6" t="n">
        <v>0</v>
      </c>
      <c r="K1390" s="6" t="n">
        <v>-2.33</v>
      </c>
      <c r="L1390" s="6" t="n">
        <v>0</v>
      </c>
      <c r="M1390" s="6"/>
      <c r="N1390" s="6" t="s">
        <f>=I1390+J1390+K1390+L1390</f>
      </c>
      <c r="O1390" s="6"/>
      <c r="P1390" s="17"/>
    </row>
    <row collapsed="false" customFormat="false" customHeight="false" hidden="false" ht="12.1" outlineLevel="0" r="1391">
      <c r="A1391" s="21" t="n">
        <v>45208.972615741</v>
      </c>
      <c r="B1391" s="17" t="s">
        <v>504</v>
      </c>
      <c r="C1391" s="17" t="s">
        <v>641</v>
      </c>
      <c r="D1391" s="17" t="s">
        <v>473</v>
      </c>
      <c r="E1391" s="17" t="s">
        <v>17</v>
      </c>
      <c r="F1391" s="17" t="s">
        <v>19</v>
      </c>
      <c r="G1391" s="7" t="n">
        <v>8000</v>
      </c>
      <c r="H1391" s="6" t="n">
        <v>0.5813</v>
      </c>
      <c r="I1391" s="6" t="n">
        <v>-4650.4</v>
      </c>
      <c r="J1391" s="6" t="n">
        <v>0</v>
      </c>
      <c r="K1391" s="6" t="n">
        <v>-1.86</v>
      </c>
      <c r="L1391" s="6" t="n">
        <v>0</v>
      </c>
      <c r="M1391" s="6"/>
      <c r="N1391" s="6" t="s">
        <f>=I1391+J1391+K1391+L1391</f>
      </c>
      <c r="O1391" s="6"/>
      <c r="P1391" s="17"/>
    </row>
    <row collapsed="false" customFormat="false" customHeight="false" hidden="false" ht="12.1" outlineLevel="0" r="1392">
      <c r="A1392" s="26" t="n">
        <v>45209.884479167</v>
      </c>
      <c r="B1392" s="27" t="s">
        <v>547</v>
      </c>
      <c r="C1392" s="27" t="s">
        <v>343</v>
      </c>
      <c r="D1392" s="27" t="s">
        <v>547</v>
      </c>
      <c r="E1392" s="27" t="s">
        <v>547</v>
      </c>
      <c r="F1392" s="27" t="s">
        <v>19</v>
      </c>
      <c r="G1392" s="28" t="n">
        <v>1</v>
      </c>
      <c r="H1392" s="29" t="n">
        <v>1</v>
      </c>
      <c r="I1392" s="29" t="n">
        <v>25000</v>
      </c>
      <c r="J1392" s="29" t="n">
        <v>0</v>
      </c>
      <c r="K1392" s="29" t="n">
        <v>0</v>
      </c>
      <c r="L1392" s="29" t="n">
        <v>0</v>
      </c>
      <c r="M1392" s="29"/>
      <c r="N1392" s="6" t="s">
        <f>=I1392+J1392+K1392+L1392</f>
      </c>
      <c r="O1392" s="29"/>
      <c r="P1392" s="27"/>
    </row>
    <row collapsed="false" customFormat="false" customHeight="false" hidden="false" ht="12.1" outlineLevel="0" r="1393">
      <c r="A1393" s="21" t="n">
        <v>45209.956111111</v>
      </c>
      <c r="B1393" s="17" t="s">
        <v>504</v>
      </c>
      <c r="C1393" s="17" t="s">
        <v>641</v>
      </c>
      <c r="D1393" s="17" t="s">
        <v>473</v>
      </c>
      <c r="E1393" s="17" t="s">
        <v>17</v>
      </c>
      <c r="F1393" s="17" t="s">
        <v>19</v>
      </c>
      <c r="G1393" s="7" t="n">
        <v>43000</v>
      </c>
      <c r="H1393" s="6" t="n">
        <v>0.583</v>
      </c>
      <c r="I1393" s="6" t="n">
        <v>-25069</v>
      </c>
      <c r="J1393" s="6" t="n">
        <v>0</v>
      </c>
      <c r="K1393" s="6" t="n">
        <v>-10.03</v>
      </c>
      <c r="L1393" s="6" t="n">
        <v>0</v>
      </c>
      <c r="M1393" s="6"/>
      <c r="N1393" s="6" t="s">
        <f>=I1393+J1393+K1393+L1393</f>
      </c>
      <c r="O1393" s="6"/>
      <c r="P1393" s="17"/>
    </row>
    <row collapsed="false" customFormat="false" customHeight="false" hidden="false" ht="12.1" outlineLevel="0" r="1394">
      <c r="A1394" s="26" t="n">
        <v>45210.872523148</v>
      </c>
      <c r="B1394" s="27" t="s">
        <v>547</v>
      </c>
      <c r="C1394" s="27" t="s">
        <v>343</v>
      </c>
      <c r="D1394" s="27" t="s">
        <v>547</v>
      </c>
      <c r="E1394" s="27" t="s">
        <v>547</v>
      </c>
      <c r="F1394" s="27" t="s">
        <v>19</v>
      </c>
      <c r="G1394" s="28" t="n">
        <v>1</v>
      </c>
      <c r="H1394" s="29" t="n">
        <v>1</v>
      </c>
      <c r="I1394" s="29" t="n">
        <v>560000</v>
      </c>
      <c r="J1394" s="29" t="n">
        <v>0</v>
      </c>
      <c r="K1394" s="29" t="n">
        <v>0</v>
      </c>
      <c r="L1394" s="29" t="n">
        <v>0</v>
      </c>
      <c r="M1394" s="29"/>
      <c r="N1394" s="6" t="s">
        <f>=I1394+J1394+K1394+L1394</f>
      </c>
      <c r="O1394" s="29"/>
      <c r="P1394" s="27"/>
    </row>
    <row collapsed="false" customFormat="false" customHeight="false" hidden="false" ht="12.1" outlineLevel="0" r="1395">
      <c r="A1395" s="21" t="n">
        <v>45210.881909722</v>
      </c>
      <c r="B1395" s="17" t="s">
        <v>16</v>
      </c>
      <c r="C1395" s="17" t="s">
        <v>556</v>
      </c>
      <c r="D1395" s="17" t="s">
        <v>473</v>
      </c>
      <c r="E1395" s="17" t="s">
        <v>17</v>
      </c>
      <c r="F1395" s="17" t="s">
        <v>19</v>
      </c>
      <c r="G1395" s="7" t="n">
        <v>15</v>
      </c>
      <c r="H1395" s="6" t="n">
        <v>7080</v>
      </c>
      <c r="I1395" s="6" t="n">
        <v>-106200</v>
      </c>
      <c r="J1395" s="6" t="n">
        <v>0</v>
      </c>
      <c r="K1395" s="6" t="n">
        <v>-42.48</v>
      </c>
      <c r="L1395" s="6" t="n">
        <v>0</v>
      </c>
      <c r="M1395" s="6"/>
      <c r="N1395" s="6" t="s">
        <f>=I1395+J1395+K1395+L1395</f>
      </c>
      <c r="O1395" s="6"/>
      <c r="P1395" s="17"/>
    </row>
    <row collapsed="false" customFormat="false" customHeight="false" hidden="false" ht="12.1" outlineLevel="0" r="1396">
      <c r="A1396" s="21" t="n">
        <v>45210.888425926</v>
      </c>
      <c r="B1396" s="17" t="s">
        <v>16</v>
      </c>
      <c r="C1396" s="17" t="s">
        <v>556</v>
      </c>
      <c r="D1396" s="17" t="s">
        <v>473</v>
      </c>
      <c r="E1396" s="17" t="s">
        <v>17</v>
      </c>
      <c r="F1396" s="17" t="s">
        <v>19</v>
      </c>
      <c r="G1396" s="7" t="n">
        <v>15</v>
      </c>
      <c r="H1396" s="6" t="n">
        <v>7075</v>
      </c>
      <c r="I1396" s="6" t="n">
        <v>-106125</v>
      </c>
      <c r="J1396" s="6" t="n">
        <v>0</v>
      </c>
      <c r="K1396" s="6" t="n">
        <v>-42.45</v>
      </c>
      <c r="L1396" s="6" t="n">
        <v>0</v>
      </c>
      <c r="M1396" s="6"/>
      <c r="N1396" s="6" t="s">
        <f>=I1396+J1396+K1396+L1396</f>
      </c>
      <c r="O1396" s="6"/>
      <c r="P1396" s="17"/>
    </row>
    <row collapsed="false" customFormat="false" customHeight="false" hidden="false" ht="12.1" outlineLevel="0" r="1397">
      <c r="A1397" s="21" t="n">
        <v>45210.927164352</v>
      </c>
      <c r="B1397" s="17" t="s">
        <v>16</v>
      </c>
      <c r="C1397" s="17" t="s">
        <v>556</v>
      </c>
      <c r="D1397" s="17" t="s">
        <v>473</v>
      </c>
      <c r="E1397" s="17" t="s">
        <v>17</v>
      </c>
      <c r="F1397" s="17" t="s">
        <v>19</v>
      </c>
      <c r="G1397" s="7" t="n">
        <v>20</v>
      </c>
      <c r="H1397" s="6" t="n">
        <v>7070</v>
      </c>
      <c r="I1397" s="6" t="n">
        <v>-141400</v>
      </c>
      <c r="J1397" s="6" t="n">
        <v>0</v>
      </c>
      <c r="K1397" s="6" t="n">
        <v>-56.56</v>
      </c>
      <c r="L1397" s="6" t="n">
        <v>0</v>
      </c>
      <c r="M1397" s="6"/>
      <c r="N1397" s="6" t="s">
        <f>=I1397+J1397+K1397+L1397</f>
      </c>
      <c r="O1397" s="6"/>
      <c r="P1397" s="17"/>
    </row>
    <row collapsed="false" customFormat="false" customHeight="false" hidden="false" ht="12.1" outlineLevel="0" r="1398">
      <c r="A1398" s="21" t="n">
        <v>45210.929513889</v>
      </c>
      <c r="B1398" s="17" t="s">
        <v>21</v>
      </c>
      <c r="C1398" s="17" t="s">
        <v>617</v>
      </c>
      <c r="D1398" s="17" t="s">
        <v>473</v>
      </c>
      <c r="E1398" s="17" t="s">
        <v>17</v>
      </c>
      <c r="F1398" s="17" t="s">
        <v>19</v>
      </c>
      <c r="G1398" s="7" t="n">
        <v>1</v>
      </c>
      <c r="H1398" s="6" t="n">
        <v>141500</v>
      </c>
      <c r="I1398" s="6" t="n">
        <v>-141500</v>
      </c>
      <c r="J1398" s="6" t="n">
        <v>0</v>
      </c>
      <c r="K1398" s="6" t="n">
        <v>-56.6</v>
      </c>
      <c r="L1398" s="6" t="n">
        <v>0</v>
      </c>
      <c r="M1398" s="6"/>
      <c r="N1398" s="6" t="s">
        <f>=I1398+J1398+K1398+L1398</f>
      </c>
      <c r="O1398" s="6"/>
      <c r="P1398" s="17"/>
    </row>
    <row collapsed="false" customFormat="false" customHeight="false" hidden="false" ht="12.1" outlineLevel="0" r="1399">
      <c r="A1399" s="21" t="n">
        <v>45210.946400463</v>
      </c>
      <c r="B1399" s="17" t="s">
        <v>16</v>
      </c>
      <c r="C1399" s="17" t="s">
        <v>556</v>
      </c>
      <c r="D1399" s="17" t="s">
        <v>473</v>
      </c>
      <c r="E1399" s="17" t="s">
        <v>17</v>
      </c>
      <c r="F1399" s="17" t="s">
        <v>19</v>
      </c>
      <c r="G1399" s="7" t="n">
        <v>9</v>
      </c>
      <c r="H1399" s="6" t="n">
        <v>6965</v>
      </c>
      <c r="I1399" s="6" t="n">
        <v>-62685</v>
      </c>
      <c r="J1399" s="6" t="n">
        <v>0</v>
      </c>
      <c r="K1399" s="6" t="n">
        <v>-25.07</v>
      </c>
      <c r="L1399" s="6" t="n">
        <v>0</v>
      </c>
      <c r="M1399" s="6"/>
      <c r="N1399" s="6" t="s">
        <f>=I1399+J1399+K1399+L1399</f>
      </c>
      <c r="O1399" s="6"/>
      <c r="P1399" s="17"/>
    </row>
    <row collapsed="false" customFormat="false" customHeight="false" hidden="false" ht="12.1" outlineLevel="0" r="1400">
      <c r="A1400" s="21" t="n">
        <v>45210.948368056</v>
      </c>
      <c r="B1400" s="17" t="s">
        <v>504</v>
      </c>
      <c r="C1400" s="17" t="s">
        <v>641</v>
      </c>
      <c r="D1400" s="17" t="s">
        <v>473</v>
      </c>
      <c r="E1400" s="17" t="s">
        <v>17</v>
      </c>
      <c r="F1400" s="17" t="s">
        <v>19</v>
      </c>
      <c r="G1400" s="7" t="n">
        <v>3000</v>
      </c>
      <c r="H1400" s="6" t="n">
        <v>0.606</v>
      </c>
      <c r="I1400" s="6" t="n">
        <v>-1818</v>
      </c>
      <c r="J1400" s="6" t="n">
        <v>0</v>
      </c>
      <c r="K1400" s="6" t="n">
        <v>-0.73</v>
      </c>
      <c r="L1400" s="6" t="n">
        <v>0</v>
      </c>
      <c r="M1400" s="6"/>
      <c r="N1400" s="6" t="s">
        <f>=I1400+J1400+K1400+L1400</f>
      </c>
      <c r="O1400" s="6"/>
      <c r="P1400" s="17"/>
    </row>
    <row collapsed="false" customFormat="false" customHeight="false" hidden="false" ht="12.1" outlineLevel="0" r="1401">
      <c r="A1401" s="21" t="n">
        <v>45210.968391204</v>
      </c>
      <c r="B1401" s="17" t="s">
        <v>16</v>
      </c>
      <c r="C1401" s="17" t="s">
        <v>556</v>
      </c>
      <c r="D1401" s="17" t="s">
        <v>473</v>
      </c>
      <c r="E1401" s="17" t="s">
        <v>17</v>
      </c>
      <c r="F1401" s="17" t="s">
        <v>19</v>
      </c>
      <c r="G1401" s="7" t="n">
        <v>13</v>
      </c>
      <c r="H1401" s="6" t="n">
        <v>6920</v>
      </c>
      <c r="I1401" s="6" t="n">
        <v>-89960</v>
      </c>
      <c r="J1401" s="6" t="n">
        <v>0</v>
      </c>
      <c r="K1401" s="6" t="n">
        <v>-35.98</v>
      </c>
      <c r="L1401" s="6" t="n">
        <v>0</v>
      </c>
      <c r="M1401" s="6"/>
      <c r="N1401" s="6" t="s">
        <f>=I1401+J1401+K1401+L1401</f>
      </c>
      <c r="O1401" s="6"/>
      <c r="P1401" s="17"/>
    </row>
    <row collapsed="false" customFormat="false" customHeight="false" hidden="false" ht="12.1" outlineLevel="0" r="1402">
      <c r="A1402" s="26" t="n">
        <v>45211.953645833</v>
      </c>
      <c r="B1402" s="27" t="s">
        <v>547</v>
      </c>
      <c r="C1402" s="27" t="s">
        <v>343</v>
      </c>
      <c r="D1402" s="27" t="s">
        <v>547</v>
      </c>
      <c r="E1402" s="27" t="s">
        <v>547</v>
      </c>
      <c r="F1402" s="27" t="s">
        <v>19</v>
      </c>
      <c r="G1402" s="28" t="n">
        <v>1</v>
      </c>
      <c r="H1402" s="29" t="n">
        <v>1</v>
      </c>
      <c r="I1402" s="29" t="n">
        <v>230000</v>
      </c>
      <c r="J1402" s="29" t="n">
        <v>0</v>
      </c>
      <c r="K1402" s="29" t="n">
        <v>0</v>
      </c>
      <c r="L1402" s="29" t="n">
        <v>0</v>
      </c>
      <c r="M1402" s="29"/>
      <c r="N1402" s="6" t="s">
        <f>=I1402+J1402+K1402+L1402</f>
      </c>
      <c r="O1402" s="29"/>
      <c r="P1402" s="27"/>
    </row>
    <row collapsed="false" customFormat="false" customHeight="false" hidden="false" ht="12.1" outlineLevel="0" r="1403">
      <c r="A1403" s="21" t="n">
        <v>45212.9775</v>
      </c>
      <c r="B1403" s="17" t="s">
        <v>16</v>
      </c>
      <c r="C1403" s="17" t="s">
        <v>556</v>
      </c>
      <c r="D1403" s="17" t="s">
        <v>473</v>
      </c>
      <c r="E1403" s="17" t="s">
        <v>17</v>
      </c>
      <c r="F1403" s="17" t="s">
        <v>19</v>
      </c>
      <c r="G1403" s="7" t="n">
        <v>12</v>
      </c>
      <c r="H1403" s="6" t="n">
        <v>7241</v>
      </c>
      <c r="I1403" s="6" t="n">
        <v>-86892</v>
      </c>
      <c r="J1403" s="6" t="n">
        <v>0</v>
      </c>
      <c r="K1403" s="6" t="n">
        <v>-34.76</v>
      </c>
      <c r="L1403" s="6" t="n">
        <v>0</v>
      </c>
      <c r="M1403" s="6"/>
      <c r="N1403" s="6" t="s">
        <f>=I1403+J1403+K1403+L1403</f>
      </c>
      <c r="O1403" s="6"/>
      <c r="P1403" s="17"/>
    </row>
    <row collapsed="false" customFormat="false" customHeight="false" hidden="false" ht="12.1" outlineLevel="0" r="1404">
      <c r="A1404" s="21" t="n">
        <v>45212.9775</v>
      </c>
      <c r="B1404" s="17" t="s">
        <v>16</v>
      </c>
      <c r="C1404" s="17" t="s">
        <v>556</v>
      </c>
      <c r="D1404" s="17" t="s">
        <v>473</v>
      </c>
      <c r="E1404" s="17" t="s">
        <v>17</v>
      </c>
      <c r="F1404" s="17" t="s">
        <v>19</v>
      </c>
      <c r="G1404" s="7" t="n">
        <v>1</v>
      </c>
      <c r="H1404" s="6" t="n">
        <v>7241</v>
      </c>
      <c r="I1404" s="6" t="n">
        <v>-7241</v>
      </c>
      <c r="J1404" s="6" t="n">
        <v>0</v>
      </c>
      <c r="K1404" s="6" t="n">
        <v>-2.9</v>
      </c>
      <c r="L1404" s="6" t="n">
        <v>0</v>
      </c>
      <c r="M1404" s="6"/>
      <c r="N1404" s="6" t="s">
        <f>=I1404+J1404+K1404+L1404</f>
      </c>
      <c r="O1404" s="6"/>
      <c r="P1404" s="17"/>
    </row>
    <row collapsed="false" customFormat="false" customHeight="false" hidden="false" ht="12.1" outlineLevel="0" r="1405">
      <c r="A1405" s="21" t="n">
        <v>45212.977627315</v>
      </c>
      <c r="B1405" s="17" t="s">
        <v>16</v>
      </c>
      <c r="C1405" s="17" t="s">
        <v>556</v>
      </c>
      <c r="D1405" s="17" t="s">
        <v>473</v>
      </c>
      <c r="E1405" s="17" t="s">
        <v>17</v>
      </c>
      <c r="F1405" s="17" t="s">
        <v>19</v>
      </c>
      <c r="G1405" s="7" t="n">
        <v>1</v>
      </c>
      <c r="H1405" s="6" t="n">
        <v>7241</v>
      </c>
      <c r="I1405" s="6" t="n">
        <v>-7241</v>
      </c>
      <c r="J1405" s="6" t="n">
        <v>0</v>
      </c>
      <c r="K1405" s="6" t="n">
        <v>-2.9</v>
      </c>
      <c r="L1405" s="6" t="n">
        <v>0</v>
      </c>
      <c r="M1405" s="6"/>
      <c r="N1405" s="6" t="s">
        <f>=I1405+J1405+K1405+L1405</f>
      </c>
      <c r="O1405" s="6"/>
      <c r="P1405" s="17"/>
    </row>
    <row collapsed="false" customFormat="false" customHeight="false" hidden="false" ht="12.1" outlineLevel="0" r="1406">
      <c r="A1406" s="21" t="n">
        <v>45212.977638889</v>
      </c>
      <c r="B1406" s="17" t="s">
        <v>16</v>
      </c>
      <c r="C1406" s="17" t="s">
        <v>556</v>
      </c>
      <c r="D1406" s="17" t="s">
        <v>473</v>
      </c>
      <c r="E1406" s="17" t="s">
        <v>17</v>
      </c>
      <c r="F1406" s="17" t="s">
        <v>19</v>
      </c>
      <c r="G1406" s="7" t="n">
        <v>5</v>
      </c>
      <c r="H1406" s="6" t="n">
        <v>7241</v>
      </c>
      <c r="I1406" s="6" t="n">
        <v>-36205</v>
      </c>
      <c r="J1406" s="6" t="n">
        <v>0</v>
      </c>
      <c r="K1406" s="6" t="n">
        <v>-14.48</v>
      </c>
      <c r="L1406" s="6" t="n">
        <v>0</v>
      </c>
      <c r="M1406" s="6"/>
      <c r="N1406" s="6" t="s">
        <f>=I1406+J1406+K1406+L1406</f>
      </c>
      <c r="O1406" s="6"/>
      <c r="P1406" s="17"/>
    </row>
    <row collapsed="false" customFormat="false" customHeight="false" hidden="false" ht="12.1" outlineLevel="0" r="1407">
      <c r="A1407" s="30" t="n">
        <v>45215.460081019</v>
      </c>
      <c r="B1407" s="31" t="s">
        <v>498</v>
      </c>
      <c r="C1407" s="31" t="s">
        <v>647</v>
      </c>
      <c r="D1407" s="31" t="s">
        <v>475</v>
      </c>
      <c r="E1407" s="31" t="s">
        <v>17</v>
      </c>
      <c r="F1407" s="31" t="s">
        <v>19</v>
      </c>
      <c r="G1407" s="32" t="n">
        <v>-1000</v>
      </c>
      <c r="H1407" s="33" t="n">
        <v>0.7268</v>
      </c>
      <c r="I1407" s="33" t="n">
        <v>726.8</v>
      </c>
      <c r="J1407" s="33" t="n">
        <v>0</v>
      </c>
      <c r="K1407" s="33" t="n">
        <v>-0.29</v>
      </c>
      <c r="L1407" s="33" t="n">
        <v>0</v>
      </c>
      <c r="M1407" s="33"/>
      <c r="N1407" s="6" t="s">
        <f>=I1407+J1407+K1407+L1407</f>
      </c>
      <c r="O1407" s="33"/>
      <c r="P1407" s="31"/>
    </row>
    <row collapsed="false" customFormat="false" customHeight="false" hidden="false" ht="12.1" outlineLevel="0" r="1408">
      <c r="A1408" s="30" t="n">
        <v>45215.460092593</v>
      </c>
      <c r="B1408" s="31" t="s">
        <v>498</v>
      </c>
      <c r="C1408" s="31" t="s">
        <v>647</v>
      </c>
      <c r="D1408" s="31" t="s">
        <v>475</v>
      </c>
      <c r="E1408" s="31" t="s">
        <v>17</v>
      </c>
      <c r="F1408" s="31" t="s">
        <v>19</v>
      </c>
      <c r="G1408" s="32" t="n">
        <v>-1000</v>
      </c>
      <c r="H1408" s="33" t="n">
        <v>0.7268</v>
      </c>
      <c r="I1408" s="33" t="n">
        <v>726.8</v>
      </c>
      <c r="J1408" s="33" t="n">
        <v>0</v>
      </c>
      <c r="K1408" s="33" t="n">
        <v>-0.29</v>
      </c>
      <c r="L1408" s="33" t="n">
        <v>0</v>
      </c>
      <c r="M1408" s="33"/>
      <c r="N1408" s="6" t="s">
        <f>=I1408+J1408+K1408+L1408</f>
      </c>
      <c r="O1408" s="33"/>
      <c r="P1408" s="31"/>
    </row>
    <row collapsed="false" customFormat="false" customHeight="false" hidden="false" ht="12.1" outlineLevel="0" r="1409">
      <c r="A1409" s="30" t="n">
        <v>45215.460092593</v>
      </c>
      <c r="B1409" s="31" t="s">
        <v>498</v>
      </c>
      <c r="C1409" s="31" t="s">
        <v>647</v>
      </c>
      <c r="D1409" s="31" t="s">
        <v>475</v>
      </c>
      <c r="E1409" s="31" t="s">
        <v>17</v>
      </c>
      <c r="F1409" s="31" t="s">
        <v>19</v>
      </c>
      <c r="G1409" s="32" t="n">
        <v>-1000</v>
      </c>
      <c r="H1409" s="33" t="n">
        <v>0.7268</v>
      </c>
      <c r="I1409" s="33" t="n">
        <v>726.8</v>
      </c>
      <c r="J1409" s="33" t="n">
        <v>0</v>
      </c>
      <c r="K1409" s="33" t="n">
        <v>-0.29</v>
      </c>
      <c r="L1409" s="33" t="n">
        <v>0</v>
      </c>
      <c r="M1409" s="33"/>
      <c r="N1409" s="6" t="s">
        <f>=I1409+J1409+K1409+L1409</f>
      </c>
      <c r="O1409" s="33"/>
      <c r="P1409" s="31"/>
    </row>
    <row collapsed="false" customFormat="false" customHeight="false" hidden="false" ht="12.1" outlineLevel="0" r="1410">
      <c r="A1410" s="30" t="n">
        <v>45215.460104167</v>
      </c>
      <c r="B1410" s="31" t="s">
        <v>498</v>
      </c>
      <c r="C1410" s="31" t="s">
        <v>647</v>
      </c>
      <c r="D1410" s="31" t="s">
        <v>475</v>
      </c>
      <c r="E1410" s="31" t="s">
        <v>17</v>
      </c>
      <c r="F1410" s="31" t="s">
        <v>19</v>
      </c>
      <c r="G1410" s="32" t="n">
        <v>-1000</v>
      </c>
      <c r="H1410" s="33" t="n">
        <v>0.7268</v>
      </c>
      <c r="I1410" s="33" t="n">
        <v>726.8</v>
      </c>
      <c r="J1410" s="33" t="n">
        <v>0</v>
      </c>
      <c r="K1410" s="33" t="n">
        <v>-0.29</v>
      </c>
      <c r="L1410" s="33" t="n">
        <v>0</v>
      </c>
      <c r="M1410" s="33"/>
      <c r="N1410" s="6" t="s">
        <f>=I1410+J1410+K1410+L1410</f>
      </c>
      <c r="O1410" s="33"/>
      <c r="P1410" s="31"/>
    </row>
    <row collapsed="false" customFormat="false" customHeight="false" hidden="false" ht="12.1" outlineLevel="0" r="1411">
      <c r="A1411" s="30" t="n">
        <v>45215.460104167</v>
      </c>
      <c r="B1411" s="31" t="s">
        <v>498</v>
      </c>
      <c r="C1411" s="31" t="s">
        <v>647</v>
      </c>
      <c r="D1411" s="31" t="s">
        <v>475</v>
      </c>
      <c r="E1411" s="31" t="s">
        <v>17</v>
      </c>
      <c r="F1411" s="31" t="s">
        <v>19</v>
      </c>
      <c r="G1411" s="32" t="n">
        <v>-1000</v>
      </c>
      <c r="H1411" s="33" t="n">
        <v>0.7268</v>
      </c>
      <c r="I1411" s="33" t="n">
        <v>726.8</v>
      </c>
      <c r="J1411" s="33" t="n">
        <v>0</v>
      </c>
      <c r="K1411" s="33" t="n">
        <v>-0.29</v>
      </c>
      <c r="L1411" s="33" t="n">
        <v>0</v>
      </c>
      <c r="M1411" s="33"/>
      <c r="N1411" s="6" t="s">
        <f>=I1411+J1411+K1411+L1411</f>
      </c>
      <c r="O1411" s="33"/>
      <c r="P1411" s="31"/>
    </row>
    <row collapsed="false" customFormat="false" customHeight="false" hidden="false" ht="12.1" outlineLevel="0" r="1412">
      <c r="A1412" s="30" t="n">
        <v>45215.460115741</v>
      </c>
      <c r="B1412" s="31" t="s">
        <v>498</v>
      </c>
      <c r="C1412" s="31" t="s">
        <v>647</v>
      </c>
      <c r="D1412" s="31" t="s">
        <v>475</v>
      </c>
      <c r="E1412" s="31" t="s">
        <v>17</v>
      </c>
      <c r="F1412" s="31" t="s">
        <v>19</v>
      </c>
      <c r="G1412" s="32" t="n">
        <v>-1000</v>
      </c>
      <c r="H1412" s="33" t="n">
        <v>0.7268</v>
      </c>
      <c r="I1412" s="33" t="n">
        <v>726.8</v>
      </c>
      <c r="J1412" s="33" t="n">
        <v>0</v>
      </c>
      <c r="K1412" s="33" t="n">
        <v>-0.29</v>
      </c>
      <c r="L1412" s="33" t="n">
        <v>0</v>
      </c>
      <c r="M1412" s="33"/>
      <c r="N1412" s="6" t="s">
        <f>=I1412+J1412+K1412+L1412</f>
      </c>
      <c r="O1412" s="33"/>
      <c r="P1412" s="31"/>
    </row>
    <row collapsed="false" customFormat="false" customHeight="false" hidden="false" ht="12.1" outlineLevel="0" r="1413">
      <c r="A1413" s="30" t="n">
        <v>45215.46587963</v>
      </c>
      <c r="B1413" s="31" t="s">
        <v>498</v>
      </c>
      <c r="C1413" s="31" t="s">
        <v>647</v>
      </c>
      <c r="D1413" s="31" t="s">
        <v>475</v>
      </c>
      <c r="E1413" s="31" t="s">
        <v>17</v>
      </c>
      <c r="F1413" s="31" t="s">
        <v>19</v>
      </c>
      <c r="G1413" s="32" t="n">
        <v>-6000</v>
      </c>
      <c r="H1413" s="33" t="n">
        <v>0.7268</v>
      </c>
      <c r="I1413" s="33" t="n">
        <v>4360.8</v>
      </c>
      <c r="J1413" s="33" t="n">
        <v>0</v>
      </c>
      <c r="K1413" s="33" t="n">
        <v>-1.74</v>
      </c>
      <c r="L1413" s="33" t="n">
        <v>0</v>
      </c>
      <c r="M1413" s="33"/>
      <c r="N1413" s="6" t="s">
        <f>=I1413+J1413+K1413+L1413</f>
      </c>
      <c r="O1413" s="33"/>
      <c r="P1413" s="31"/>
    </row>
    <row collapsed="false" customFormat="false" customHeight="false" hidden="false" ht="12.1" outlineLevel="0" r="1414">
      <c r="A1414" s="30" t="n">
        <v>45215.465949074</v>
      </c>
      <c r="B1414" s="31" t="s">
        <v>498</v>
      </c>
      <c r="C1414" s="31" t="s">
        <v>647</v>
      </c>
      <c r="D1414" s="31" t="s">
        <v>475</v>
      </c>
      <c r="E1414" s="31" t="s">
        <v>17</v>
      </c>
      <c r="F1414" s="31" t="s">
        <v>19</v>
      </c>
      <c r="G1414" s="32" t="n">
        <v>-89000</v>
      </c>
      <c r="H1414" s="33" t="n">
        <v>0.7268</v>
      </c>
      <c r="I1414" s="33" t="n">
        <v>64685.2</v>
      </c>
      <c r="J1414" s="33" t="n">
        <v>0</v>
      </c>
      <c r="K1414" s="33" t="n">
        <v>-25.87</v>
      </c>
      <c r="L1414" s="33" t="n">
        <v>0</v>
      </c>
      <c r="M1414" s="33"/>
      <c r="N1414" s="6" t="s">
        <f>=I1414+J1414+K1414+L1414</f>
      </c>
      <c r="O1414" s="33"/>
      <c r="P1414" s="31"/>
    </row>
    <row collapsed="false" customFormat="false" customHeight="false" hidden="false" ht="12.1" outlineLevel="0" r="1415">
      <c r="A1415" s="30" t="n">
        <v>45215.500034722</v>
      </c>
      <c r="B1415" s="31" t="s">
        <v>24</v>
      </c>
      <c r="C1415" s="31" t="s">
        <v>630</v>
      </c>
      <c r="D1415" s="31" t="s">
        <v>475</v>
      </c>
      <c r="E1415" s="31" t="s">
        <v>17</v>
      </c>
      <c r="F1415" s="31" t="s">
        <v>19</v>
      </c>
      <c r="G1415" s="32" t="n">
        <v>-692</v>
      </c>
      <c r="H1415" s="33" t="n">
        <v>631.4</v>
      </c>
      <c r="I1415" s="33" t="n">
        <v>436928.8</v>
      </c>
      <c r="J1415" s="33" t="n">
        <v>0</v>
      </c>
      <c r="K1415" s="33" t="n">
        <v>-305.85</v>
      </c>
      <c r="L1415" s="33" t="n">
        <v>0</v>
      </c>
      <c r="M1415" s="33"/>
      <c r="N1415" s="6" t="s">
        <f>=I1415+J1415+K1415+L1415</f>
      </c>
      <c r="O1415" s="33"/>
      <c r="P1415" s="31"/>
    </row>
    <row collapsed="false" customFormat="false" customHeight="false" hidden="false" ht="12.1" outlineLevel="0" r="1416">
      <c r="A1416" s="30" t="n">
        <v>45215.500034722</v>
      </c>
      <c r="B1416" s="31" t="s">
        <v>24</v>
      </c>
      <c r="C1416" s="31" t="s">
        <v>630</v>
      </c>
      <c r="D1416" s="31" t="s">
        <v>475</v>
      </c>
      <c r="E1416" s="31" t="s">
        <v>17</v>
      </c>
      <c r="F1416" s="31" t="s">
        <v>19</v>
      </c>
      <c r="G1416" s="32" t="n">
        <v>-200</v>
      </c>
      <c r="H1416" s="33" t="n">
        <v>631.4</v>
      </c>
      <c r="I1416" s="33" t="n">
        <v>126280</v>
      </c>
      <c r="J1416" s="33" t="n">
        <v>0</v>
      </c>
      <c r="K1416" s="33" t="n">
        <v>-88.39</v>
      </c>
      <c r="L1416" s="33" t="n">
        <v>0</v>
      </c>
      <c r="M1416" s="33"/>
      <c r="N1416" s="6" t="s">
        <f>=I1416+J1416+K1416+L1416</f>
      </c>
      <c r="O1416" s="33"/>
      <c r="P1416" s="31"/>
    </row>
    <row collapsed="false" customFormat="false" customHeight="false" hidden="false" ht="12.1" outlineLevel="0" r="1417">
      <c r="A1417" s="30" t="n">
        <v>45215.500034722</v>
      </c>
      <c r="B1417" s="31" t="s">
        <v>24</v>
      </c>
      <c r="C1417" s="31" t="s">
        <v>630</v>
      </c>
      <c r="D1417" s="31" t="s">
        <v>475</v>
      </c>
      <c r="E1417" s="31" t="s">
        <v>17</v>
      </c>
      <c r="F1417" s="31" t="s">
        <v>19</v>
      </c>
      <c r="G1417" s="32" t="n">
        <v>-9</v>
      </c>
      <c r="H1417" s="33" t="n">
        <v>631.4</v>
      </c>
      <c r="I1417" s="33" t="n">
        <v>5682.6</v>
      </c>
      <c r="J1417" s="33" t="n">
        <v>0</v>
      </c>
      <c r="K1417" s="33" t="n">
        <v>-3.97</v>
      </c>
      <c r="L1417" s="33" t="n">
        <v>0</v>
      </c>
      <c r="M1417" s="33"/>
      <c r="N1417" s="6" t="s">
        <f>=I1417+J1417+K1417+L1417</f>
      </c>
      <c r="O1417" s="33"/>
      <c r="P1417" s="31"/>
    </row>
    <row collapsed="false" customFormat="false" customHeight="false" hidden="false" ht="12.1" outlineLevel="0" r="1418">
      <c r="A1418" s="30" t="n">
        <v>45215.500034722</v>
      </c>
      <c r="B1418" s="31" t="s">
        <v>24</v>
      </c>
      <c r="C1418" s="31" t="s">
        <v>630</v>
      </c>
      <c r="D1418" s="31" t="s">
        <v>475</v>
      </c>
      <c r="E1418" s="31" t="s">
        <v>17</v>
      </c>
      <c r="F1418" s="31" t="s">
        <v>19</v>
      </c>
      <c r="G1418" s="32" t="n">
        <v>-120</v>
      </c>
      <c r="H1418" s="33" t="n">
        <v>631.4</v>
      </c>
      <c r="I1418" s="33" t="n">
        <v>75768</v>
      </c>
      <c r="J1418" s="33" t="n">
        <v>0</v>
      </c>
      <c r="K1418" s="33" t="n">
        <v>-53.04</v>
      </c>
      <c r="L1418" s="33" t="n">
        <v>0</v>
      </c>
      <c r="M1418" s="33"/>
      <c r="N1418" s="6" t="s">
        <f>=I1418+J1418+K1418+L1418</f>
      </c>
      <c r="O1418" s="33"/>
      <c r="P1418" s="31"/>
    </row>
    <row collapsed="false" customFormat="false" customHeight="false" hidden="false" ht="12.1" outlineLevel="0" r="1419">
      <c r="A1419" s="34" t="n">
        <v>45216</v>
      </c>
      <c r="B1419" s="35" t="s">
        <v>595</v>
      </c>
      <c r="C1419" s="35" t="s">
        <v>363</v>
      </c>
      <c r="D1419" s="35" t="s">
        <v>595</v>
      </c>
      <c r="E1419" s="35" t="s">
        <v>595</v>
      </c>
      <c r="F1419" s="35" t="s">
        <v>19</v>
      </c>
      <c r="G1419" s="36" t="n">
        <v>1</v>
      </c>
      <c r="H1419" s="37" t="n">
        <v>-717000</v>
      </c>
      <c r="I1419" s="37" t="n">
        <v>-717000</v>
      </c>
      <c r="J1419" s="37" t="n">
        <v>0</v>
      </c>
      <c r="K1419" s="37" t="n">
        <v>0</v>
      </c>
      <c r="L1419" s="37" t="n">
        <v>0</v>
      </c>
      <c r="M1419" s="37"/>
      <c r="N1419" s="6" t="s">
        <f>=I1419+J1419+K1419+L1419</f>
      </c>
      <c r="O1419" s="37"/>
      <c r="P1419" s="35"/>
    </row>
    <row collapsed="false" customFormat="false" customHeight="false" hidden="false" ht="12.1" outlineLevel="0" r="1420">
      <c r="A1420" s="26" t="n">
        <v>45216.445601852</v>
      </c>
      <c r="B1420" s="27" t="s">
        <v>547</v>
      </c>
      <c r="C1420" s="27" t="s">
        <v>343</v>
      </c>
      <c r="D1420" s="27" t="s">
        <v>547</v>
      </c>
      <c r="E1420" s="27" t="s">
        <v>547</v>
      </c>
      <c r="F1420" s="27" t="s">
        <v>19</v>
      </c>
      <c r="G1420" s="28" t="n">
        <v>1</v>
      </c>
      <c r="H1420" s="29" t="n">
        <v>1</v>
      </c>
      <c r="I1420" s="29" t="n">
        <v>405397.9</v>
      </c>
      <c r="J1420" s="29" t="n">
        <v>0</v>
      </c>
      <c r="K1420" s="29" t="n">
        <v>0</v>
      </c>
      <c r="L1420" s="29" t="n">
        <v>0</v>
      </c>
      <c r="M1420" s="29"/>
      <c r="N1420" s="6" t="s">
        <f>=I1420+J1420+K1420+L1420</f>
      </c>
      <c r="O1420" s="29"/>
      <c r="P1420" s="27"/>
    </row>
    <row collapsed="false" customFormat="false" customHeight="false" hidden="false" ht="12.1" outlineLevel="0" r="1421">
      <c r="A1421" s="21" t="n">
        <v>45216.445798611</v>
      </c>
      <c r="B1421" s="17" t="s">
        <v>486</v>
      </c>
      <c r="C1421" s="17" t="s">
        <v>564</v>
      </c>
      <c r="D1421" s="17" t="s">
        <v>473</v>
      </c>
      <c r="E1421" s="17" t="s">
        <v>17</v>
      </c>
      <c r="F1421" s="17" t="s">
        <v>19</v>
      </c>
      <c r="G1421" s="7" t="n">
        <v>646</v>
      </c>
      <c r="H1421" s="6" t="n">
        <v>627.3</v>
      </c>
      <c r="I1421" s="6" t="n">
        <v>-405235.8</v>
      </c>
      <c r="J1421" s="6" t="n">
        <v>0</v>
      </c>
      <c r="K1421" s="6" t="n">
        <v>-162.09</v>
      </c>
      <c r="L1421" s="6" t="n">
        <v>0</v>
      </c>
      <c r="M1421" s="6"/>
      <c r="N1421" s="6" t="s">
        <f>=I1421+J1421+K1421+L1421</f>
      </c>
      <c r="O1421" s="6"/>
      <c r="P1421" s="17"/>
    </row>
    <row collapsed="false" customFormat="false" customHeight="false" hidden="false" ht="12.1" outlineLevel="0" r="1422">
      <c r="A1422" s="21" t="n">
        <v>45216.640185185</v>
      </c>
      <c r="B1422" s="17" t="s">
        <v>486</v>
      </c>
      <c r="C1422" s="17" t="s">
        <v>564</v>
      </c>
      <c r="D1422" s="17" t="s">
        <v>473</v>
      </c>
      <c r="E1422" s="17" t="s">
        <v>17</v>
      </c>
      <c r="F1422" s="17" t="s">
        <v>19</v>
      </c>
      <c r="G1422" s="7" t="n">
        <v>4</v>
      </c>
      <c r="H1422" s="6" t="n">
        <v>626.2</v>
      </c>
      <c r="I1422" s="6" t="n">
        <v>-2504.8</v>
      </c>
      <c r="J1422" s="6" t="n">
        <v>0</v>
      </c>
      <c r="K1422" s="6" t="n">
        <v>-1</v>
      </c>
      <c r="L1422" s="6" t="n">
        <v>0</v>
      </c>
      <c r="M1422" s="6"/>
      <c r="N1422" s="6" t="s">
        <f>=I1422+J1422+K1422+L1422</f>
      </c>
      <c r="O1422" s="6"/>
      <c r="P1422" s="17"/>
    </row>
    <row collapsed="false" customFormat="false" customHeight="false" hidden="false" ht="12.1" outlineLevel="0" r="1423">
      <c r="A1423" s="26" t="n">
        <v>45217.446782407</v>
      </c>
      <c r="B1423" s="27" t="s">
        <v>547</v>
      </c>
      <c r="C1423" s="27" t="s">
        <v>343</v>
      </c>
      <c r="D1423" s="27" t="s">
        <v>547</v>
      </c>
      <c r="E1423" s="27" t="s">
        <v>547</v>
      </c>
      <c r="F1423" s="27" t="s">
        <v>19</v>
      </c>
      <c r="G1423" s="28" t="n">
        <v>1</v>
      </c>
      <c r="H1423" s="29" t="n">
        <v>1</v>
      </c>
      <c r="I1423" s="29" t="n">
        <v>319744.85</v>
      </c>
      <c r="J1423" s="29" t="n">
        <v>0</v>
      </c>
      <c r="K1423" s="29" t="n">
        <v>0</v>
      </c>
      <c r="L1423" s="29" t="n">
        <v>0</v>
      </c>
      <c r="M1423" s="29"/>
      <c r="N1423" s="6" t="s">
        <f>=I1423+J1423+K1423+L1423</f>
      </c>
      <c r="O1423" s="29"/>
      <c r="P1423" s="27"/>
    </row>
    <row collapsed="false" customFormat="false" customHeight="false" hidden="false" ht="12.1" outlineLevel="0" r="1424">
      <c r="A1424" s="21" t="n">
        <v>45217.672511574</v>
      </c>
      <c r="B1424" s="17" t="s">
        <v>486</v>
      </c>
      <c r="C1424" s="17" t="s">
        <v>564</v>
      </c>
      <c r="D1424" s="17" t="s">
        <v>473</v>
      </c>
      <c r="E1424" s="17" t="s">
        <v>17</v>
      </c>
      <c r="F1424" s="17" t="s">
        <v>19</v>
      </c>
      <c r="G1424" s="7" t="n">
        <v>246</v>
      </c>
      <c r="H1424" s="6" t="n">
        <v>626.7</v>
      </c>
      <c r="I1424" s="6" t="n">
        <v>-154168.2</v>
      </c>
      <c r="J1424" s="6" t="n">
        <v>0</v>
      </c>
      <c r="K1424" s="6" t="n">
        <v>-61.67</v>
      </c>
      <c r="L1424" s="6" t="n">
        <v>0</v>
      </c>
      <c r="M1424" s="6"/>
      <c r="N1424" s="6" t="s">
        <f>=I1424+J1424+K1424+L1424</f>
      </c>
      <c r="O1424" s="6"/>
      <c r="P1424" s="17"/>
    </row>
    <row collapsed="false" customFormat="false" customHeight="false" hidden="false" ht="12.1" outlineLevel="0" r="1425">
      <c r="A1425" s="21" t="n">
        <v>45217.672511574</v>
      </c>
      <c r="B1425" s="17" t="s">
        <v>486</v>
      </c>
      <c r="C1425" s="17" t="s">
        <v>564</v>
      </c>
      <c r="D1425" s="17" t="s">
        <v>473</v>
      </c>
      <c r="E1425" s="17" t="s">
        <v>17</v>
      </c>
      <c r="F1425" s="17" t="s">
        <v>19</v>
      </c>
      <c r="G1425" s="7" t="n">
        <v>12</v>
      </c>
      <c r="H1425" s="6" t="n">
        <v>626.7</v>
      </c>
      <c r="I1425" s="6" t="n">
        <v>-7520.4</v>
      </c>
      <c r="J1425" s="6" t="n">
        <v>0</v>
      </c>
      <c r="K1425" s="6" t="n">
        <v>-3.01</v>
      </c>
      <c r="L1425" s="6" t="n">
        <v>0</v>
      </c>
      <c r="M1425" s="6"/>
      <c r="N1425" s="6" t="s">
        <f>=I1425+J1425+K1425+L1425</f>
      </c>
      <c r="O1425" s="6"/>
      <c r="P1425" s="17"/>
    </row>
    <row collapsed="false" customFormat="false" customHeight="false" hidden="false" ht="12.1" outlineLevel="0" r="1426">
      <c r="A1426" s="21" t="n">
        <v>45217.672511574</v>
      </c>
      <c r="B1426" s="17" t="s">
        <v>486</v>
      </c>
      <c r="C1426" s="17" t="s">
        <v>564</v>
      </c>
      <c r="D1426" s="17" t="s">
        <v>473</v>
      </c>
      <c r="E1426" s="17" t="s">
        <v>17</v>
      </c>
      <c r="F1426" s="17" t="s">
        <v>19</v>
      </c>
      <c r="G1426" s="7" t="n">
        <v>252</v>
      </c>
      <c r="H1426" s="6" t="n">
        <v>626.7</v>
      </c>
      <c r="I1426" s="6" t="n">
        <v>-157928.4</v>
      </c>
      <c r="J1426" s="6" t="n">
        <v>0</v>
      </c>
      <c r="K1426" s="6" t="n">
        <v>-63.17</v>
      </c>
      <c r="L1426" s="6" t="n">
        <v>0</v>
      </c>
      <c r="M1426" s="6"/>
      <c r="N1426" s="6" t="s">
        <f>=I1426+J1426+K1426+L1426</f>
      </c>
      <c r="O1426" s="6"/>
      <c r="P1426" s="17"/>
    </row>
    <row collapsed="false" customFormat="false" customHeight="false" hidden="false" ht="12.1" outlineLevel="0" r="1427">
      <c r="A1427" s="22" t="n">
        <v>45225</v>
      </c>
      <c r="B1427" s="23" t="s">
        <v>624</v>
      </c>
      <c r="C1427" s="23" t="s">
        <v>643</v>
      </c>
      <c r="D1427" s="23" t="s">
        <v>624</v>
      </c>
      <c r="E1427" s="23" t="s">
        <v>624</v>
      </c>
      <c r="F1427" s="23" t="s">
        <v>19</v>
      </c>
      <c r="G1427" s="24" t="n">
        <v>1</v>
      </c>
      <c r="H1427" s="25" t="n">
        <v>-1</v>
      </c>
      <c r="I1427" s="25" t="n">
        <v>-1448</v>
      </c>
      <c r="J1427" s="25" t="n">
        <v>0</v>
      </c>
      <c r="K1427" s="25" t="n">
        <v>0</v>
      </c>
      <c r="L1427" s="25" t="n">
        <v>0</v>
      </c>
      <c r="M1427" s="25"/>
      <c r="N1427" s="6" t="s">
        <f>=I1427+J1427+K1427+L1427</f>
      </c>
      <c r="O1427" s="25"/>
      <c r="P1427" s="23"/>
    </row>
    <row collapsed="false" customFormat="false" customHeight="false" hidden="false" ht="12.1" outlineLevel="0" r="1428">
      <c r="A1428" s="26" t="n">
        <v>45225</v>
      </c>
      <c r="B1428" s="27" t="s">
        <v>569</v>
      </c>
      <c r="C1428" s="27" t="s">
        <v>644</v>
      </c>
      <c r="D1428" s="27" t="s">
        <v>569</v>
      </c>
      <c r="E1428" s="27" t="s">
        <v>569</v>
      </c>
      <c r="F1428" s="27" t="s">
        <v>19</v>
      </c>
      <c r="G1428" s="28" t="n">
        <v>1</v>
      </c>
      <c r="H1428" s="29" t="n">
        <v>1</v>
      </c>
      <c r="I1428" s="29" t="n">
        <v>11153.7</v>
      </c>
      <c r="J1428" s="29" t="n">
        <v>0</v>
      </c>
      <c r="K1428" s="29" t="n">
        <v>0</v>
      </c>
      <c r="L1428" s="29" t="n">
        <v>0</v>
      </c>
      <c r="M1428" s="29"/>
      <c r="N1428" s="6" t="s">
        <f>=I1428+J1428+K1428+L1428</f>
      </c>
      <c r="O1428" s="29"/>
      <c r="P1428" s="27"/>
    </row>
    <row collapsed="false" customFormat="false" customHeight="false" hidden="false" ht="12.1" outlineLevel="0" r="1429">
      <c r="A1429" s="26" t="n">
        <v>45230</v>
      </c>
      <c r="B1429" s="27" t="s">
        <v>547</v>
      </c>
      <c r="C1429" s="27" t="s">
        <v>183</v>
      </c>
      <c r="D1429" s="27" t="s">
        <v>547</v>
      </c>
      <c r="E1429" s="27" t="s">
        <v>547</v>
      </c>
      <c r="F1429" s="27" t="s">
        <v>19</v>
      </c>
      <c r="G1429" s="28" t="n">
        <v>1</v>
      </c>
      <c r="H1429" s="29" t="n">
        <v>30000</v>
      </c>
      <c r="I1429" s="29" t="n">
        <v>30000</v>
      </c>
      <c r="J1429" s="29" t="n">
        <v>0</v>
      </c>
      <c r="K1429" s="29" t="n">
        <v>0</v>
      </c>
      <c r="L1429" s="29" t="n">
        <v>0</v>
      </c>
      <c r="M1429" s="29"/>
      <c r="N1429" s="6" t="s">
        <f>=I1429+J1429+K1429+L1429</f>
      </c>
      <c r="O1429" s="29"/>
      <c r="P1429" s="27"/>
    </row>
    <row collapsed="false" customFormat="false" customHeight="false" hidden="false" ht="12.1" outlineLevel="0" r="1430">
      <c r="A1430" s="21" t="n">
        <v>45230.850219907</v>
      </c>
      <c r="B1430" s="17" t="s">
        <v>39</v>
      </c>
      <c r="C1430" s="17" t="s">
        <v>553</v>
      </c>
      <c r="D1430" s="17" t="s">
        <v>473</v>
      </c>
      <c r="E1430" s="17" t="s">
        <v>17</v>
      </c>
      <c r="F1430" s="17" t="s">
        <v>19</v>
      </c>
      <c r="G1430" s="7" t="n">
        <v>110</v>
      </c>
      <c r="H1430" s="6" t="n">
        <v>268.1</v>
      </c>
      <c r="I1430" s="6" t="n">
        <v>-29491</v>
      </c>
      <c r="J1430" s="6" t="n">
        <v>0</v>
      </c>
      <c r="K1430" s="6" t="n">
        <v>-11.8</v>
      </c>
      <c r="L1430" s="6" t="n">
        <v>0</v>
      </c>
      <c r="M1430" s="6"/>
      <c r="N1430" s="6" t="s">
        <f>=I1430+J1430+K1430+L1430</f>
      </c>
      <c r="O1430" s="6"/>
      <c r="P1430" s="17"/>
    </row>
    <row collapsed="false" customFormat="false" customHeight="false" hidden="false" ht="12.1" outlineLevel="0" r="1431">
      <c r="A1431" s="21" t="n">
        <v>45230.855717593</v>
      </c>
      <c r="B1431" s="17" t="s">
        <v>495</v>
      </c>
      <c r="C1431" s="17" t="s">
        <v>609</v>
      </c>
      <c r="D1431" s="17" t="s">
        <v>473</v>
      </c>
      <c r="E1431" s="17" t="s">
        <v>17</v>
      </c>
      <c r="F1431" s="17" t="s">
        <v>19</v>
      </c>
      <c r="G1431" s="7" t="n">
        <v>10</v>
      </c>
      <c r="H1431" s="6" t="n">
        <v>70</v>
      </c>
      <c r="I1431" s="6" t="n">
        <v>-700</v>
      </c>
      <c r="J1431" s="6" t="n">
        <v>0</v>
      </c>
      <c r="K1431" s="6" t="n">
        <v>-0.28</v>
      </c>
      <c r="L1431" s="6" t="n">
        <v>0</v>
      </c>
      <c r="M1431" s="6"/>
      <c r="N1431" s="6" t="s">
        <f>=I1431+J1431+K1431+L1431</f>
      </c>
      <c r="O1431" s="6"/>
      <c r="P1431" s="17"/>
    </row>
    <row collapsed="false" customFormat="false" customHeight="false" hidden="false" ht="12.1" outlineLevel="0" r="1432">
      <c r="A1432" s="21" t="n">
        <v>45236.987048611</v>
      </c>
      <c r="B1432" s="17" t="s">
        <v>48</v>
      </c>
      <c r="C1432" s="17" t="s">
        <v>639</v>
      </c>
      <c r="D1432" s="17" t="s">
        <v>473</v>
      </c>
      <c r="E1432" s="17" t="s">
        <v>17</v>
      </c>
      <c r="F1432" s="17" t="s">
        <v>19</v>
      </c>
      <c r="G1432" s="7" t="n">
        <v>70000</v>
      </c>
      <c r="H1432" s="6" t="n">
        <v>0.12588</v>
      </c>
      <c r="I1432" s="6" t="n">
        <v>-8811.6</v>
      </c>
      <c r="J1432" s="6" t="n">
        <v>0</v>
      </c>
      <c r="K1432" s="6" t="n">
        <v>-3.52</v>
      </c>
      <c r="L1432" s="6" t="n">
        <v>0</v>
      </c>
      <c r="M1432" s="6"/>
      <c r="N1432" s="6" t="s">
        <f>=I1432+J1432+K1432+L1432</f>
      </c>
      <c r="O1432" s="6"/>
      <c r="P1432" s="17"/>
    </row>
    <row collapsed="false" customFormat="false" customHeight="false" hidden="false" ht="12.1" outlineLevel="0" r="1433">
      <c r="A1433" s="26" t="n">
        <v>45243</v>
      </c>
      <c r="B1433" s="27" t="s">
        <v>547</v>
      </c>
      <c r="C1433" s="27" t="s">
        <v>183</v>
      </c>
      <c r="D1433" s="27" t="s">
        <v>547</v>
      </c>
      <c r="E1433" s="27" t="s">
        <v>547</v>
      </c>
      <c r="F1433" s="27" t="s">
        <v>19</v>
      </c>
      <c r="G1433" s="28" t="n">
        <v>1</v>
      </c>
      <c r="H1433" s="29" t="n">
        <v>60000</v>
      </c>
      <c r="I1433" s="29" t="n">
        <v>60000</v>
      </c>
      <c r="J1433" s="29" t="n">
        <v>0</v>
      </c>
      <c r="K1433" s="29" t="n">
        <v>0</v>
      </c>
      <c r="L1433" s="29" t="n">
        <v>0</v>
      </c>
      <c r="M1433" s="29"/>
      <c r="N1433" s="6" t="s">
        <f>=I1433+J1433+K1433+L1433</f>
      </c>
      <c r="O1433" s="29"/>
      <c r="P1433" s="27"/>
    </row>
    <row collapsed="false" customFormat="false" customHeight="false" hidden="false" ht="12.1" outlineLevel="0" r="1434">
      <c r="A1434" s="21" t="n">
        <v>45243.717881944</v>
      </c>
      <c r="B1434" s="17" t="s">
        <v>27</v>
      </c>
      <c r="C1434" s="17" t="s">
        <v>560</v>
      </c>
      <c r="D1434" s="17" t="s">
        <v>473</v>
      </c>
      <c r="E1434" s="17" t="s">
        <v>17</v>
      </c>
      <c r="F1434" s="17" t="s">
        <v>19</v>
      </c>
      <c r="G1434" s="7" t="n">
        <v>500</v>
      </c>
      <c r="H1434" s="6" t="n">
        <v>58.58</v>
      </c>
      <c r="I1434" s="6" t="n">
        <v>-29290</v>
      </c>
      <c r="J1434" s="6" t="n">
        <v>0</v>
      </c>
      <c r="K1434" s="6" t="n">
        <v>-11.72</v>
      </c>
      <c r="L1434" s="6" t="n">
        <v>0</v>
      </c>
      <c r="M1434" s="6"/>
      <c r="N1434" s="6" t="s">
        <f>=I1434+J1434+K1434+L1434</f>
      </c>
      <c r="O1434" s="6"/>
      <c r="P1434" s="17"/>
    </row>
    <row collapsed="false" customFormat="false" customHeight="false" hidden="false" ht="12.1" outlineLevel="0" r="1435">
      <c r="A1435" s="21" t="n">
        <v>45243.717939815</v>
      </c>
      <c r="B1435" s="17" t="s">
        <v>27</v>
      </c>
      <c r="C1435" s="17" t="s">
        <v>560</v>
      </c>
      <c r="D1435" s="17" t="s">
        <v>473</v>
      </c>
      <c r="E1435" s="17" t="s">
        <v>17</v>
      </c>
      <c r="F1435" s="17" t="s">
        <v>19</v>
      </c>
      <c r="G1435" s="7" t="n">
        <v>500</v>
      </c>
      <c r="H1435" s="6" t="n">
        <v>58.58</v>
      </c>
      <c r="I1435" s="6" t="n">
        <v>-29290</v>
      </c>
      <c r="J1435" s="6" t="n">
        <v>0</v>
      </c>
      <c r="K1435" s="6" t="n">
        <v>-11.72</v>
      </c>
      <c r="L1435" s="6" t="n">
        <v>0</v>
      </c>
      <c r="M1435" s="6"/>
      <c r="N1435" s="6" t="s">
        <f>=I1435+J1435+K1435+L1435</f>
      </c>
      <c r="O1435" s="6"/>
      <c r="P1435" s="17"/>
    </row>
    <row collapsed="false" customFormat="false" customHeight="false" hidden="false" ht="12.1" outlineLevel="0" r="1436">
      <c r="A1436" s="26" t="n">
        <v>45244</v>
      </c>
      <c r="B1436" s="27" t="s">
        <v>547</v>
      </c>
      <c r="C1436" s="27" t="s">
        <v>183</v>
      </c>
      <c r="D1436" s="27" t="s">
        <v>547</v>
      </c>
      <c r="E1436" s="27" t="s">
        <v>547</v>
      </c>
      <c r="F1436" s="27" t="s">
        <v>19</v>
      </c>
      <c r="G1436" s="28" t="n">
        <v>1</v>
      </c>
      <c r="H1436" s="29" t="n">
        <v>59000</v>
      </c>
      <c r="I1436" s="29" t="n">
        <v>59000</v>
      </c>
      <c r="J1436" s="29" t="n">
        <v>0</v>
      </c>
      <c r="K1436" s="29" t="n">
        <v>0</v>
      </c>
      <c r="L1436" s="29" t="n">
        <v>0</v>
      </c>
      <c r="M1436" s="29"/>
      <c r="N1436" s="6" t="s">
        <f>=I1436+J1436+K1436+L1436</f>
      </c>
      <c r="O1436" s="29"/>
      <c r="P1436" s="27"/>
    </row>
    <row collapsed="false" customFormat="false" customHeight="false" hidden="false" ht="12.1" outlineLevel="0" r="1437">
      <c r="A1437" s="21" t="n">
        <v>45244.610497685</v>
      </c>
      <c r="B1437" s="17" t="s">
        <v>27</v>
      </c>
      <c r="C1437" s="17" t="s">
        <v>560</v>
      </c>
      <c r="D1437" s="17" t="s">
        <v>473</v>
      </c>
      <c r="E1437" s="17" t="s">
        <v>17</v>
      </c>
      <c r="F1437" s="17" t="s">
        <v>19</v>
      </c>
      <c r="G1437" s="7" t="n">
        <v>1000</v>
      </c>
      <c r="H1437" s="6" t="n">
        <v>57.3</v>
      </c>
      <c r="I1437" s="6" t="n">
        <v>-57300</v>
      </c>
      <c r="J1437" s="6" t="n">
        <v>0</v>
      </c>
      <c r="K1437" s="6" t="n">
        <v>-22.92</v>
      </c>
      <c r="L1437" s="6" t="n">
        <v>0</v>
      </c>
      <c r="M1437" s="6"/>
      <c r="N1437" s="6" t="s">
        <f>=I1437+J1437+K1437+L1437</f>
      </c>
      <c r="O1437" s="6"/>
      <c r="P1437" s="17"/>
    </row>
    <row collapsed="false" customFormat="false" customHeight="false" hidden="false" ht="12.1" outlineLevel="0" r="1438">
      <c r="A1438" s="21" t="n">
        <v>45245.466712963</v>
      </c>
      <c r="B1438" s="17" t="s">
        <v>48</v>
      </c>
      <c r="C1438" s="17" t="s">
        <v>639</v>
      </c>
      <c r="D1438" s="17" t="s">
        <v>473</v>
      </c>
      <c r="E1438" s="17" t="s">
        <v>17</v>
      </c>
      <c r="F1438" s="17" t="s">
        <v>19</v>
      </c>
      <c r="G1438" s="7" t="n">
        <v>20000</v>
      </c>
      <c r="H1438" s="6" t="n">
        <v>0.12</v>
      </c>
      <c r="I1438" s="6" t="n">
        <v>-2400</v>
      </c>
      <c r="J1438" s="6" t="n">
        <v>0</v>
      </c>
      <c r="K1438" s="6" t="n">
        <v>-0.96</v>
      </c>
      <c r="L1438" s="6" t="n">
        <v>0</v>
      </c>
      <c r="M1438" s="6"/>
      <c r="N1438" s="6" t="s">
        <f>=I1438+J1438+K1438+L1438</f>
      </c>
      <c r="O1438" s="6"/>
      <c r="P1438" s="17"/>
    </row>
    <row collapsed="false" customFormat="false" customHeight="false" hidden="false" ht="12.1" outlineLevel="0" r="1439">
      <c r="A1439" s="30" t="n">
        <v>45253.672222222</v>
      </c>
      <c r="B1439" s="31" t="s">
        <v>484</v>
      </c>
      <c r="C1439" s="31" t="s">
        <v>561</v>
      </c>
      <c r="D1439" s="31" t="s">
        <v>475</v>
      </c>
      <c r="E1439" s="31" t="s">
        <v>17</v>
      </c>
      <c r="F1439" s="31" t="s">
        <v>19</v>
      </c>
      <c r="G1439" s="32" t="n">
        <v>-121</v>
      </c>
      <c r="H1439" s="33" t="n">
        <v>495</v>
      </c>
      <c r="I1439" s="33" t="n">
        <v>59895</v>
      </c>
      <c r="J1439" s="33" t="n">
        <v>0</v>
      </c>
      <c r="K1439" s="33" t="n">
        <v>0</v>
      </c>
      <c r="L1439" s="33" t="n">
        <v>0</v>
      </c>
      <c r="M1439" s="33"/>
      <c r="N1439" s="6" t="s">
        <f>=I1439+J1439+K1439+L1439</f>
      </c>
      <c r="O1439" s="33"/>
      <c r="P1439" s="31"/>
    </row>
    <row collapsed="false" customFormat="false" customHeight="false" hidden="false" ht="12.1" outlineLevel="0" r="1440">
      <c r="A1440" s="26" t="n">
        <v>45260</v>
      </c>
      <c r="B1440" s="27" t="s">
        <v>547</v>
      </c>
      <c r="C1440" s="27" t="s">
        <v>183</v>
      </c>
      <c r="D1440" s="27" t="s">
        <v>547</v>
      </c>
      <c r="E1440" s="27" t="s">
        <v>547</v>
      </c>
      <c r="F1440" s="27" t="s">
        <v>19</v>
      </c>
      <c r="G1440" s="28" t="n">
        <v>1</v>
      </c>
      <c r="H1440" s="29" t="n">
        <v>56000</v>
      </c>
      <c r="I1440" s="29" t="n">
        <v>56000</v>
      </c>
      <c r="J1440" s="29" t="n">
        <v>0</v>
      </c>
      <c r="K1440" s="29" t="n">
        <v>0</v>
      </c>
      <c r="L1440" s="29" t="n">
        <v>0</v>
      </c>
      <c r="M1440" s="29"/>
      <c r="N1440" s="6" t="s">
        <f>=I1440+J1440+K1440+L1440</f>
      </c>
      <c r="O1440" s="29"/>
      <c r="P1440" s="27"/>
    </row>
    <row collapsed="false" customFormat="false" customHeight="false" hidden="false" ht="12.1" outlineLevel="0" r="1441">
      <c r="A1441" s="21" t="n">
        <v>45260.697662037</v>
      </c>
      <c r="B1441" s="17" t="s">
        <v>39</v>
      </c>
      <c r="C1441" s="17" t="s">
        <v>553</v>
      </c>
      <c r="D1441" s="17" t="s">
        <v>473</v>
      </c>
      <c r="E1441" s="17" t="s">
        <v>17</v>
      </c>
      <c r="F1441" s="17" t="s">
        <v>19</v>
      </c>
      <c r="G1441" s="7" t="n">
        <v>200</v>
      </c>
      <c r="H1441" s="6" t="n">
        <v>273.59</v>
      </c>
      <c r="I1441" s="6" t="n">
        <v>-54718</v>
      </c>
      <c r="J1441" s="6" t="n">
        <v>0</v>
      </c>
      <c r="K1441" s="6" t="n">
        <v>-38.31</v>
      </c>
      <c r="L1441" s="6" t="n">
        <v>0</v>
      </c>
      <c r="M1441" s="6"/>
      <c r="N1441" s="6" t="s">
        <f>=I1441+J1441+K1441+L1441</f>
      </c>
      <c r="O1441" s="6"/>
      <c r="P1441" s="17"/>
    </row>
    <row collapsed="false" customFormat="false" customHeight="false" hidden="false" ht="12.1" outlineLevel="0" r="1442">
      <c r="A1442" s="26" t="n">
        <v>45260.70931713</v>
      </c>
      <c r="B1442" s="27" t="s">
        <v>547</v>
      </c>
      <c r="C1442" s="27" t="s">
        <v>343</v>
      </c>
      <c r="D1442" s="27" t="s">
        <v>547</v>
      </c>
      <c r="E1442" s="27" t="s">
        <v>547</v>
      </c>
      <c r="F1442" s="27" t="s">
        <v>19</v>
      </c>
      <c r="G1442" s="28" t="n">
        <v>1</v>
      </c>
      <c r="H1442" s="29" t="n">
        <v>1</v>
      </c>
      <c r="I1442" s="29" t="n">
        <v>145000</v>
      </c>
      <c r="J1442" s="29" t="n">
        <v>0</v>
      </c>
      <c r="K1442" s="29" t="n">
        <v>0</v>
      </c>
      <c r="L1442" s="29" t="n">
        <v>0</v>
      </c>
      <c r="M1442" s="29"/>
      <c r="N1442" s="6" t="s">
        <f>=I1442+J1442+K1442+L1442</f>
      </c>
      <c r="O1442" s="29"/>
      <c r="P1442" s="27"/>
    </row>
    <row collapsed="false" customFormat="false" customHeight="false" hidden="false" ht="12.1" outlineLevel="0" r="1443">
      <c r="A1443" s="21" t="n">
        <v>45260.739930556</v>
      </c>
      <c r="B1443" s="17" t="s">
        <v>21</v>
      </c>
      <c r="C1443" s="17" t="s">
        <v>617</v>
      </c>
      <c r="D1443" s="17" t="s">
        <v>473</v>
      </c>
      <c r="E1443" s="17" t="s">
        <v>17</v>
      </c>
      <c r="F1443" s="17" t="s">
        <v>19</v>
      </c>
      <c r="G1443" s="7" t="n">
        <v>1</v>
      </c>
      <c r="H1443" s="6" t="n">
        <v>143900</v>
      </c>
      <c r="I1443" s="6" t="n">
        <v>-143900</v>
      </c>
      <c r="J1443" s="6" t="n">
        <v>0</v>
      </c>
      <c r="K1443" s="6" t="n">
        <v>-57.56</v>
      </c>
      <c r="L1443" s="6" t="n">
        <v>0</v>
      </c>
      <c r="M1443" s="6"/>
      <c r="N1443" s="6" t="s">
        <f>=I1443+J1443+K1443+L1443</f>
      </c>
      <c r="O1443" s="6"/>
      <c r="P1443" s="17"/>
    </row>
    <row collapsed="false" customFormat="false" customHeight="false" hidden="false" ht="12.1" outlineLevel="0" r="1444">
      <c r="A1444" s="34" t="n">
        <v>45261.756944444</v>
      </c>
      <c r="B1444" s="35" t="s">
        <v>595</v>
      </c>
      <c r="C1444" s="35" t="s">
        <v>365</v>
      </c>
      <c r="D1444" s="35" t="s">
        <v>595</v>
      </c>
      <c r="E1444" s="35" t="s">
        <v>595</v>
      </c>
      <c r="F1444" s="35" t="s">
        <v>19</v>
      </c>
      <c r="G1444" s="36" t="n">
        <v>1</v>
      </c>
      <c r="H1444" s="37" t="n">
        <v>-59895</v>
      </c>
      <c r="I1444" s="37" t="n">
        <v>-59895</v>
      </c>
      <c r="J1444" s="37" t="n">
        <v>0</v>
      </c>
      <c r="K1444" s="37" t="n">
        <v>0</v>
      </c>
      <c r="L1444" s="37" t="n">
        <v>0</v>
      </c>
      <c r="M1444" s="37"/>
      <c r="N1444" s="6" t="s">
        <f>=I1444+J1444+K1444+L1444</f>
      </c>
      <c r="O1444" s="37"/>
      <c r="P1444" s="35"/>
    </row>
    <row collapsed="false" customFormat="false" customHeight="false" hidden="false" ht="12.1" outlineLevel="0" r="1445">
      <c r="A1445" s="21" t="n">
        <v>45264.487175926</v>
      </c>
      <c r="B1445" s="17" t="s">
        <v>36</v>
      </c>
      <c r="C1445" s="17" t="s">
        <v>555</v>
      </c>
      <c r="D1445" s="17" t="s">
        <v>473</v>
      </c>
      <c r="E1445" s="17" t="s">
        <v>17</v>
      </c>
      <c r="F1445" s="17" t="s">
        <v>19</v>
      </c>
      <c r="G1445" s="7" t="n">
        <v>10</v>
      </c>
      <c r="H1445" s="6" t="n">
        <v>161.28</v>
      </c>
      <c r="I1445" s="6" t="n">
        <v>-1612.8</v>
      </c>
      <c r="J1445" s="6" t="n">
        <v>0</v>
      </c>
      <c r="K1445" s="6" t="n">
        <v>-0.65</v>
      </c>
      <c r="L1445" s="6" t="n">
        <v>0</v>
      </c>
      <c r="M1445" s="6"/>
      <c r="N1445" s="6" t="s">
        <f>=I1445+J1445+K1445+L1445</f>
      </c>
      <c r="O1445" s="6"/>
      <c r="P1445" s="17"/>
    </row>
    <row collapsed="false" customFormat="false" customHeight="false" hidden="false" ht="12.1" outlineLevel="0" r="1446">
      <c r="A1446" s="26" t="n">
        <v>45266</v>
      </c>
      <c r="B1446" s="27" t="s">
        <v>547</v>
      </c>
      <c r="C1446" s="27" t="s">
        <v>183</v>
      </c>
      <c r="D1446" s="27" t="s">
        <v>547</v>
      </c>
      <c r="E1446" s="27" t="s">
        <v>547</v>
      </c>
      <c r="F1446" s="27" t="s">
        <v>19</v>
      </c>
      <c r="G1446" s="28" t="n">
        <v>1</v>
      </c>
      <c r="H1446" s="29" t="n">
        <v>240000</v>
      </c>
      <c r="I1446" s="29" t="n">
        <v>240000</v>
      </c>
      <c r="J1446" s="29" t="n">
        <v>0</v>
      </c>
      <c r="K1446" s="29" t="n">
        <v>0</v>
      </c>
      <c r="L1446" s="29" t="n">
        <v>0</v>
      </c>
      <c r="M1446" s="29"/>
      <c r="N1446" s="6" t="s">
        <f>=I1446+J1446+K1446+L1446</f>
      </c>
      <c r="O1446" s="29"/>
      <c r="P1446" s="27"/>
    </row>
    <row collapsed="false" customFormat="false" customHeight="false" hidden="false" ht="12.1" outlineLevel="0" r="1447">
      <c r="A1447" s="21" t="n">
        <v>45266.809456019</v>
      </c>
      <c r="B1447" s="17" t="s">
        <v>39</v>
      </c>
      <c r="C1447" s="17" t="s">
        <v>553</v>
      </c>
      <c r="D1447" s="17" t="s">
        <v>473</v>
      </c>
      <c r="E1447" s="17" t="s">
        <v>17</v>
      </c>
      <c r="F1447" s="17" t="s">
        <v>19</v>
      </c>
      <c r="G1447" s="7" t="n">
        <v>400</v>
      </c>
      <c r="H1447" s="6" t="n">
        <v>268</v>
      </c>
      <c r="I1447" s="6" t="n">
        <v>-107200</v>
      </c>
      <c r="J1447" s="6" t="n">
        <v>0</v>
      </c>
      <c r="K1447" s="6" t="n">
        <v>-42.88</v>
      </c>
      <c r="L1447" s="6" t="n">
        <v>0</v>
      </c>
      <c r="M1447" s="6"/>
      <c r="N1447" s="6" t="s">
        <f>=I1447+J1447+K1447+L1447</f>
      </c>
      <c r="O1447" s="6"/>
      <c r="P1447" s="17"/>
    </row>
    <row collapsed="false" customFormat="false" customHeight="false" hidden="false" ht="12.1" outlineLevel="0" r="1448">
      <c r="A1448" s="21" t="n">
        <v>45266.81130787</v>
      </c>
      <c r="B1448" s="17" t="s">
        <v>27</v>
      </c>
      <c r="C1448" s="17" t="s">
        <v>560</v>
      </c>
      <c r="D1448" s="17" t="s">
        <v>473</v>
      </c>
      <c r="E1448" s="17" t="s">
        <v>17</v>
      </c>
      <c r="F1448" s="17" t="s">
        <v>19</v>
      </c>
      <c r="G1448" s="7" t="n">
        <v>2300</v>
      </c>
      <c r="H1448" s="6" t="n">
        <v>56.6</v>
      </c>
      <c r="I1448" s="6" t="n">
        <v>-130180</v>
      </c>
      <c r="J1448" s="6" t="n">
        <v>0</v>
      </c>
      <c r="K1448" s="6" t="n">
        <v>-52.07</v>
      </c>
      <c r="L1448" s="6" t="n">
        <v>0</v>
      </c>
      <c r="M1448" s="6"/>
      <c r="N1448" s="6" t="s">
        <f>=I1448+J1448+K1448+L1448</f>
      </c>
      <c r="O1448" s="6"/>
      <c r="P1448" s="17"/>
    </row>
    <row collapsed="false" customFormat="false" customHeight="false" hidden="false" ht="12.1" outlineLevel="0" r="1449">
      <c r="A1449" s="21" t="n">
        <v>45266.822384259</v>
      </c>
      <c r="B1449" s="17" t="s">
        <v>36</v>
      </c>
      <c r="C1449" s="17" t="s">
        <v>555</v>
      </c>
      <c r="D1449" s="17" t="s">
        <v>473</v>
      </c>
      <c r="E1449" s="17" t="s">
        <v>17</v>
      </c>
      <c r="F1449" s="17" t="s">
        <v>19</v>
      </c>
      <c r="G1449" s="7" t="n">
        <v>20</v>
      </c>
      <c r="H1449" s="6" t="n">
        <v>158.8</v>
      </c>
      <c r="I1449" s="6" t="n">
        <v>-3176</v>
      </c>
      <c r="J1449" s="6" t="n">
        <v>0</v>
      </c>
      <c r="K1449" s="6" t="n">
        <v>-1.27</v>
      </c>
      <c r="L1449" s="6" t="n">
        <v>0</v>
      </c>
      <c r="M1449" s="6"/>
      <c r="N1449" s="6" t="s">
        <f>=I1449+J1449+K1449+L1449</f>
      </c>
      <c r="O1449" s="6"/>
      <c r="P1449" s="17"/>
    </row>
    <row collapsed="false" customFormat="false" customHeight="false" hidden="false" ht="12.1" outlineLevel="0" r="1450">
      <c r="A1450" s="21" t="n">
        <v>45266.825972222</v>
      </c>
      <c r="B1450" s="17" t="s">
        <v>48</v>
      </c>
      <c r="C1450" s="17" t="s">
        <v>639</v>
      </c>
      <c r="D1450" s="17" t="s">
        <v>473</v>
      </c>
      <c r="E1450" s="17" t="s">
        <v>17</v>
      </c>
      <c r="F1450" s="17" t="s">
        <v>19</v>
      </c>
      <c r="G1450" s="7" t="n">
        <v>10000</v>
      </c>
      <c r="H1450" s="6" t="n">
        <v>0.11128</v>
      </c>
      <c r="I1450" s="6" t="n">
        <v>-1112.8</v>
      </c>
      <c r="J1450" s="6" t="n">
        <v>0</v>
      </c>
      <c r="K1450" s="6" t="n">
        <v>-0.45</v>
      </c>
      <c r="L1450" s="6" t="n">
        <v>0</v>
      </c>
      <c r="M1450" s="6"/>
      <c r="N1450" s="6" t="s">
        <f>=I1450+J1450+K1450+L1450</f>
      </c>
      <c r="O1450" s="6"/>
      <c r="P1450" s="17"/>
    </row>
    <row collapsed="false" customFormat="false" customHeight="false" hidden="false" ht="12.1" outlineLevel="0" r="1451">
      <c r="A1451" s="21" t="n">
        <v>45266.82849537</v>
      </c>
      <c r="B1451" s="17" t="s">
        <v>504</v>
      </c>
      <c r="C1451" s="17" t="s">
        <v>641</v>
      </c>
      <c r="D1451" s="17" t="s">
        <v>473</v>
      </c>
      <c r="E1451" s="17" t="s">
        <v>17</v>
      </c>
      <c r="F1451" s="17" t="s">
        <v>19</v>
      </c>
      <c r="G1451" s="7" t="n">
        <v>1000</v>
      </c>
      <c r="H1451" s="6" t="n">
        <v>0.537</v>
      </c>
      <c r="I1451" s="6" t="n">
        <v>-537</v>
      </c>
      <c r="J1451" s="6" t="n">
        <v>0</v>
      </c>
      <c r="K1451" s="6" t="n">
        <v>-0.21</v>
      </c>
      <c r="L1451" s="6" t="n">
        <v>0</v>
      </c>
      <c r="M1451" s="6"/>
      <c r="N1451" s="6" t="s">
        <f>=I1451+J1451+K1451+L1451</f>
      </c>
      <c r="O1451" s="6"/>
      <c r="P1451" s="17"/>
    </row>
    <row collapsed="false" customFormat="false" customHeight="false" hidden="false" ht="12.1" outlineLevel="0" r="1452">
      <c r="A1452" s="26" t="n">
        <v>45267</v>
      </c>
      <c r="B1452" s="27" t="s">
        <v>547</v>
      </c>
      <c r="C1452" s="27" t="s">
        <v>183</v>
      </c>
      <c r="D1452" s="27" t="s">
        <v>547</v>
      </c>
      <c r="E1452" s="27" t="s">
        <v>547</v>
      </c>
      <c r="F1452" s="27" t="s">
        <v>19</v>
      </c>
      <c r="G1452" s="28" t="n">
        <v>1</v>
      </c>
      <c r="H1452" s="29" t="n">
        <v>45000</v>
      </c>
      <c r="I1452" s="29" t="n">
        <v>45000</v>
      </c>
      <c r="J1452" s="29" t="n">
        <v>0</v>
      </c>
      <c r="K1452" s="29" t="n">
        <v>0</v>
      </c>
      <c r="L1452" s="29" t="n">
        <v>0</v>
      </c>
      <c r="M1452" s="29"/>
      <c r="N1452" s="6" t="s">
        <f>=I1452+J1452+K1452+L1452</f>
      </c>
      <c r="O1452" s="29"/>
      <c r="P1452" s="27"/>
    </row>
    <row collapsed="false" customFormat="false" customHeight="false" hidden="false" ht="12.1" outlineLevel="0" r="1453">
      <c r="A1453" s="26" t="n">
        <v>45267</v>
      </c>
      <c r="B1453" s="27" t="s">
        <v>547</v>
      </c>
      <c r="C1453" s="27" t="s">
        <v>183</v>
      </c>
      <c r="D1453" s="27" t="s">
        <v>547</v>
      </c>
      <c r="E1453" s="27" t="s">
        <v>547</v>
      </c>
      <c r="F1453" s="27" t="s">
        <v>19</v>
      </c>
      <c r="G1453" s="28" t="n">
        <v>1</v>
      </c>
      <c r="H1453" s="29" t="n">
        <v>12000</v>
      </c>
      <c r="I1453" s="29" t="n">
        <v>12000</v>
      </c>
      <c r="J1453" s="29" t="n">
        <v>0</v>
      </c>
      <c r="K1453" s="29" t="n">
        <v>0</v>
      </c>
      <c r="L1453" s="29" t="n">
        <v>0</v>
      </c>
      <c r="M1453" s="29"/>
      <c r="N1453" s="6" t="s">
        <f>=I1453+J1453+K1453+L1453</f>
      </c>
      <c r="O1453" s="29"/>
      <c r="P1453" s="27"/>
    </row>
    <row collapsed="false" customFormat="false" customHeight="false" hidden="false" ht="12.1" outlineLevel="0" r="1454">
      <c r="A1454" s="21" t="n">
        <v>45267.72900463</v>
      </c>
      <c r="B1454" s="17" t="s">
        <v>27</v>
      </c>
      <c r="C1454" s="17" t="s">
        <v>560</v>
      </c>
      <c r="D1454" s="17" t="s">
        <v>473</v>
      </c>
      <c r="E1454" s="17" t="s">
        <v>17</v>
      </c>
      <c r="F1454" s="17" t="s">
        <v>19</v>
      </c>
      <c r="G1454" s="7" t="n">
        <v>100</v>
      </c>
      <c r="H1454" s="6" t="n">
        <v>55.7</v>
      </c>
      <c r="I1454" s="6" t="n">
        <v>-5570</v>
      </c>
      <c r="J1454" s="6" t="n">
        <v>0</v>
      </c>
      <c r="K1454" s="6" t="n">
        <v>-2.23</v>
      </c>
      <c r="L1454" s="6" t="n">
        <v>0</v>
      </c>
      <c r="M1454" s="6"/>
      <c r="N1454" s="6" t="s">
        <f>=I1454+J1454+K1454+L1454</f>
      </c>
      <c r="O1454" s="6"/>
      <c r="P1454" s="17"/>
    </row>
    <row collapsed="false" customFormat="false" customHeight="false" hidden="false" ht="12.1" outlineLevel="0" r="1455">
      <c r="A1455" s="21" t="n">
        <v>45267.734016204</v>
      </c>
      <c r="B1455" s="17" t="s">
        <v>39</v>
      </c>
      <c r="C1455" s="17" t="s">
        <v>553</v>
      </c>
      <c r="D1455" s="17" t="s">
        <v>473</v>
      </c>
      <c r="E1455" s="17" t="s">
        <v>17</v>
      </c>
      <c r="F1455" s="17" t="s">
        <v>19</v>
      </c>
      <c r="G1455" s="7" t="n">
        <v>190</v>
      </c>
      <c r="H1455" s="6" t="n">
        <v>265.9</v>
      </c>
      <c r="I1455" s="6" t="n">
        <v>-50521</v>
      </c>
      <c r="J1455" s="6" t="n">
        <v>0</v>
      </c>
      <c r="K1455" s="6" t="n">
        <v>-20.21</v>
      </c>
      <c r="L1455" s="6" t="n">
        <v>0</v>
      </c>
      <c r="M1455" s="6"/>
      <c r="N1455" s="6" t="s">
        <f>=I1455+J1455+K1455+L1455</f>
      </c>
      <c r="O1455" s="6"/>
      <c r="P1455" s="17"/>
    </row>
    <row collapsed="false" customFormat="false" customHeight="false" hidden="false" ht="12.1" outlineLevel="0" r="1456">
      <c r="A1456" s="26" t="n">
        <v>45286</v>
      </c>
      <c r="B1456" s="27" t="s">
        <v>547</v>
      </c>
      <c r="C1456" s="27" t="s">
        <v>183</v>
      </c>
      <c r="D1456" s="27" t="s">
        <v>547</v>
      </c>
      <c r="E1456" s="27" t="s">
        <v>547</v>
      </c>
      <c r="F1456" s="27" t="s">
        <v>19</v>
      </c>
      <c r="G1456" s="28" t="n">
        <v>1</v>
      </c>
      <c r="H1456" s="29" t="n">
        <v>115000</v>
      </c>
      <c r="I1456" s="29" t="n">
        <v>115000</v>
      </c>
      <c r="J1456" s="29" t="n">
        <v>0</v>
      </c>
      <c r="K1456" s="29" t="n">
        <v>0</v>
      </c>
      <c r="L1456" s="29" t="n">
        <v>0</v>
      </c>
      <c r="M1456" s="29"/>
      <c r="N1456" s="6" t="s">
        <f>=I1456+J1456+K1456+L1456</f>
      </c>
      <c r="O1456" s="29"/>
      <c r="P1456" s="27"/>
    </row>
    <row collapsed="false" customFormat="false" customHeight="false" hidden="false" ht="12.1" outlineLevel="0" r="1457">
      <c r="A1457" s="22" t="n">
        <v>45286</v>
      </c>
      <c r="B1457" s="23" t="s">
        <v>624</v>
      </c>
      <c r="C1457" s="23" t="s">
        <v>648</v>
      </c>
      <c r="D1457" s="23" t="s">
        <v>624</v>
      </c>
      <c r="E1457" s="23" t="s">
        <v>624</v>
      </c>
      <c r="F1457" s="23" t="s">
        <v>19</v>
      </c>
      <c r="G1457" s="24" t="n">
        <v>1</v>
      </c>
      <c r="H1457" s="25" t="n">
        <v>-1</v>
      </c>
      <c r="I1457" s="25" t="n">
        <v>-5865</v>
      </c>
      <c r="J1457" s="25" t="n">
        <v>0</v>
      </c>
      <c r="K1457" s="25" t="n">
        <v>0</v>
      </c>
      <c r="L1457" s="25" t="n">
        <v>0</v>
      </c>
      <c r="M1457" s="25"/>
      <c r="N1457" s="6" t="s">
        <f>=I1457+J1457+K1457+L1457</f>
      </c>
      <c r="O1457" s="25"/>
      <c r="P1457" s="23"/>
    </row>
    <row collapsed="false" customFormat="false" customHeight="false" hidden="false" ht="12.1" outlineLevel="0" r="1458">
      <c r="A1458" s="26" t="n">
        <v>45286</v>
      </c>
      <c r="B1458" s="27" t="s">
        <v>569</v>
      </c>
      <c r="C1458" s="27" t="s">
        <v>649</v>
      </c>
      <c r="D1458" s="27" t="s">
        <v>569</v>
      </c>
      <c r="E1458" s="27" t="s">
        <v>569</v>
      </c>
      <c r="F1458" s="27" t="s">
        <v>19</v>
      </c>
      <c r="G1458" s="28" t="n">
        <v>1</v>
      </c>
      <c r="H1458" s="29" t="n">
        <v>1</v>
      </c>
      <c r="I1458" s="29" t="n">
        <v>45147</v>
      </c>
      <c r="J1458" s="29" t="n">
        <v>0</v>
      </c>
      <c r="K1458" s="29" t="n">
        <v>0</v>
      </c>
      <c r="L1458" s="29" t="n">
        <v>0</v>
      </c>
      <c r="M1458" s="29"/>
      <c r="N1458" s="6" t="s">
        <f>=I1458+J1458+K1458+L1458</f>
      </c>
      <c r="O1458" s="29"/>
      <c r="P1458" s="27"/>
    </row>
    <row collapsed="false" customFormat="false" customHeight="false" hidden="false" ht="12.1" outlineLevel="0" r="1459">
      <c r="A1459" s="26" t="n">
        <v>45286.669236111</v>
      </c>
      <c r="B1459" s="27" t="s">
        <v>547</v>
      </c>
      <c r="C1459" s="27" t="s">
        <v>343</v>
      </c>
      <c r="D1459" s="27" t="s">
        <v>547</v>
      </c>
      <c r="E1459" s="27" t="s">
        <v>547</v>
      </c>
      <c r="F1459" s="27" t="s">
        <v>19</v>
      </c>
      <c r="G1459" s="28" t="n">
        <v>1</v>
      </c>
      <c r="H1459" s="29" t="n">
        <v>1</v>
      </c>
      <c r="I1459" s="29" t="n">
        <v>271.77</v>
      </c>
      <c r="J1459" s="29" t="n">
        <v>0</v>
      </c>
      <c r="K1459" s="29" t="n">
        <v>0</v>
      </c>
      <c r="L1459" s="29" t="n">
        <v>0</v>
      </c>
      <c r="M1459" s="29"/>
      <c r="N1459" s="6" t="s">
        <f>=I1459+J1459+K1459+L1459</f>
      </c>
      <c r="O1459" s="29"/>
      <c r="P1459" s="27"/>
    </row>
    <row collapsed="false" customFormat="false" customHeight="false" hidden="false" ht="12.1" outlineLevel="0" r="1460">
      <c r="A1460" s="21" t="n">
        <v>45286.878229167</v>
      </c>
      <c r="B1460" s="17" t="s">
        <v>27</v>
      </c>
      <c r="C1460" s="17" t="s">
        <v>560</v>
      </c>
      <c r="D1460" s="17" t="s">
        <v>473</v>
      </c>
      <c r="E1460" s="17" t="s">
        <v>17</v>
      </c>
      <c r="F1460" s="17" t="s">
        <v>19</v>
      </c>
      <c r="G1460" s="7" t="n">
        <v>2000</v>
      </c>
      <c r="H1460" s="6" t="n">
        <v>56.99</v>
      </c>
      <c r="I1460" s="6" t="n">
        <v>-113980</v>
      </c>
      <c r="J1460" s="6" t="n">
        <v>0</v>
      </c>
      <c r="K1460" s="6" t="n">
        <v>-45.59</v>
      </c>
      <c r="L1460" s="6" t="n">
        <v>0</v>
      </c>
      <c r="M1460" s="6"/>
      <c r="N1460" s="6" t="s">
        <f>=I1460+J1460+K1460+L1460</f>
      </c>
      <c r="O1460" s="6"/>
      <c r="P1460" s="17"/>
    </row>
    <row collapsed="false" customFormat="false" customHeight="false" hidden="false" ht="12.1" outlineLevel="0" r="1461">
      <c r="A1461" s="21" t="n">
        <v>45286.946585648</v>
      </c>
      <c r="B1461" s="17" t="s">
        <v>48</v>
      </c>
      <c r="C1461" s="17" t="s">
        <v>639</v>
      </c>
      <c r="D1461" s="17" t="s">
        <v>473</v>
      </c>
      <c r="E1461" s="17" t="s">
        <v>17</v>
      </c>
      <c r="F1461" s="17" t="s">
        <v>19</v>
      </c>
      <c r="G1461" s="7" t="n">
        <v>10000</v>
      </c>
      <c r="H1461" s="6" t="n">
        <v>0.107</v>
      </c>
      <c r="I1461" s="6" t="n">
        <v>-1070</v>
      </c>
      <c r="J1461" s="6" t="n">
        <v>0</v>
      </c>
      <c r="K1461" s="6" t="n">
        <v>-0.43</v>
      </c>
      <c r="L1461" s="6" t="n">
        <v>0</v>
      </c>
      <c r="M1461" s="6"/>
      <c r="N1461" s="6" t="s">
        <f>=I1461+J1461+K1461+L1461</f>
      </c>
      <c r="O1461" s="6"/>
      <c r="P1461" s="17"/>
    </row>
    <row collapsed="false" customFormat="false" customHeight="false" hidden="false" ht="12.1" outlineLevel="0" r="1462">
      <c r="A1462" s="26" t="n">
        <v>45288</v>
      </c>
      <c r="B1462" s="27" t="s">
        <v>547</v>
      </c>
      <c r="C1462" s="27" t="s">
        <v>183</v>
      </c>
      <c r="D1462" s="27" t="s">
        <v>547</v>
      </c>
      <c r="E1462" s="27" t="s">
        <v>547</v>
      </c>
      <c r="F1462" s="27" t="s">
        <v>19</v>
      </c>
      <c r="G1462" s="28" t="n">
        <v>1</v>
      </c>
      <c r="H1462" s="29" t="n">
        <v>53000</v>
      </c>
      <c r="I1462" s="29" t="n">
        <v>53000</v>
      </c>
      <c r="J1462" s="29" t="n">
        <v>0</v>
      </c>
      <c r="K1462" s="29" t="n">
        <v>0</v>
      </c>
      <c r="L1462" s="29" t="n">
        <v>0</v>
      </c>
      <c r="M1462" s="29"/>
      <c r="N1462" s="6" t="s">
        <f>=I1462+J1462+K1462+L1462</f>
      </c>
      <c r="O1462" s="29"/>
      <c r="P1462" s="27"/>
    </row>
    <row collapsed="false" customFormat="false" customHeight="false" hidden="false" ht="12.1" outlineLevel="0" r="1463">
      <c r="A1463" s="26" t="n">
        <v>45288</v>
      </c>
      <c r="B1463" s="27" t="s">
        <v>547</v>
      </c>
      <c r="C1463" s="27" t="s">
        <v>183</v>
      </c>
      <c r="D1463" s="27" t="s">
        <v>547</v>
      </c>
      <c r="E1463" s="27" t="s">
        <v>547</v>
      </c>
      <c r="F1463" s="27" t="s">
        <v>19</v>
      </c>
      <c r="G1463" s="28" t="n">
        <v>1</v>
      </c>
      <c r="H1463" s="29" t="n">
        <v>52000</v>
      </c>
      <c r="I1463" s="29" t="n">
        <v>52000</v>
      </c>
      <c r="J1463" s="29" t="n">
        <v>0</v>
      </c>
      <c r="K1463" s="29" t="n">
        <v>0</v>
      </c>
      <c r="L1463" s="29" t="n">
        <v>0</v>
      </c>
      <c r="M1463" s="29"/>
      <c r="N1463" s="6" t="s">
        <f>=I1463+J1463+K1463+L1463</f>
      </c>
      <c r="O1463" s="29"/>
      <c r="P1463" s="27"/>
    </row>
    <row collapsed="false" customFormat="false" customHeight="false" hidden="false" ht="12.1" outlineLevel="0" r="1464">
      <c r="A1464" s="21" t="n">
        <v>45288.46087963</v>
      </c>
      <c r="B1464" s="17" t="s">
        <v>27</v>
      </c>
      <c r="C1464" s="17" t="s">
        <v>560</v>
      </c>
      <c r="D1464" s="17" t="s">
        <v>473</v>
      </c>
      <c r="E1464" s="17" t="s">
        <v>17</v>
      </c>
      <c r="F1464" s="17" t="s">
        <v>19</v>
      </c>
      <c r="G1464" s="7" t="n">
        <v>900</v>
      </c>
      <c r="H1464" s="6" t="n">
        <v>55.68</v>
      </c>
      <c r="I1464" s="6" t="n">
        <v>-50112</v>
      </c>
      <c r="J1464" s="6" t="n">
        <v>0</v>
      </c>
      <c r="K1464" s="6" t="n">
        <v>-20.04</v>
      </c>
      <c r="L1464" s="6" t="n">
        <v>0</v>
      </c>
      <c r="M1464" s="6"/>
      <c r="N1464" s="6" t="s">
        <f>=I1464+J1464+K1464+L1464</f>
      </c>
      <c r="O1464" s="6"/>
      <c r="P1464" s="17"/>
    </row>
    <row collapsed="false" customFormat="false" customHeight="false" hidden="false" ht="12.1" outlineLevel="0" r="1465">
      <c r="A1465" s="21" t="n">
        <v>45288.545127315</v>
      </c>
      <c r="B1465" s="17" t="s">
        <v>27</v>
      </c>
      <c r="C1465" s="17" t="s">
        <v>560</v>
      </c>
      <c r="D1465" s="17" t="s">
        <v>473</v>
      </c>
      <c r="E1465" s="17" t="s">
        <v>17</v>
      </c>
      <c r="F1465" s="17" t="s">
        <v>19</v>
      </c>
      <c r="G1465" s="7" t="n">
        <v>1000</v>
      </c>
      <c r="H1465" s="6" t="n">
        <v>54.8</v>
      </c>
      <c r="I1465" s="6" t="n">
        <v>-54800</v>
      </c>
      <c r="J1465" s="6" t="n">
        <v>0</v>
      </c>
      <c r="K1465" s="6" t="n">
        <v>-38.36</v>
      </c>
      <c r="L1465" s="6" t="n">
        <v>0</v>
      </c>
      <c r="M1465" s="6"/>
      <c r="N1465" s="6" t="s">
        <f>=I1465+J1465+K1465+L1465</f>
      </c>
      <c r="O1465" s="6"/>
      <c r="P1465" s="17"/>
    </row>
    <row collapsed="false" customFormat="false" customHeight="false" hidden="false" ht="12.1" outlineLevel="0" r="1466">
      <c r="A1466" s="21" t="n">
        <v>45288.738414352</v>
      </c>
      <c r="B1466" s="17" t="s">
        <v>498</v>
      </c>
      <c r="C1466" s="17" t="s">
        <v>647</v>
      </c>
      <c r="D1466" s="17" t="s">
        <v>473</v>
      </c>
      <c r="E1466" s="17" t="s">
        <v>17</v>
      </c>
      <c r="F1466" s="17" t="s">
        <v>19</v>
      </c>
      <c r="G1466" s="7" t="n">
        <v>1000</v>
      </c>
      <c r="H1466" s="6" t="n">
        <v>0.666</v>
      </c>
      <c r="I1466" s="6" t="n">
        <v>-666</v>
      </c>
      <c r="J1466" s="6" t="n">
        <v>0</v>
      </c>
      <c r="K1466" s="6" t="n">
        <v>-0.27</v>
      </c>
      <c r="L1466" s="6" t="n">
        <v>0</v>
      </c>
      <c r="M1466" s="6"/>
      <c r="N1466" s="6" t="s">
        <f>=I1466+J1466+K1466+L1466</f>
      </c>
      <c r="O1466" s="6"/>
      <c r="P1466" s="17"/>
    </row>
    <row collapsed="false" customFormat="false" customHeight="false" hidden="false" ht="12.1" outlineLevel="0" r="1467">
      <c r="A1467" s="26" t="n">
        <v>45289</v>
      </c>
      <c r="B1467" s="27" t="s">
        <v>547</v>
      </c>
      <c r="C1467" s="27" t="s">
        <v>183</v>
      </c>
      <c r="D1467" s="27" t="s">
        <v>547</v>
      </c>
      <c r="E1467" s="27" t="s">
        <v>547</v>
      </c>
      <c r="F1467" s="27" t="s">
        <v>19</v>
      </c>
      <c r="G1467" s="28" t="n">
        <v>1</v>
      </c>
      <c r="H1467" s="29" t="n">
        <v>55500</v>
      </c>
      <c r="I1467" s="29" t="n">
        <v>55500</v>
      </c>
      <c r="J1467" s="29" t="n">
        <v>0</v>
      </c>
      <c r="K1467" s="29" t="n">
        <v>0</v>
      </c>
      <c r="L1467" s="29" t="n">
        <v>0</v>
      </c>
      <c r="M1467" s="29"/>
      <c r="N1467" s="6" t="s">
        <f>=I1467+J1467+K1467+L1467</f>
      </c>
      <c r="O1467" s="29"/>
      <c r="P1467" s="27"/>
    </row>
    <row collapsed="false" customFormat="false" customHeight="false" hidden="false" ht="12.1" outlineLevel="0" r="1468">
      <c r="A1468" s="21" t="n">
        <v>45289.984710648</v>
      </c>
      <c r="B1468" s="17" t="s">
        <v>27</v>
      </c>
      <c r="C1468" s="17" t="s">
        <v>560</v>
      </c>
      <c r="D1468" s="17" t="s">
        <v>473</v>
      </c>
      <c r="E1468" s="17" t="s">
        <v>17</v>
      </c>
      <c r="F1468" s="17" t="s">
        <v>19</v>
      </c>
      <c r="G1468" s="7" t="n">
        <v>1000</v>
      </c>
      <c r="H1468" s="6" t="n">
        <v>55.345</v>
      </c>
      <c r="I1468" s="6" t="n">
        <v>-55345</v>
      </c>
      <c r="J1468" s="6" t="n">
        <v>0</v>
      </c>
      <c r="K1468" s="6" t="n">
        <v>-22.14</v>
      </c>
      <c r="L1468" s="6" t="n">
        <v>0</v>
      </c>
      <c r="M1468" s="6"/>
      <c r="N1468" s="6" t="s">
        <f>=I1468+J1468+K1468+L1468</f>
      </c>
      <c r="O1468" s="6"/>
      <c r="P1468" s="17"/>
    </row>
    <row collapsed="false" customFormat="false" customHeight="false" hidden="false" ht="12.1" outlineLevel="0" r="1469">
      <c r="A1469" s="26" t="n">
        <v>45291.68099537</v>
      </c>
      <c r="B1469" s="27" t="s">
        <v>547</v>
      </c>
      <c r="C1469" s="27" t="s">
        <v>343</v>
      </c>
      <c r="D1469" s="27" t="s">
        <v>547</v>
      </c>
      <c r="E1469" s="27" t="s">
        <v>547</v>
      </c>
      <c r="F1469" s="27" t="s">
        <v>19</v>
      </c>
      <c r="G1469" s="28" t="n">
        <v>1</v>
      </c>
      <c r="H1469" s="29" t="n">
        <v>1</v>
      </c>
      <c r="I1469" s="29" t="n">
        <v>2000</v>
      </c>
      <c r="J1469" s="29" t="n">
        <v>0</v>
      </c>
      <c r="K1469" s="29" t="n">
        <v>0</v>
      </c>
      <c r="L1469" s="29" t="n">
        <v>0</v>
      </c>
      <c r="M1469" s="29"/>
      <c r="N1469" s="6" t="s">
        <f>=I1469+J1469+K1469+L1469</f>
      </c>
      <c r="O1469" s="29"/>
      <c r="P1469" s="27"/>
    </row>
    <row collapsed="false" customFormat="false" customHeight="false" hidden="false" ht="12.1" outlineLevel="0" r="1470">
      <c r="A1470" s="22" t="n">
        <v>45294.301828704</v>
      </c>
      <c r="B1470" s="23" t="s">
        <v>624</v>
      </c>
      <c r="C1470" s="23" t="s">
        <v>650</v>
      </c>
      <c r="D1470" s="23" t="s">
        <v>624</v>
      </c>
      <c r="E1470" s="23" t="s">
        <v>624</v>
      </c>
      <c r="F1470" s="23" t="s">
        <v>19</v>
      </c>
      <c r="G1470" s="24" t="n">
        <v>1</v>
      </c>
      <c r="H1470" s="25" t="n">
        <v>-1</v>
      </c>
      <c r="I1470" s="25" t="n">
        <v>-112</v>
      </c>
      <c r="J1470" s="25" t="n">
        <v>0</v>
      </c>
      <c r="K1470" s="25" t="n">
        <v>0</v>
      </c>
      <c r="L1470" s="25" t="n">
        <v>0</v>
      </c>
      <c r="M1470" s="25"/>
      <c r="N1470" s="6" t="s">
        <f>=I1470+J1470+K1470+L1470</f>
      </c>
      <c r="O1470" s="25"/>
      <c r="P1470" s="23"/>
    </row>
    <row collapsed="false" customFormat="false" customHeight="false" hidden="false" ht="12.1" outlineLevel="0" r="1471">
      <c r="A1471" s="26" t="n">
        <v>45307</v>
      </c>
      <c r="B1471" s="27" t="s">
        <v>547</v>
      </c>
      <c r="C1471" s="27" t="s">
        <v>183</v>
      </c>
      <c r="D1471" s="27" t="s">
        <v>547</v>
      </c>
      <c r="E1471" s="27" t="s">
        <v>547</v>
      </c>
      <c r="F1471" s="27" t="s">
        <v>19</v>
      </c>
      <c r="G1471" s="28" t="n">
        <v>1</v>
      </c>
      <c r="H1471" s="29" t="n">
        <v>15000</v>
      </c>
      <c r="I1471" s="29" t="n">
        <v>15000</v>
      </c>
      <c r="J1471" s="29" t="n">
        <v>0</v>
      </c>
      <c r="K1471" s="29" t="n">
        <v>0</v>
      </c>
      <c r="L1471" s="29" t="n">
        <v>0</v>
      </c>
      <c r="M1471" s="29"/>
      <c r="N1471" s="6" t="s">
        <f>=I1471+J1471+K1471+L1471</f>
      </c>
      <c r="O1471" s="29"/>
      <c r="P1471" s="27"/>
    </row>
    <row collapsed="false" customFormat="false" customHeight="false" hidden="false" ht="12.1" outlineLevel="0" r="1472">
      <c r="A1472" s="21" t="n">
        <v>45307.945416667</v>
      </c>
      <c r="B1472" s="17" t="s">
        <v>39</v>
      </c>
      <c r="C1472" s="17" t="s">
        <v>553</v>
      </c>
      <c r="D1472" s="17" t="s">
        <v>473</v>
      </c>
      <c r="E1472" s="17" t="s">
        <v>17</v>
      </c>
      <c r="F1472" s="17" t="s">
        <v>19</v>
      </c>
      <c r="G1472" s="7" t="n">
        <v>20</v>
      </c>
      <c r="H1472" s="6" t="n">
        <v>276.29</v>
      </c>
      <c r="I1472" s="6" t="n">
        <v>-5525.8</v>
      </c>
      <c r="J1472" s="6" t="n">
        <v>0</v>
      </c>
      <c r="K1472" s="6" t="n">
        <v>-2.21</v>
      </c>
      <c r="L1472" s="6" t="n">
        <v>0</v>
      </c>
      <c r="M1472" s="6"/>
      <c r="N1472" s="6" t="s">
        <f>=I1472+J1472+K1472+L1472</f>
      </c>
      <c r="O1472" s="6"/>
      <c r="P1472" s="17"/>
    </row>
    <row collapsed="false" customFormat="false" customHeight="false" hidden="false" ht="12.1" outlineLevel="0" r="1473">
      <c r="A1473" s="21" t="n">
        <v>45307.945868056</v>
      </c>
      <c r="B1473" s="17" t="s">
        <v>39</v>
      </c>
      <c r="C1473" s="17" t="s">
        <v>553</v>
      </c>
      <c r="D1473" s="17" t="s">
        <v>473</v>
      </c>
      <c r="E1473" s="17" t="s">
        <v>17</v>
      </c>
      <c r="F1473" s="17" t="s">
        <v>19</v>
      </c>
      <c r="G1473" s="7" t="n">
        <v>30</v>
      </c>
      <c r="H1473" s="6" t="n">
        <v>276.29</v>
      </c>
      <c r="I1473" s="6" t="n">
        <v>-8288.7</v>
      </c>
      <c r="J1473" s="6" t="n">
        <v>0</v>
      </c>
      <c r="K1473" s="6" t="n">
        <v>-3.32</v>
      </c>
      <c r="L1473" s="6" t="n">
        <v>0</v>
      </c>
      <c r="M1473" s="6"/>
      <c r="N1473" s="6" t="s">
        <f>=I1473+J1473+K1473+L1473</f>
      </c>
      <c r="O1473" s="6"/>
      <c r="P1473" s="17"/>
    </row>
    <row collapsed="false" customFormat="false" customHeight="false" hidden="false" ht="12.1" outlineLevel="0" r="1474">
      <c r="A1474" s="21" t="n">
        <v>45307.961400463</v>
      </c>
      <c r="B1474" s="17" t="s">
        <v>21</v>
      </c>
      <c r="C1474" s="17" t="s">
        <v>617</v>
      </c>
      <c r="D1474" s="17" t="s">
        <v>473</v>
      </c>
      <c r="E1474" s="17" t="s">
        <v>17</v>
      </c>
      <c r="F1474" s="17" t="s">
        <v>19</v>
      </c>
      <c r="G1474" s="7" t="n">
        <v>1</v>
      </c>
      <c r="H1474" s="6" t="n">
        <v>154750</v>
      </c>
      <c r="I1474" s="6" t="n">
        <v>-154750</v>
      </c>
      <c r="J1474" s="6" t="n">
        <v>0</v>
      </c>
      <c r="K1474" s="6" t="n">
        <v>-61.9</v>
      </c>
      <c r="L1474" s="6" t="n">
        <v>0</v>
      </c>
      <c r="M1474" s="6"/>
      <c r="N1474" s="6" t="s">
        <f>=I1474+J1474+K1474+L1474</f>
      </c>
      <c r="O1474" s="6"/>
      <c r="P1474" s="17"/>
    </row>
    <row collapsed="false" customFormat="false" customHeight="false" hidden="false" ht="12.1" outlineLevel="0" r="1475">
      <c r="A1475" s="26" t="n">
        <v>45308.949282407</v>
      </c>
      <c r="B1475" s="27" t="s">
        <v>547</v>
      </c>
      <c r="C1475" s="27" t="s">
        <v>343</v>
      </c>
      <c r="D1475" s="27" t="s">
        <v>547</v>
      </c>
      <c r="E1475" s="27" t="s">
        <v>547</v>
      </c>
      <c r="F1475" s="27" t="s">
        <v>19</v>
      </c>
      <c r="G1475" s="28" t="n">
        <v>1</v>
      </c>
      <c r="H1475" s="29" t="n">
        <v>1</v>
      </c>
      <c r="I1475" s="29" t="n">
        <v>115000</v>
      </c>
      <c r="J1475" s="29" t="n">
        <v>0</v>
      </c>
      <c r="K1475" s="29" t="n">
        <v>0</v>
      </c>
      <c r="L1475" s="29" t="n">
        <v>0</v>
      </c>
      <c r="M1475" s="29"/>
      <c r="N1475" s="6" t="s">
        <f>=I1475+J1475+K1475+L1475</f>
      </c>
      <c r="O1475" s="29"/>
      <c r="P1475" s="27"/>
    </row>
    <row collapsed="false" customFormat="false" customHeight="false" hidden="false" ht="12.1" outlineLevel="0" r="1476">
      <c r="A1476" s="22" t="n">
        <v>45315</v>
      </c>
      <c r="B1476" s="23" t="s">
        <v>624</v>
      </c>
      <c r="C1476" s="23" t="s">
        <v>651</v>
      </c>
      <c r="D1476" s="23" t="s">
        <v>624</v>
      </c>
      <c r="E1476" s="23" t="s">
        <v>624</v>
      </c>
      <c r="F1476" s="23" t="s">
        <v>19</v>
      </c>
      <c r="G1476" s="24" t="n">
        <v>1</v>
      </c>
      <c r="H1476" s="25" t="n">
        <v>-1</v>
      </c>
      <c r="I1476" s="25" t="n">
        <v>-7155</v>
      </c>
      <c r="J1476" s="25" t="n">
        <v>0</v>
      </c>
      <c r="K1476" s="25" t="n">
        <v>0</v>
      </c>
      <c r="L1476" s="25" t="n">
        <v>0</v>
      </c>
      <c r="M1476" s="25"/>
      <c r="N1476" s="6" t="s">
        <f>=I1476+J1476+K1476+L1476</f>
      </c>
      <c r="O1476" s="25"/>
      <c r="P1476" s="23"/>
    </row>
    <row collapsed="false" customFormat="false" customHeight="false" hidden="false" ht="12.1" outlineLevel="0" r="1477">
      <c r="A1477" s="26" t="n">
        <v>45315</v>
      </c>
      <c r="B1477" s="27" t="s">
        <v>569</v>
      </c>
      <c r="C1477" s="27" t="s">
        <v>652</v>
      </c>
      <c r="D1477" s="27" t="s">
        <v>569</v>
      </c>
      <c r="E1477" s="27" t="s">
        <v>569</v>
      </c>
      <c r="F1477" s="27" t="s">
        <v>19</v>
      </c>
      <c r="G1477" s="28" t="n">
        <v>1</v>
      </c>
      <c r="H1477" s="29" t="n">
        <v>1</v>
      </c>
      <c r="I1477" s="29" t="n">
        <v>55041.05</v>
      </c>
      <c r="J1477" s="29" t="n">
        <v>0</v>
      </c>
      <c r="K1477" s="29" t="n">
        <v>0</v>
      </c>
      <c r="L1477" s="29" t="n">
        <v>0</v>
      </c>
      <c r="M1477" s="29"/>
      <c r="N1477" s="6" t="s">
        <f>=I1477+J1477+K1477+L1477</f>
      </c>
      <c r="O1477" s="29"/>
      <c r="P1477" s="27"/>
    </row>
    <row collapsed="false" customFormat="false" customHeight="false" hidden="false" ht="12.1" outlineLevel="0" r="1478">
      <c r="A1478" s="21" t="n">
        <v>45316.596840278</v>
      </c>
      <c r="B1478" s="17" t="s">
        <v>504</v>
      </c>
      <c r="C1478" s="17" t="s">
        <v>641</v>
      </c>
      <c r="D1478" s="17" t="s">
        <v>473</v>
      </c>
      <c r="E1478" s="17" t="s">
        <v>17</v>
      </c>
      <c r="F1478" s="17" t="s">
        <v>19</v>
      </c>
      <c r="G1478" s="7" t="n">
        <v>30000</v>
      </c>
      <c r="H1478" s="6" t="n">
        <v>0.5668</v>
      </c>
      <c r="I1478" s="6" t="n">
        <v>-17004</v>
      </c>
      <c r="J1478" s="6" t="n">
        <v>0</v>
      </c>
      <c r="K1478" s="6" t="n">
        <v>-6.8</v>
      </c>
      <c r="L1478" s="6" t="n">
        <v>0</v>
      </c>
      <c r="M1478" s="6"/>
      <c r="N1478" s="6" t="s">
        <f>=I1478+J1478+K1478+L1478</f>
      </c>
      <c r="O1478" s="6"/>
      <c r="P1478" s="17"/>
    </row>
    <row collapsed="false" customFormat="false" customHeight="false" hidden="false" ht="12.1" outlineLevel="0" r="1479">
      <c r="A1479" s="26" t="n">
        <v>45321</v>
      </c>
      <c r="B1479" s="27" t="s">
        <v>547</v>
      </c>
      <c r="C1479" s="27" t="s">
        <v>183</v>
      </c>
      <c r="D1479" s="27" t="s">
        <v>547</v>
      </c>
      <c r="E1479" s="27" t="s">
        <v>547</v>
      </c>
      <c r="F1479" s="27" t="s">
        <v>19</v>
      </c>
      <c r="G1479" s="28" t="n">
        <v>1</v>
      </c>
      <c r="H1479" s="29" t="n">
        <v>16000</v>
      </c>
      <c r="I1479" s="29" t="n">
        <v>16000</v>
      </c>
      <c r="J1479" s="29" t="n">
        <v>0</v>
      </c>
      <c r="K1479" s="29" t="n">
        <v>0</v>
      </c>
      <c r="L1479" s="29" t="n">
        <v>0</v>
      </c>
      <c r="M1479" s="29"/>
      <c r="N1479" s="6" t="s">
        <f>=I1479+J1479+K1479+L1479</f>
      </c>
      <c r="O1479" s="29"/>
      <c r="P1479" s="27"/>
    </row>
    <row collapsed="false" customFormat="false" customHeight="false" hidden="false" ht="12.1" outlineLevel="0" r="1480">
      <c r="A1480" s="21" t="n">
        <v>45321.886701389</v>
      </c>
      <c r="B1480" s="17" t="s">
        <v>16</v>
      </c>
      <c r="C1480" s="17" t="s">
        <v>556</v>
      </c>
      <c r="D1480" s="17" t="s">
        <v>473</v>
      </c>
      <c r="E1480" s="17" t="s">
        <v>17</v>
      </c>
      <c r="F1480" s="17" t="s">
        <v>19</v>
      </c>
      <c r="G1480" s="7" t="n">
        <v>4</v>
      </c>
      <c r="H1480" s="6" t="n">
        <v>6990</v>
      </c>
      <c r="I1480" s="6" t="n">
        <v>-27960</v>
      </c>
      <c r="J1480" s="6" t="n">
        <v>0</v>
      </c>
      <c r="K1480" s="6" t="n">
        <v>-11.18</v>
      </c>
      <c r="L1480" s="6" t="n">
        <v>0</v>
      </c>
      <c r="M1480" s="6"/>
      <c r="N1480" s="6" t="s">
        <f>=I1480+J1480+K1480+L1480</f>
      </c>
      <c r="O1480" s="6"/>
      <c r="P1480" s="17"/>
    </row>
    <row collapsed="false" customFormat="false" customHeight="false" hidden="false" ht="12.1" outlineLevel="0" r="1481">
      <c r="A1481" s="21" t="n">
        <v>45321.991087963</v>
      </c>
      <c r="B1481" s="17" t="s">
        <v>504</v>
      </c>
      <c r="C1481" s="17" t="s">
        <v>641</v>
      </c>
      <c r="D1481" s="17" t="s">
        <v>473</v>
      </c>
      <c r="E1481" s="17" t="s">
        <v>17</v>
      </c>
      <c r="F1481" s="17" t="s">
        <v>19</v>
      </c>
      <c r="G1481" s="7" t="n">
        <v>8000</v>
      </c>
      <c r="H1481" s="6" t="n">
        <v>0.5755</v>
      </c>
      <c r="I1481" s="6" t="n">
        <v>-4604</v>
      </c>
      <c r="J1481" s="6" t="n">
        <v>0</v>
      </c>
      <c r="K1481" s="6" t="n">
        <v>-1.84</v>
      </c>
      <c r="L1481" s="6" t="n">
        <v>0</v>
      </c>
      <c r="M1481" s="6"/>
      <c r="N1481" s="6" t="s">
        <f>=I1481+J1481+K1481+L1481</f>
      </c>
      <c r="O1481" s="6"/>
      <c r="P1481" s="17"/>
    </row>
    <row collapsed="false" customFormat="false" customHeight="false" hidden="false" ht="12.1" outlineLevel="0" r="1482">
      <c r="A1482" s="21" t="n">
        <v>45323.920810185</v>
      </c>
      <c r="B1482" s="17" t="s">
        <v>33</v>
      </c>
      <c r="C1482" s="17" t="s">
        <v>622</v>
      </c>
      <c r="D1482" s="17" t="s">
        <v>473</v>
      </c>
      <c r="E1482" s="17" t="s">
        <v>17</v>
      </c>
      <c r="F1482" s="17" t="s">
        <v>19</v>
      </c>
      <c r="G1482" s="7" t="n">
        <v>60</v>
      </c>
      <c r="H1482" s="6" t="n">
        <v>276.8</v>
      </c>
      <c r="I1482" s="6" t="n">
        <v>-16608</v>
      </c>
      <c r="J1482" s="6" t="n">
        <v>0</v>
      </c>
      <c r="K1482" s="6" t="n">
        <v>-6.64</v>
      </c>
      <c r="L1482" s="6" t="n">
        <v>0</v>
      </c>
      <c r="M1482" s="6"/>
      <c r="N1482" s="6" t="s">
        <f>=I1482+J1482+K1482+L1482</f>
      </c>
      <c r="O1482" s="6"/>
      <c r="P1482" s="17"/>
    </row>
    <row collapsed="false" customFormat="false" customHeight="false" hidden="false" ht="12.1" outlineLevel="0" r="1483">
      <c r="A1483" s="21" t="n">
        <v>45324.92349537</v>
      </c>
      <c r="B1483" s="17" t="s">
        <v>36</v>
      </c>
      <c r="C1483" s="17" t="s">
        <v>555</v>
      </c>
      <c r="D1483" s="17" t="s">
        <v>473</v>
      </c>
      <c r="E1483" s="17" t="s">
        <v>17</v>
      </c>
      <c r="F1483" s="17" t="s">
        <v>19</v>
      </c>
      <c r="G1483" s="7" t="n">
        <v>2880</v>
      </c>
      <c r="H1483" s="6" t="n">
        <v>164.8</v>
      </c>
      <c r="I1483" s="6" t="n">
        <v>-474624</v>
      </c>
      <c r="J1483" s="6" t="n">
        <v>0</v>
      </c>
      <c r="K1483" s="6" t="n">
        <v>-189.85</v>
      </c>
      <c r="L1483" s="6" t="n">
        <v>0</v>
      </c>
      <c r="M1483" s="6"/>
      <c r="N1483" s="6" t="s">
        <f>=I1483+J1483+K1483+L1483</f>
      </c>
      <c r="O1483" s="6"/>
      <c r="P1483" s="17"/>
    </row>
    <row collapsed="false" customFormat="false" customHeight="false" hidden="false" ht="12.1" outlineLevel="0" r="1484">
      <c r="A1484" s="21" t="n">
        <v>45324.923715278</v>
      </c>
      <c r="B1484" s="17" t="s">
        <v>36</v>
      </c>
      <c r="C1484" s="17" t="s">
        <v>555</v>
      </c>
      <c r="D1484" s="17" t="s">
        <v>473</v>
      </c>
      <c r="E1484" s="17" t="s">
        <v>17</v>
      </c>
      <c r="F1484" s="17" t="s">
        <v>19</v>
      </c>
      <c r="G1484" s="7" t="n">
        <v>250</v>
      </c>
      <c r="H1484" s="6" t="n">
        <v>164.8</v>
      </c>
      <c r="I1484" s="6" t="n">
        <v>-41200</v>
      </c>
      <c r="J1484" s="6" t="n">
        <v>0</v>
      </c>
      <c r="K1484" s="6" t="n">
        <v>-16.48</v>
      </c>
      <c r="L1484" s="6" t="n">
        <v>0</v>
      </c>
      <c r="M1484" s="6"/>
      <c r="N1484" s="6" t="s">
        <f>=I1484+J1484+K1484+L1484</f>
      </c>
      <c r="O1484" s="6"/>
      <c r="P1484" s="17"/>
    </row>
    <row collapsed="false" customFormat="false" customHeight="false" hidden="false" ht="12.1" outlineLevel="0" r="1485">
      <c r="A1485" s="21" t="n">
        <v>45324.923773148</v>
      </c>
      <c r="B1485" s="17" t="s">
        <v>36</v>
      </c>
      <c r="C1485" s="17" t="s">
        <v>555</v>
      </c>
      <c r="D1485" s="17" t="s">
        <v>473</v>
      </c>
      <c r="E1485" s="17" t="s">
        <v>17</v>
      </c>
      <c r="F1485" s="17" t="s">
        <v>19</v>
      </c>
      <c r="G1485" s="7" t="n">
        <v>80</v>
      </c>
      <c r="H1485" s="6" t="n">
        <v>164.8</v>
      </c>
      <c r="I1485" s="6" t="n">
        <v>-13184</v>
      </c>
      <c r="J1485" s="6" t="n">
        <v>0</v>
      </c>
      <c r="K1485" s="6" t="n">
        <v>-5.27</v>
      </c>
      <c r="L1485" s="6" t="n">
        <v>0</v>
      </c>
      <c r="M1485" s="6"/>
      <c r="N1485" s="6" t="s">
        <f>=I1485+J1485+K1485+L1485</f>
      </c>
      <c r="O1485" s="6"/>
      <c r="P1485" s="17"/>
    </row>
    <row collapsed="false" customFormat="false" customHeight="false" hidden="false" ht="12.1" outlineLevel="0" r="1486">
      <c r="A1486" s="21" t="n">
        <v>45324.924074074</v>
      </c>
      <c r="B1486" s="17" t="s">
        <v>36</v>
      </c>
      <c r="C1486" s="17" t="s">
        <v>555</v>
      </c>
      <c r="D1486" s="17" t="s">
        <v>473</v>
      </c>
      <c r="E1486" s="17" t="s">
        <v>17</v>
      </c>
      <c r="F1486" s="17" t="s">
        <v>19</v>
      </c>
      <c r="G1486" s="7" t="n">
        <v>50</v>
      </c>
      <c r="H1486" s="6" t="n">
        <v>164.8</v>
      </c>
      <c r="I1486" s="6" t="n">
        <v>-8240</v>
      </c>
      <c r="J1486" s="6" t="n">
        <v>0</v>
      </c>
      <c r="K1486" s="6" t="n">
        <v>-3.3</v>
      </c>
      <c r="L1486" s="6" t="n">
        <v>0</v>
      </c>
      <c r="M1486" s="6"/>
      <c r="N1486" s="6" t="s">
        <f>=I1486+J1486+K1486+L1486</f>
      </c>
      <c r="O1486" s="6"/>
      <c r="P1486" s="17"/>
    </row>
    <row collapsed="false" customFormat="false" customHeight="false" hidden="false" ht="12.1" outlineLevel="0" r="1487">
      <c r="A1487" s="21" t="n">
        <v>45324.924849537</v>
      </c>
      <c r="B1487" s="17" t="s">
        <v>36</v>
      </c>
      <c r="C1487" s="17" t="s">
        <v>555</v>
      </c>
      <c r="D1487" s="17" t="s">
        <v>473</v>
      </c>
      <c r="E1487" s="17" t="s">
        <v>17</v>
      </c>
      <c r="F1487" s="17" t="s">
        <v>19</v>
      </c>
      <c r="G1487" s="7" t="n">
        <v>130</v>
      </c>
      <c r="H1487" s="6" t="n">
        <v>164.8</v>
      </c>
      <c r="I1487" s="6" t="n">
        <v>-21424</v>
      </c>
      <c r="J1487" s="6" t="n">
        <v>0</v>
      </c>
      <c r="K1487" s="6" t="n">
        <v>-8.57</v>
      </c>
      <c r="L1487" s="6" t="n">
        <v>0</v>
      </c>
      <c r="M1487" s="6"/>
      <c r="N1487" s="6" t="s">
        <f>=I1487+J1487+K1487+L1487</f>
      </c>
      <c r="O1487" s="6"/>
      <c r="P1487" s="17"/>
    </row>
    <row collapsed="false" customFormat="false" customHeight="false" hidden="false" ht="12.1" outlineLevel="0" r="1488">
      <c r="A1488" s="21" t="n">
        <v>45324.933587963</v>
      </c>
      <c r="B1488" s="17" t="s">
        <v>504</v>
      </c>
      <c r="C1488" s="17" t="s">
        <v>641</v>
      </c>
      <c r="D1488" s="17" t="s">
        <v>473</v>
      </c>
      <c r="E1488" s="17" t="s">
        <v>17</v>
      </c>
      <c r="F1488" s="17" t="s">
        <v>19</v>
      </c>
      <c r="G1488" s="7" t="n">
        <v>2000</v>
      </c>
      <c r="H1488" s="6" t="n">
        <v>0.589</v>
      </c>
      <c r="I1488" s="6" t="n">
        <v>-1178</v>
      </c>
      <c r="J1488" s="6" t="n">
        <v>0</v>
      </c>
      <c r="K1488" s="6" t="n">
        <v>-0.47</v>
      </c>
      <c r="L1488" s="6" t="n">
        <v>0</v>
      </c>
      <c r="M1488" s="6"/>
      <c r="N1488" s="6" t="s">
        <f>=I1488+J1488+K1488+L1488</f>
      </c>
      <c r="O1488" s="6"/>
      <c r="P1488" s="17"/>
    </row>
    <row collapsed="false" customFormat="false" customHeight="false" hidden="false" ht="12.1" outlineLevel="0" r="1489">
      <c r="A1489" s="26" t="n">
        <v>45327.9203125</v>
      </c>
      <c r="B1489" s="27" t="s">
        <v>547</v>
      </c>
      <c r="C1489" s="27" t="s">
        <v>343</v>
      </c>
      <c r="D1489" s="27" t="s">
        <v>547</v>
      </c>
      <c r="E1489" s="27" t="s">
        <v>547</v>
      </c>
      <c r="F1489" s="27" t="s">
        <v>19</v>
      </c>
      <c r="G1489" s="28" t="n">
        <v>1</v>
      </c>
      <c r="H1489" s="29" t="n">
        <v>1</v>
      </c>
      <c r="I1489" s="29" t="n">
        <v>560000</v>
      </c>
      <c r="J1489" s="29" t="n">
        <v>0</v>
      </c>
      <c r="K1489" s="29" t="n">
        <v>0</v>
      </c>
      <c r="L1489" s="29" t="n">
        <v>0</v>
      </c>
      <c r="M1489" s="29"/>
      <c r="N1489" s="6" t="s">
        <f>=I1489+J1489+K1489+L1489</f>
      </c>
      <c r="O1489" s="29"/>
      <c r="P1489" s="27"/>
    </row>
    <row collapsed="false" customFormat="false" customHeight="false" hidden="false" ht="12.1" outlineLevel="0" r="1490">
      <c r="A1490" s="26" t="n">
        <v>45328</v>
      </c>
      <c r="B1490" s="27" t="s">
        <v>547</v>
      </c>
      <c r="C1490" s="27" t="s">
        <v>183</v>
      </c>
      <c r="D1490" s="27" t="s">
        <v>547</v>
      </c>
      <c r="E1490" s="27" t="s">
        <v>547</v>
      </c>
      <c r="F1490" s="27" t="s">
        <v>19</v>
      </c>
      <c r="G1490" s="28" t="n">
        <v>1</v>
      </c>
      <c r="H1490" s="29" t="n">
        <v>30000</v>
      </c>
      <c r="I1490" s="29" t="n">
        <v>30000</v>
      </c>
      <c r="J1490" s="29" t="n">
        <v>0</v>
      </c>
      <c r="K1490" s="29" t="n">
        <v>0</v>
      </c>
      <c r="L1490" s="29" t="n">
        <v>0</v>
      </c>
      <c r="M1490" s="29"/>
      <c r="N1490" s="6" t="s">
        <f>=I1490+J1490+K1490+L1490</f>
      </c>
      <c r="O1490" s="29"/>
      <c r="P1490" s="27"/>
    </row>
    <row collapsed="false" customFormat="false" customHeight="false" hidden="false" ht="12.1" outlineLevel="0" r="1491">
      <c r="A1491" s="21" t="n">
        <v>45328.887164352</v>
      </c>
      <c r="B1491" s="17" t="s">
        <v>48</v>
      </c>
      <c r="C1491" s="17" t="s">
        <v>639</v>
      </c>
      <c r="D1491" s="17" t="s">
        <v>473</v>
      </c>
      <c r="E1491" s="17" t="s">
        <v>17</v>
      </c>
      <c r="F1491" s="17" t="s">
        <v>19</v>
      </c>
      <c r="G1491" s="7" t="n">
        <v>100000</v>
      </c>
      <c r="H1491" s="6" t="n">
        <v>0.12802</v>
      </c>
      <c r="I1491" s="6" t="n">
        <v>-12802</v>
      </c>
      <c r="J1491" s="6" t="n">
        <v>0</v>
      </c>
      <c r="K1491" s="6" t="n">
        <v>-8.96</v>
      </c>
      <c r="L1491" s="6" t="n">
        <v>0</v>
      </c>
      <c r="M1491" s="6"/>
      <c r="N1491" s="6" t="s">
        <f>=I1491+J1491+K1491+L1491</f>
      </c>
      <c r="O1491" s="6"/>
      <c r="P1491" s="17"/>
    </row>
    <row collapsed="false" customFormat="false" customHeight="false" hidden="false" ht="12.1" outlineLevel="0" r="1492">
      <c r="A1492" s="21" t="n">
        <v>45328.88849537</v>
      </c>
      <c r="B1492" s="17" t="s">
        <v>27</v>
      </c>
      <c r="C1492" s="17" t="s">
        <v>560</v>
      </c>
      <c r="D1492" s="17" t="s">
        <v>473</v>
      </c>
      <c r="E1492" s="17" t="s">
        <v>17</v>
      </c>
      <c r="F1492" s="17" t="s">
        <v>19</v>
      </c>
      <c r="G1492" s="7" t="n">
        <v>300</v>
      </c>
      <c r="H1492" s="6" t="n">
        <v>57.435</v>
      </c>
      <c r="I1492" s="6" t="n">
        <v>-17230.5</v>
      </c>
      <c r="J1492" s="6" t="n">
        <v>0</v>
      </c>
      <c r="K1492" s="6" t="n">
        <v>-6.89</v>
      </c>
      <c r="L1492" s="6" t="n">
        <v>0</v>
      </c>
      <c r="M1492" s="6"/>
      <c r="N1492" s="6" t="s">
        <f>=I1492+J1492+K1492+L1492</f>
      </c>
      <c r="O1492" s="6"/>
      <c r="P1492" s="17"/>
    </row>
    <row collapsed="false" customFormat="false" customHeight="false" hidden="false" ht="12.1" outlineLevel="0" r="1493">
      <c r="A1493" s="26" t="n">
        <v>45330</v>
      </c>
      <c r="B1493" s="27" t="s">
        <v>547</v>
      </c>
      <c r="C1493" s="27" t="s">
        <v>183</v>
      </c>
      <c r="D1493" s="27" t="s">
        <v>547</v>
      </c>
      <c r="E1493" s="27" t="s">
        <v>547</v>
      </c>
      <c r="F1493" s="27" t="s">
        <v>19</v>
      </c>
      <c r="G1493" s="28" t="n">
        <v>1</v>
      </c>
      <c r="H1493" s="29" t="n">
        <v>45000</v>
      </c>
      <c r="I1493" s="29" t="n">
        <v>45000</v>
      </c>
      <c r="J1493" s="29" t="n">
        <v>0</v>
      </c>
      <c r="K1493" s="29" t="n">
        <v>0</v>
      </c>
      <c r="L1493" s="29" t="n">
        <v>0</v>
      </c>
      <c r="M1493" s="29"/>
      <c r="N1493" s="6" t="s">
        <f>=I1493+J1493+K1493+L1493</f>
      </c>
      <c r="O1493" s="29"/>
      <c r="P1493" s="27"/>
    </row>
    <row collapsed="false" customFormat="false" customHeight="false" hidden="false" ht="12.1" outlineLevel="0" r="1494">
      <c r="A1494" s="21" t="n">
        <v>45330.98619213</v>
      </c>
      <c r="B1494" s="17" t="s">
        <v>21</v>
      </c>
      <c r="C1494" s="17" t="s">
        <v>617</v>
      </c>
      <c r="D1494" s="17" t="s">
        <v>473</v>
      </c>
      <c r="E1494" s="17" t="s">
        <v>17</v>
      </c>
      <c r="F1494" s="17" t="s">
        <v>19</v>
      </c>
      <c r="G1494" s="7" t="n">
        <v>1</v>
      </c>
      <c r="H1494" s="6" t="n">
        <v>159000</v>
      </c>
      <c r="I1494" s="6" t="n">
        <v>-159000</v>
      </c>
      <c r="J1494" s="6" t="n">
        <v>0</v>
      </c>
      <c r="K1494" s="6" t="n">
        <v>-63.6</v>
      </c>
      <c r="L1494" s="6" t="n">
        <v>0</v>
      </c>
      <c r="M1494" s="6"/>
      <c r="N1494" s="6" t="s">
        <f>=I1494+J1494+K1494+L1494</f>
      </c>
      <c r="O1494" s="6"/>
      <c r="P1494" s="17"/>
    </row>
    <row collapsed="false" customFormat="false" customHeight="false" hidden="false" ht="12.1" outlineLevel="0" r="1495">
      <c r="A1495" s="21" t="n">
        <v>45330.992905093</v>
      </c>
      <c r="B1495" s="17" t="s">
        <v>27</v>
      </c>
      <c r="C1495" s="17" t="s">
        <v>560</v>
      </c>
      <c r="D1495" s="17" t="s">
        <v>473</v>
      </c>
      <c r="E1495" s="17" t="s">
        <v>17</v>
      </c>
      <c r="F1495" s="17" t="s">
        <v>19</v>
      </c>
      <c r="G1495" s="7" t="n">
        <v>800</v>
      </c>
      <c r="H1495" s="6" t="n">
        <v>57.02</v>
      </c>
      <c r="I1495" s="6" t="n">
        <v>-45616</v>
      </c>
      <c r="J1495" s="6" t="n">
        <v>0</v>
      </c>
      <c r="K1495" s="6" t="n">
        <v>-18.25</v>
      </c>
      <c r="L1495" s="6" t="n">
        <v>0</v>
      </c>
      <c r="M1495" s="6"/>
      <c r="N1495" s="6" t="s">
        <f>=I1495+J1495+K1495+L1495</f>
      </c>
      <c r="O1495" s="6"/>
      <c r="P1495" s="17"/>
    </row>
    <row collapsed="false" customFormat="false" customHeight="false" hidden="false" ht="12.1" outlineLevel="0" r="1496">
      <c r="A1496" s="21" t="n">
        <v>45330.993009259</v>
      </c>
      <c r="B1496" s="17" t="s">
        <v>486</v>
      </c>
      <c r="C1496" s="17" t="s">
        <v>564</v>
      </c>
      <c r="D1496" s="17" t="s">
        <v>473</v>
      </c>
      <c r="E1496" s="17" t="s">
        <v>17</v>
      </c>
      <c r="F1496" s="17" t="s">
        <v>19</v>
      </c>
      <c r="G1496" s="7" t="n">
        <v>1</v>
      </c>
      <c r="H1496" s="6" t="n">
        <v>709.6</v>
      </c>
      <c r="I1496" s="6" t="n">
        <v>-709.6</v>
      </c>
      <c r="J1496" s="6" t="n">
        <v>0</v>
      </c>
      <c r="K1496" s="6" t="n">
        <v>-0.28</v>
      </c>
      <c r="L1496" s="6" t="n">
        <v>0</v>
      </c>
      <c r="M1496" s="6"/>
      <c r="N1496" s="6" t="s">
        <f>=I1496+J1496+K1496+L1496</f>
      </c>
      <c r="O1496" s="6"/>
      <c r="P1496" s="17"/>
    </row>
    <row collapsed="false" customFormat="false" customHeight="false" hidden="false" ht="12.1" outlineLevel="0" r="1497">
      <c r="A1497" s="26" t="n">
        <v>45331.973831019</v>
      </c>
      <c r="B1497" s="27" t="s">
        <v>547</v>
      </c>
      <c r="C1497" s="27" t="s">
        <v>343</v>
      </c>
      <c r="D1497" s="27" t="s">
        <v>547</v>
      </c>
      <c r="E1497" s="27" t="s">
        <v>547</v>
      </c>
      <c r="F1497" s="27" t="s">
        <v>19</v>
      </c>
      <c r="G1497" s="28" t="n">
        <v>1</v>
      </c>
      <c r="H1497" s="29" t="n">
        <v>1</v>
      </c>
      <c r="I1497" s="29" t="n">
        <v>136650</v>
      </c>
      <c r="J1497" s="29" t="n">
        <v>0</v>
      </c>
      <c r="K1497" s="29" t="n">
        <v>0</v>
      </c>
      <c r="L1497" s="29" t="n">
        <v>0</v>
      </c>
      <c r="M1497" s="29"/>
      <c r="N1497" s="6" t="s">
        <f>=I1497+J1497+K1497+L1497</f>
      </c>
      <c r="O1497" s="29"/>
      <c r="P1497" s="27"/>
    </row>
    <row collapsed="false" customFormat="false" customHeight="false" hidden="false" ht="12.1" outlineLevel="0" r="1498">
      <c r="A1498" s="26" t="n">
        <v>45331.975949074</v>
      </c>
      <c r="B1498" s="27" t="s">
        <v>547</v>
      </c>
      <c r="C1498" s="27" t="s">
        <v>343</v>
      </c>
      <c r="D1498" s="27" t="s">
        <v>547</v>
      </c>
      <c r="E1498" s="27" t="s">
        <v>547</v>
      </c>
      <c r="F1498" s="27" t="s">
        <v>19</v>
      </c>
      <c r="G1498" s="28" t="n">
        <v>1</v>
      </c>
      <c r="H1498" s="29" t="n">
        <v>1</v>
      </c>
      <c r="I1498" s="29" t="n">
        <v>15000</v>
      </c>
      <c r="J1498" s="29" t="n">
        <v>0</v>
      </c>
      <c r="K1498" s="29" t="n">
        <v>0</v>
      </c>
      <c r="L1498" s="29" t="n">
        <v>0</v>
      </c>
      <c r="M1498" s="29"/>
      <c r="N1498" s="6" t="s">
        <f>=I1498+J1498+K1498+L1498</f>
      </c>
      <c r="O1498" s="29"/>
      <c r="P1498" s="27"/>
    </row>
    <row collapsed="false" customFormat="false" customHeight="false" hidden="false" ht="12.1" outlineLevel="0" r="1499">
      <c r="A1499" s="26" t="n">
        <v>45331.978668981</v>
      </c>
      <c r="B1499" s="27" t="s">
        <v>547</v>
      </c>
      <c r="C1499" s="27" t="s">
        <v>343</v>
      </c>
      <c r="D1499" s="27" t="s">
        <v>547</v>
      </c>
      <c r="E1499" s="27" t="s">
        <v>547</v>
      </c>
      <c r="F1499" s="27" t="s">
        <v>19</v>
      </c>
      <c r="G1499" s="28" t="n">
        <v>1</v>
      </c>
      <c r="H1499" s="29" t="n">
        <v>1</v>
      </c>
      <c r="I1499" s="29" t="n">
        <v>8000</v>
      </c>
      <c r="J1499" s="29" t="n">
        <v>0</v>
      </c>
      <c r="K1499" s="29" t="n">
        <v>0</v>
      </c>
      <c r="L1499" s="29" t="n">
        <v>0</v>
      </c>
      <c r="M1499" s="29"/>
      <c r="N1499" s="6" t="s">
        <f>=I1499+J1499+K1499+L1499</f>
      </c>
      <c r="O1499" s="29"/>
      <c r="P1499" s="27"/>
    </row>
    <row collapsed="false" customFormat="false" customHeight="false" hidden="false" ht="12.1" outlineLevel="0" r="1500">
      <c r="A1500" s="26" t="n">
        <v>45337.615543981</v>
      </c>
      <c r="B1500" s="27" t="s">
        <v>547</v>
      </c>
      <c r="C1500" s="27" t="s">
        <v>343</v>
      </c>
      <c r="D1500" s="27" t="s">
        <v>547</v>
      </c>
      <c r="E1500" s="27" t="s">
        <v>547</v>
      </c>
      <c r="F1500" s="27" t="s">
        <v>19</v>
      </c>
      <c r="G1500" s="28" t="n">
        <v>1</v>
      </c>
      <c r="H1500" s="29" t="n">
        <v>1</v>
      </c>
      <c r="I1500" s="29" t="n">
        <v>51000</v>
      </c>
      <c r="J1500" s="29" t="n">
        <v>0</v>
      </c>
      <c r="K1500" s="29" t="n">
        <v>0</v>
      </c>
      <c r="L1500" s="29" t="n">
        <v>0</v>
      </c>
      <c r="M1500" s="29"/>
      <c r="N1500" s="6" t="s">
        <f>=I1500+J1500+K1500+L1500</f>
      </c>
      <c r="O1500" s="29"/>
      <c r="P1500" s="27"/>
    </row>
    <row collapsed="false" customFormat="false" customHeight="false" hidden="false" ht="12.1" outlineLevel="0" r="1501">
      <c r="A1501" s="21" t="n">
        <v>45337.61599537</v>
      </c>
      <c r="B1501" s="17" t="s">
        <v>36</v>
      </c>
      <c r="C1501" s="17" t="s">
        <v>555</v>
      </c>
      <c r="D1501" s="17" t="s">
        <v>473</v>
      </c>
      <c r="E1501" s="17" t="s">
        <v>17</v>
      </c>
      <c r="F1501" s="17" t="s">
        <v>19</v>
      </c>
      <c r="G1501" s="7" t="n">
        <v>310</v>
      </c>
      <c r="H1501" s="6" t="n">
        <v>161.97996774</v>
      </c>
      <c r="I1501" s="6" t="n">
        <v>-50213.79</v>
      </c>
      <c r="J1501" s="6" t="n">
        <v>0</v>
      </c>
      <c r="K1501" s="6" t="n">
        <v>-20.09</v>
      </c>
      <c r="L1501" s="6" t="n">
        <v>0</v>
      </c>
      <c r="M1501" s="6"/>
      <c r="N1501" s="6" t="s">
        <f>=I1501+J1501+K1501+L1501</f>
      </c>
      <c r="O1501" s="6"/>
      <c r="P1501" s="17"/>
    </row>
    <row collapsed="false" customFormat="false" customHeight="false" hidden="false" ht="12.1" outlineLevel="0" r="1502">
      <c r="A1502" s="26" t="n">
        <v>45337.889293981</v>
      </c>
      <c r="B1502" s="27" t="s">
        <v>547</v>
      </c>
      <c r="C1502" s="27" t="s">
        <v>343</v>
      </c>
      <c r="D1502" s="27" t="s">
        <v>547</v>
      </c>
      <c r="E1502" s="27" t="s">
        <v>547</v>
      </c>
      <c r="F1502" s="27" t="s">
        <v>19</v>
      </c>
      <c r="G1502" s="28" t="n">
        <v>1</v>
      </c>
      <c r="H1502" s="29" t="n">
        <v>1</v>
      </c>
      <c r="I1502" s="29" t="n">
        <v>19000</v>
      </c>
      <c r="J1502" s="29" t="n">
        <v>0</v>
      </c>
      <c r="K1502" s="29" t="n">
        <v>0</v>
      </c>
      <c r="L1502" s="29" t="n">
        <v>0</v>
      </c>
      <c r="M1502" s="29"/>
      <c r="N1502" s="6" t="s">
        <f>=I1502+J1502+K1502+L1502</f>
      </c>
      <c r="O1502" s="29"/>
      <c r="P1502" s="27"/>
    </row>
    <row collapsed="false" customFormat="false" customHeight="false" hidden="false" ht="12.1" outlineLevel="0" r="1503">
      <c r="A1503" s="21" t="n">
        <v>45337.890405093</v>
      </c>
      <c r="B1503" s="17" t="s">
        <v>36</v>
      </c>
      <c r="C1503" s="17" t="s">
        <v>555</v>
      </c>
      <c r="D1503" s="17" t="s">
        <v>473</v>
      </c>
      <c r="E1503" s="17" t="s">
        <v>17</v>
      </c>
      <c r="F1503" s="17" t="s">
        <v>19</v>
      </c>
      <c r="G1503" s="7" t="n">
        <v>120</v>
      </c>
      <c r="H1503" s="6" t="n">
        <v>161.76</v>
      </c>
      <c r="I1503" s="6" t="n">
        <v>-19411.2</v>
      </c>
      <c r="J1503" s="6" t="n">
        <v>0</v>
      </c>
      <c r="K1503" s="6" t="n">
        <v>-7.76</v>
      </c>
      <c r="L1503" s="6" t="n">
        <v>0</v>
      </c>
      <c r="M1503" s="6"/>
      <c r="N1503" s="6" t="s">
        <f>=I1503+J1503+K1503+L1503</f>
      </c>
      <c r="O1503" s="6"/>
      <c r="P1503" s="17"/>
    </row>
    <row collapsed="false" customFormat="false" customHeight="false" hidden="false" ht="12.1" outlineLevel="0" r="1504">
      <c r="A1504" s="30" t="n">
        <v>45338.47693287</v>
      </c>
      <c r="B1504" s="31" t="s">
        <v>498</v>
      </c>
      <c r="C1504" s="31" t="s">
        <v>647</v>
      </c>
      <c r="D1504" s="31" t="s">
        <v>475</v>
      </c>
      <c r="E1504" s="31" t="s">
        <v>17</v>
      </c>
      <c r="F1504" s="31" t="s">
        <v>19</v>
      </c>
      <c r="G1504" s="32" t="n">
        <v>-1000</v>
      </c>
      <c r="H1504" s="33" t="n">
        <v>0.6984</v>
      </c>
      <c r="I1504" s="33" t="n">
        <v>698.4</v>
      </c>
      <c r="J1504" s="33" t="n">
        <v>0</v>
      </c>
      <c r="K1504" s="33" t="n">
        <v>-0.28</v>
      </c>
      <c r="L1504" s="33" t="n">
        <v>0</v>
      </c>
      <c r="M1504" s="33"/>
      <c r="N1504" s="6" t="s">
        <f>=I1504+J1504+K1504+L1504</f>
      </c>
      <c r="O1504" s="33"/>
      <c r="P1504" s="31"/>
    </row>
    <row collapsed="false" customFormat="false" customHeight="false" hidden="false" ht="12.1" outlineLevel="0" r="1505">
      <c r="A1505" s="30" t="n">
        <v>45338.483321759</v>
      </c>
      <c r="B1505" s="31" t="s">
        <v>36</v>
      </c>
      <c r="C1505" s="31" t="s">
        <v>555</v>
      </c>
      <c r="D1505" s="31" t="s">
        <v>475</v>
      </c>
      <c r="E1505" s="31" t="s">
        <v>17</v>
      </c>
      <c r="F1505" s="31" t="s">
        <v>19</v>
      </c>
      <c r="G1505" s="32" t="n">
        <v>-40</v>
      </c>
      <c r="H1505" s="33" t="n">
        <v>161.6</v>
      </c>
      <c r="I1505" s="33" t="n">
        <v>6464</v>
      </c>
      <c r="J1505" s="33" t="n">
        <v>0</v>
      </c>
      <c r="K1505" s="33" t="n">
        <v>-2.59</v>
      </c>
      <c r="L1505" s="33" t="n">
        <v>0</v>
      </c>
      <c r="M1505" s="33"/>
      <c r="N1505" s="6" t="s">
        <f>=I1505+J1505+K1505+L1505</f>
      </c>
      <c r="O1505" s="33"/>
      <c r="P1505" s="31"/>
    </row>
    <row collapsed="false" customFormat="false" customHeight="false" hidden="false" ht="12.1" outlineLevel="0" r="1506">
      <c r="A1506" s="26" t="n">
        <v>45342</v>
      </c>
      <c r="B1506" s="27" t="s">
        <v>547</v>
      </c>
      <c r="C1506" s="27" t="s">
        <v>183</v>
      </c>
      <c r="D1506" s="27" t="s">
        <v>547</v>
      </c>
      <c r="E1506" s="27" t="s">
        <v>547</v>
      </c>
      <c r="F1506" s="27" t="s">
        <v>19</v>
      </c>
      <c r="G1506" s="28" t="n">
        <v>1</v>
      </c>
      <c r="H1506" s="29" t="n">
        <v>10000</v>
      </c>
      <c r="I1506" s="29" t="n">
        <v>10000</v>
      </c>
      <c r="J1506" s="29" t="n">
        <v>0</v>
      </c>
      <c r="K1506" s="29" t="n">
        <v>0</v>
      </c>
      <c r="L1506" s="29" t="n">
        <v>0</v>
      </c>
      <c r="M1506" s="29"/>
      <c r="N1506" s="6" t="s">
        <f>=I1506+J1506+K1506+L1506</f>
      </c>
      <c r="O1506" s="29"/>
      <c r="P1506" s="27"/>
    </row>
    <row collapsed="false" customFormat="false" customHeight="false" hidden="false" ht="12.1" outlineLevel="0" r="1507">
      <c r="A1507" s="26" t="n">
        <v>45342</v>
      </c>
      <c r="B1507" s="27" t="s">
        <v>547</v>
      </c>
      <c r="C1507" s="27" t="s">
        <v>183</v>
      </c>
      <c r="D1507" s="27" t="s">
        <v>547</v>
      </c>
      <c r="E1507" s="27" t="s">
        <v>547</v>
      </c>
      <c r="F1507" s="27" t="s">
        <v>19</v>
      </c>
      <c r="G1507" s="28" t="n">
        <v>1</v>
      </c>
      <c r="H1507" s="29" t="n">
        <v>12000</v>
      </c>
      <c r="I1507" s="29" t="n">
        <v>12000</v>
      </c>
      <c r="J1507" s="29" t="n">
        <v>0</v>
      </c>
      <c r="K1507" s="29" t="n">
        <v>0</v>
      </c>
      <c r="L1507" s="29" t="n">
        <v>0</v>
      </c>
      <c r="M1507" s="29"/>
      <c r="N1507" s="6" t="s">
        <f>=I1507+J1507+K1507+L1507</f>
      </c>
      <c r="O1507" s="29"/>
      <c r="P1507" s="27"/>
    </row>
    <row collapsed="false" customFormat="false" customHeight="false" hidden="false" ht="12.1" outlineLevel="0" r="1508">
      <c r="A1508" s="26" t="n">
        <v>45342</v>
      </c>
      <c r="B1508" s="27" t="s">
        <v>547</v>
      </c>
      <c r="C1508" s="27" t="s">
        <v>183</v>
      </c>
      <c r="D1508" s="27" t="s">
        <v>547</v>
      </c>
      <c r="E1508" s="27" t="s">
        <v>547</v>
      </c>
      <c r="F1508" s="27" t="s">
        <v>19</v>
      </c>
      <c r="G1508" s="28" t="n">
        <v>1</v>
      </c>
      <c r="H1508" s="29" t="n">
        <v>105000</v>
      </c>
      <c r="I1508" s="29" t="n">
        <v>105000</v>
      </c>
      <c r="J1508" s="29" t="n">
        <v>0</v>
      </c>
      <c r="K1508" s="29" t="n">
        <v>0</v>
      </c>
      <c r="L1508" s="29" t="n">
        <v>0</v>
      </c>
      <c r="M1508" s="29"/>
      <c r="N1508" s="6" t="s">
        <f>=I1508+J1508+K1508+L1508</f>
      </c>
      <c r="O1508" s="29"/>
      <c r="P1508" s="27"/>
    </row>
    <row collapsed="false" customFormat="false" customHeight="false" hidden="false" ht="12.1" outlineLevel="0" r="1509">
      <c r="A1509" s="21" t="n">
        <v>45342.600474537</v>
      </c>
      <c r="B1509" s="17" t="s">
        <v>48</v>
      </c>
      <c r="C1509" s="17" t="s">
        <v>639</v>
      </c>
      <c r="D1509" s="17" t="s">
        <v>473</v>
      </c>
      <c r="E1509" s="17" t="s">
        <v>17</v>
      </c>
      <c r="F1509" s="17" t="s">
        <v>19</v>
      </c>
      <c r="G1509" s="7" t="n">
        <v>300000</v>
      </c>
      <c r="H1509" s="6" t="n">
        <v>0.1202</v>
      </c>
      <c r="I1509" s="6" t="n">
        <v>-36060</v>
      </c>
      <c r="J1509" s="6" t="n">
        <v>0</v>
      </c>
      <c r="K1509" s="6" t="n">
        <v>-14.42</v>
      </c>
      <c r="L1509" s="6" t="n">
        <v>0</v>
      </c>
      <c r="M1509" s="6"/>
      <c r="N1509" s="6" t="s">
        <f>=I1509+J1509+K1509+L1509</f>
      </c>
      <c r="O1509" s="6"/>
      <c r="P1509" s="17"/>
    </row>
    <row collapsed="false" customFormat="false" customHeight="false" hidden="false" ht="12.1" outlineLevel="0" r="1510">
      <c r="A1510" s="21" t="n">
        <v>45342.633055556</v>
      </c>
      <c r="B1510" s="17" t="s">
        <v>33</v>
      </c>
      <c r="C1510" s="17" t="s">
        <v>622</v>
      </c>
      <c r="D1510" s="17" t="s">
        <v>473</v>
      </c>
      <c r="E1510" s="17" t="s">
        <v>17</v>
      </c>
      <c r="F1510" s="17" t="s">
        <v>19</v>
      </c>
      <c r="G1510" s="7" t="n">
        <v>50</v>
      </c>
      <c r="H1510" s="6" t="n">
        <v>287.41</v>
      </c>
      <c r="I1510" s="6" t="n">
        <v>-14370.5</v>
      </c>
      <c r="J1510" s="6" t="n">
        <v>0</v>
      </c>
      <c r="K1510" s="6" t="n">
        <v>-10.06</v>
      </c>
      <c r="L1510" s="6" t="n">
        <v>0</v>
      </c>
      <c r="M1510" s="6"/>
      <c r="N1510" s="6" t="s">
        <f>=I1510+J1510+K1510+L1510</f>
      </c>
      <c r="O1510" s="6"/>
      <c r="P1510" s="17"/>
    </row>
    <row collapsed="false" customFormat="false" customHeight="false" hidden="false" ht="12.1" outlineLevel="0" r="1511">
      <c r="A1511" s="21" t="n">
        <v>45342.64931713</v>
      </c>
      <c r="B1511" s="17" t="s">
        <v>27</v>
      </c>
      <c r="C1511" s="17" t="s">
        <v>560</v>
      </c>
      <c r="D1511" s="17" t="s">
        <v>473</v>
      </c>
      <c r="E1511" s="17" t="s">
        <v>17</v>
      </c>
      <c r="F1511" s="17" t="s">
        <v>19</v>
      </c>
      <c r="G1511" s="7" t="n">
        <v>1000</v>
      </c>
      <c r="H1511" s="6" t="n">
        <v>60.2</v>
      </c>
      <c r="I1511" s="6" t="n">
        <v>-60200</v>
      </c>
      <c r="J1511" s="6" t="n">
        <v>0</v>
      </c>
      <c r="K1511" s="6" t="n">
        <v>-24.08</v>
      </c>
      <c r="L1511" s="6" t="n">
        <v>0</v>
      </c>
      <c r="M1511" s="6"/>
      <c r="N1511" s="6" t="s">
        <f>=I1511+J1511+K1511+L1511</f>
      </c>
      <c r="O1511" s="6"/>
      <c r="P1511" s="17"/>
    </row>
    <row collapsed="false" customFormat="false" customHeight="false" hidden="false" ht="12.1" outlineLevel="0" r="1512">
      <c r="A1512" s="26" t="n">
        <v>45342.860462963</v>
      </c>
      <c r="B1512" s="27" t="s">
        <v>547</v>
      </c>
      <c r="C1512" s="27" t="s">
        <v>343</v>
      </c>
      <c r="D1512" s="27" t="s">
        <v>547</v>
      </c>
      <c r="E1512" s="27" t="s">
        <v>547</v>
      </c>
      <c r="F1512" s="27" t="s">
        <v>19</v>
      </c>
      <c r="G1512" s="28" t="n">
        <v>1</v>
      </c>
      <c r="H1512" s="29" t="n">
        <v>1</v>
      </c>
      <c r="I1512" s="29" t="n">
        <v>55000</v>
      </c>
      <c r="J1512" s="29" t="n">
        <v>0</v>
      </c>
      <c r="K1512" s="29" t="n">
        <v>0</v>
      </c>
      <c r="L1512" s="29" t="n">
        <v>0</v>
      </c>
      <c r="M1512" s="29"/>
      <c r="N1512" s="6" t="s">
        <f>=I1512+J1512+K1512+L1512</f>
      </c>
      <c r="O1512" s="29"/>
      <c r="P1512" s="27"/>
    </row>
    <row collapsed="false" customFormat="false" customHeight="false" hidden="false" ht="12.1" outlineLevel="0" r="1513">
      <c r="A1513" s="21" t="n">
        <v>45342.87162037</v>
      </c>
      <c r="B1513" s="17" t="s">
        <v>27</v>
      </c>
      <c r="C1513" s="17" t="s">
        <v>560</v>
      </c>
      <c r="D1513" s="17" t="s">
        <v>473</v>
      </c>
      <c r="E1513" s="17" t="s">
        <v>17</v>
      </c>
      <c r="F1513" s="17" t="s">
        <v>19</v>
      </c>
      <c r="G1513" s="7" t="n">
        <v>300</v>
      </c>
      <c r="H1513" s="6" t="n">
        <v>59.445</v>
      </c>
      <c r="I1513" s="6" t="n">
        <v>-17833.5</v>
      </c>
      <c r="J1513" s="6" t="n">
        <v>0</v>
      </c>
      <c r="K1513" s="6" t="n">
        <v>-12.48</v>
      </c>
      <c r="L1513" s="6" t="n">
        <v>0</v>
      </c>
      <c r="M1513" s="6"/>
      <c r="N1513" s="6" t="s">
        <f>=I1513+J1513+K1513+L1513</f>
      </c>
      <c r="O1513" s="6"/>
      <c r="P1513" s="17"/>
    </row>
    <row collapsed="false" customFormat="false" customHeight="false" hidden="false" ht="12.1" outlineLevel="0" r="1514">
      <c r="A1514" s="21" t="n">
        <v>45342.897627315</v>
      </c>
      <c r="B1514" s="17" t="s">
        <v>36</v>
      </c>
      <c r="C1514" s="17" t="s">
        <v>555</v>
      </c>
      <c r="D1514" s="17" t="s">
        <v>473</v>
      </c>
      <c r="E1514" s="17" t="s">
        <v>17</v>
      </c>
      <c r="F1514" s="17" t="s">
        <v>19</v>
      </c>
      <c r="G1514" s="7" t="n">
        <v>340</v>
      </c>
      <c r="H1514" s="6" t="n">
        <v>159.51</v>
      </c>
      <c r="I1514" s="6" t="n">
        <v>-54233.4</v>
      </c>
      <c r="J1514" s="6" t="n">
        <v>0</v>
      </c>
      <c r="K1514" s="6" t="n">
        <v>-21.69</v>
      </c>
      <c r="L1514" s="6" t="n">
        <v>0</v>
      </c>
      <c r="M1514" s="6"/>
      <c r="N1514" s="6" t="s">
        <f>=I1514+J1514+K1514+L1514</f>
      </c>
      <c r="O1514" s="6"/>
      <c r="P1514" s="17"/>
    </row>
    <row collapsed="false" customFormat="false" customHeight="false" hidden="false" ht="12.1" outlineLevel="0" r="1515">
      <c r="A1515" s="21" t="n">
        <v>45342.912291667</v>
      </c>
      <c r="B1515" s="17" t="s">
        <v>39</v>
      </c>
      <c r="C1515" s="17" t="s">
        <v>553</v>
      </c>
      <c r="D1515" s="17" t="s">
        <v>473</v>
      </c>
      <c r="E1515" s="17" t="s">
        <v>17</v>
      </c>
      <c r="F1515" s="17" t="s">
        <v>19</v>
      </c>
      <c r="G1515" s="7" t="n">
        <v>20</v>
      </c>
      <c r="H1515" s="6" t="n">
        <v>284.57</v>
      </c>
      <c r="I1515" s="6" t="n">
        <v>-5691.4</v>
      </c>
      <c r="J1515" s="6" t="n">
        <v>0</v>
      </c>
      <c r="K1515" s="6" t="n">
        <v>-2.28</v>
      </c>
      <c r="L1515" s="6" t="n">
        <v>0</v>
      </c>
      <c r="M1515" s="6"/>
      <c r="N1515" s="6" t="s">
        <f>=I1515+J1515+K1515+L1515</f>
      </c>
      <c r="O1515" s="6"/>
      <c r="P1515" s="17"/>
    </row>
    <row collapsed="false" customFormat="false" customHeight="false" hidden="false" ht="12.1" outlineLevel="0" r="1516">
      <c r="A1516" s="26" t="n">
        <v>45343</v>
      </c>
      <c r="B1516" s="27" t="s">
        <v>547</v>
      </c>
      <c r="C1516" s="27" t="s">
        <v>183</v>
      </c>
      <c r="D1516" s="27" t="s">
        <v>547</v>
      </c>
      <c r="E1516" s="27" t="s">
        <v>547</v>
      </c>
      <c r="F1516" s="27" t="s">
        <v>19</v>
      </c>
      <c r="G1516" s="28" t="n">
        <v>1</v>
      </c>
      <c r="H1516" s="29" t="n">
        <v>10000</v>
      </c>
      <c r="I1516" s="29" t="n">
        <v>10000</v>
      </c>
      <c r="J1516" s="29" t="n">
        <v>0</v>
      </c>
      <c r="K1516" s="29" t="n">
        <v>0</v>
      </c>
      <c r="L1516" s="29" t="n">
        <v>0</v>
      </c>
      <c r="M1516" s="29"/>
      <c r="N1516" s="6" t="s">
        <f>=I1516+J1516+K1516+L1516</f>
      </c>
      <c r="O1516" s="29"/>
      <c r="P1516" s="27"/>
    </row>
    <row collapsed="false" customFormat="false" customHeight="false" hidden="false" ht="12.1" outlineLevel="0" r="1517">
      <c r="A1517" s="21" t="n">
        <v>45344.435081019</v>
      </c>
      <c r="B1517" s="17" t="s">
        <v>498</v>
      </c>
      <c r="C1517" s="17" t="s">
        <v>647</v>
      </c>
      <c r="D1517" s="17" t="s">
        <v>473</v>
      </c>
      <c r="E1517" s="17" t="s">
        <v>17</v>
      </c>
      <c r="F1517" s="17" t="s">
        <v>19</v>
      </c>
      <c r="G1517" s="7" t="n">
        <v>16000</v>
      </c>
      <c r="H1517" s="6" t="n">
        <v>0.6348</v>
      </c>
      <c r="I1517" s="6" t="n">
        <v>-10156.8</v>
      </c>
      <c r="J1517" s="6" t="n">
        <v>0</v>
      </c>
      <c r="K1517" s="6" t="n">
        <v>-7.1</v>
      </c>
      <c r="L1517" s="6" t="n">
        <v>0</v>
      </c>
      <c r="M1517" s="6"/>
      <c r="N1517" s="6" t="s">
        <f>=I1517+J1517+K1517+L1517</f>
      </c>
      <c r="O1517" s="6"/>
      <c r="P1517" s="17"/>
    </row>
    <row collapsed="false" customFormat="false" customHeight="false" hidden="false" ht="12.1" outlineLevel="0" r="1518">
      <c r="A1518" s="26" t="n">
        <v>45363</v>
      </c>
      <c r="B1518" s="27" t="s">
        <v>547</v>
      </c>
      <c r="C1518" s="27" t="s">
        <v>183</v>
      </c>
      <c r="D1518" s="27" t="s">
        <v>547</v>
      </c>
      <c r="E1518" s="27" t="s">
        <v>547</v>
      </c>
      <c r="F1518" s="27" t="s">
        <v>19</v>
      </c>
      <c r="G1518" s="28" t="n">
        <v>1</v>
      </c>
      <c r="H1518" s="29" t="n">
        <v>2300</v>
      </c>
      <c r="I1518" s="29" t="n">
        <v>2300</v>
      </c>
      <c r="J1518" s="29" t="n">
        <v>0</v>
      </c>
      <c r="K1518" s="29" t="n">
        <v>0</v>
      </c>
      <c r="L1518" s="29" t="n">
        <v>0</v>
      </c>
      <c r="M1518" s="29"/>
      <c r="N1518" s="6" t="s">
        <f>=I1518+J1518+K1518+L1518</f>
      </c>
      <c r="O1518" s="29"/>
      <c r="P1518" s="27"/>
    </row>
    <row collapsed="false" customFormat="false" customHeight="false" hidden="false" ht="12.1" outlineLevel="0" r="1519">
      <c r="A1519" s="42" t="n">
        <v>45363.824305556</v>
      </c>
      <c r="B1519" s="43" t="s">
        <v>36</v>
      </c>
      <c r="C1519" s="43" t="s">
        <v>375</v>
      </c>
      <c r="D1519" s="43" t="s">
        <v>636</v>
      </c>
      <c r="E1519" s="43" t="s">
        <v>17</v>
      </c>
      <c r="F1519" s="43" t="s">
        <v>19</v>
      </c>
      <c r="G1519" s="44" t="n">
        <v>40</v>
      </c>
      <c r="H1519" s="45" t="n">
        <v>116.81</v>
      </c>
      <c r="I1519" s="45" t="n">
        <v>0</v>
      </c>
      <c r="J1519" s="45" t="n">
        <v>0</v>
      </c>
      <c r="K1519" s="45" t="n">
        <v>0</v>
      </c>
      <c r="L1519" s="45" t="n">
        <v>0</v>
      </c>
      <c r="M1519" s="45"/>
      <c r="N1519" s="6" t="s">
        <f>=I1519+J1519+K1519+L1519</f>
      </c>
      <c r="O1519" s="45"/>
      <c r="P1519" s="43"/>
    </row>
    <row collapsed="false" customFormat="false" customHeight="false" hidden="false" ht="12.1" outlineLevel="0" r="1520">
      <c r="A1520" s="26" t="n">
        <v>45370</v>
      </c>
      <c r="B1520" s="27" t="s">
        <v>547</v>
      </c>
      <c r="C1520" s="27" t="s">
        <v>183</v>
      </c>
      <c r="D1520" s="27" t="s">
        <v>547</v>
      </c>
      <c r="E1520" s="27" t="s">
        <v>547</v>
      </c>
      <c r="F1520" s="27" t="s">
        <v>19</v>
      </c>
      <c r="G1520" s="28" t="n">
        <v>1</v>
      </c>
      <c r="H1520" s="29" t="n">
        <v>60000</v>
      </c>
      <c r="I1520" s="29" t="n">
        <v>60000</v>
      </c>
      <c r="J1520" s="29" t="n">
        <v>0</v>
      </c>
      <c r="K1520" s="29" t="n">
        <v>0</v>
      </c>
      <c r="L1520" s="29" t="n">
        <v>0</v>
      </c>
      <c r="M1520" s="29"/>
      <c r="N1520" s="6" t="s">
        <f>=I1520+J1520+K1520+L1520</f>
      </c>
      <c r="O1520" s="29"/>
      <c r="P1520" s="27"/>
    </row>
    <row collapsed="false" customFormat="false" customHeight="false" hidden="false" ht="12.1" outlineLevel="0" r="1521">
      <c r="A1521" s="26" t="n">
        <v>45370</v>
      </c>
      <c r="B1521" s="27" t="s">
        <v>547</v>
      </c>
      <c r="C1521" s="27" t="s">
        <v>183</v>
      </c>
      <c r="D1521" s="27" t="s">
        <v>547</v>
      </c>
      <c r="E1521" s="27" t="s">
        <v>547</v>
      </c>
      <c r="F1521" s="27" t="s">
        <v>19</v>
      </c>
      <c r="G1521" s="28" t="n">
        <v>1</v>
      </c>
      <c r="H1521" s="29" t="n">
        <v>19000</v>
      </c>
      <c r="I1521" s="29" t="n">
        <v>19000</v>
      </c>
      <c r="J1521" s="29" t="n">
        <v>0</v>
      </c>
      <c r="K1521" s="29" t="n">
        <v>0</v>
      </c>
      <c r="L1521" s="29" t="n">
        <v>0</v>
      </c>
      <c r="M1521" s="29"/>
      <c r="N1521" s="6" t="s">
        <f>=I1521+J1521+K1521+L1521</f>
      </c>
      <c r="O1521" s="29"/>
      <c r="P1521" s="27"/>
    </row>
    <row collapsed="false" customFormat="false" customHeight="false" hidden="false" ht="12.1" outlineLevel="0" r="1522">
      <c r="A1522" s="21" t="n">
        <v>45370.984155093</v>
      </c>
      <c r="B1522" s="17" t="s">
        <v>39</v>
      </c>
      <c r="C1522" s="17" t="s">
        <v>553</v>
      </c>
      <c r="D1522" s="17" t="s">
        <v>473</v>
      </c>
      <c r="E1522" s="17" t="s">
        <v>17</v>
      </c>
      <c r="F1522" s="17" t="s">
        <v>19</v>
      </c>
      <c r="G1522" s="7" t="n">
        <v>30</v>
      </c>
      <c r="H1522" s="6" t="n">
        <v>295.22</v>
      </c>
      <c r="I1522" s="6" t="n">
        <v>-8856.6</v>
      </c>
      <c r="J1522" s="6" t="n">
        <v>0</v>
      </c>
      <c r="K1522" s="6" t="n">
        <v>-3.54</v>
      </c>
      <c r="L1522" s="6" t="n">
        <v>0</v>
      </c>
      <c r="M1522" s="6"/>
      <c r="N1522" s="6" t="s">
        <f>=I1522+J1522+K1522+L1522</f>
      </c>
      <c r="O1522" s="6"/>
      <c r="P1522" s="17"/>
    </row>
    <row collapsed="false" customFormat="false" customHeight="false" hidden="false" ht="12.1" outlineLevel="0" r="1523">
      <c r="A1523" s="21" t="n">
        <v>45370.984259259</v>
      </c>
      <c r="B1523" s="17" t="s">
        <v>39</v>
      </c>
      <c r="C1523" s="17" t="s">
        <v>553</v>
      </c>
      <c r="D1523" s="17" t="s">
        <v>473</v>
      </c>
      <c r="E1523" s="17" t="s">
        <v>17</v>
      </c>
      <c r="F1523" s="17" t="s">
        <v>19</v>
      </c>
      <c r="G1523" s="7" t="n">
        <v>10</v>
      </c>
      <c r="H1523" s="6" t="n">
        <v>295.22</v>
      </c>
      <c r="I1523" s="6" t="n">
        <v>-2952.2</v>
      </c>
      <c r="J1523" s="6" t="n">
        <v>0</v>
      </c>
      <c r="K1523" s="6" t="n">
        <v>-1.18</v>
      </c>
      <c r="L1523" s="6" t="n">
        <v>0</v>
      </c>
      <c r="M1523" s="6"/>
      <c r="N1523" s="6" t="s">
        <f>=I1523+J1523+K1523+L1523</f>
      </c>
      <c r="O1523" s="6"/>
      <c r="P1523" s="17"/>
    </row>
    <row collapsed="false" customFormat="false" customHeight="false" hidden="false" ht="12.1" outlineLevel="0" r="1524">
      <c r="A1524" s="21" t="n">
        <v>45370.984560185</v>
      </c>
      <c r="B1524" s="17" t="s">
        <v>39</v>
      </c>
      <c r="C1524" s="17" t="s">
        <v>553</v>
      </c>
      <c r="D1524" s="17" t="s">
        <v>473</v>
      </c>
      <c r="E1524" s="17" t="s">
        <v>17</v>
      </c>
      <c r="F1524" s="17" t="s">
        <v>19</v>
      </c>
      <c r="G1524" s="7" t="n">
        <v>230</v>
      </c>
      <c r="H1524" s="6" t="n">
        <v>295.22</v>
      </c>
      <c r="I1524" s="6" t="n">
        <v>-67900.6</v>
      </c>
      <c r="J1524" s="6" t="n">
        <v>0</v>
      </c>
      <c r="K1524" s="6" t="n">
        <v>-27.16</v>
      </c>
      <c r="L1524" s="6" t="n">
        <v>0</v>
      </c>
      <c r="M1524" s="6"/>
      <c r="N1524" s="6" t="s">
        <f>=I1524+J1524+K1524+L1524</f>
      </c>
      <c r="O1524" s="6"/>
      <c r="P1524" s="17"/>
    </row>
    <row collapsed="false" customFormat="false" customHeight="false" hidden="false" ht="12.1" outlineLevel="0" r="1525">
      <c r="A1525" s="21" t="n">
        <v>45370.985277778</v>
      </c>
      <c r="B1525" s="17" t="s">
        <v>36</v>
      </c>
      <c r="C1525" s="17" t="s">
        <v>555</v>
      </c>
      <c r="D1525" s="17" t="s">
        <v>473</v>
      </c>
      <c r="E1525" s="17" t="s">
        <v>17</v>
      </c>
      <c r="F1525" s="17" t="s">
        <v>19</v>
      </c>
      <c r="G1525" s="7" t="n">
        <v>120</v>
      </c>
      <c r="H1525" s="6" t="n">
        <v>158.45</v>
      </c>
      <c r="I1525" s="6" t="n">
        <v>-19014</v>
      </c>
      <c r="J1525" s="6" t="n">
        <v>0</v>
      </c>
      <c r="K1525" s="6" t="n">
        <v>-7.61</v>
      </c>
      <c r="L1525" s="6" t="n">
        <v>0</v>
      </c>
      <c r="M1525" s="6"/>
      <c r="N1525" s="6" t="s">
        <f>=I1525+J1525+K1525+L1525</f>
      </c>
      <c r="O1525" s="6"/>
      <c r="P1525" s="17"/>
    </row>
    <row collapsed="false" customFormat="false" customHeight="false" hidden="false" ht="12.1" outlineLevel="0" r="1526">
      <c r="A1526" s="21" t="n">
        <v>45370.985497685</v>
      </c>
      <c r="B1526" s="17" t="s">
        <v>36</v>
      </c>
      <c r="C1526" s="17" t="s">
        <v>555</v>
      </c>
      <c r="D1526" s="17" t="s">
        <v>473</v>
      </c>
      <c r="E1526" s="17" t="s">
        <v>17</v>
      </c>
      <c r="F1526" s="17" t="s">
        <v>19</v>
      </c>
      <c r="G1526" s="7" t="n">
        <v>260</v>
      </c>
      <c r="H1526" s="6" t="n">
        <v>158.45</v>
      </c>
      <c r="I1526" s="6" t="n">
        <v>-41197</v>
      </c>
      <c r="J1526" s="6" t="n">
        <v>0</v>
      </c>
      <c r="K1526" s="6" t="n">
        <v>-16.48</v>
      </c>
      <c r="L1526" s="6" t="n">
        <v>0</v>
      </c>
      <c r="M1526" s="6"/>
      <c r="N1526" s="6" t="s">
        <f>=I1526+J1526+K1526+L1526</f>
      </c>
      <c r="O1526" s="6"/>
      <c r="P1526" s="17"/>
    </row>
    <row collapsed="false" customFormat="false" customHeight="false" hidden="false" ht="12.1" outlineLevel="0" r="1527">
      <c r="A1527" s="21" t="n">
        <v>45371.960555556</v>
      </c>
      <c r="B1527" s="17" t="s">
        <v>36</v>
      </c>
      <c r="C1527" s="17" t="s">
        <v>555</v>
      </c>
      <c r="D1527" s="17" t="s">
        <v>473</v>
      </c>
      <c r="E1527" s="17" t="s">
        <v>17</v>
      </c>
      <c r="F1527" s="17" t="s">
        <v>19</v>
      </c>
      <c r="G1527" s="7" t="n">
        <v>380</v>
      </c>
      <c r="H1527" s="6" t="n">
        <v>158.51</v>
      </c>
      <c r="I1527" s="6" t="n">
        <v>-60233.8</v>
      </c>
      <c r="J1527" s="6" t="n">
        <v>0</v>
      </c>
      <c r="K1527" s="6" t="n">
        <v>-24.09</v>
      </c>
      <c r="L1527" s="6" t="n">
        <v>0</v>
      </c>
      <c r="M1527" s="6"/>
      <c r="N1527" s="6" t="s">
        <f>=I1527+J1527+K1527+L1527</f>
      </c>
      <c r="O1527" s="6"/>
      <c r="P1527" s="17"/>
    </row>
    <row collapsed="false" customFormat="false" customHeight="false" hidden="false" ht="12.1" outlineLevel="0" r="1528">
      <c r="A1528" s="21" t="n">
        <v>45371.961041667</v>
      </c>
      <c r="B1528" s="17" t="s">
        <v>36</v>
      </c>
      <c r="C1528" s="17" t="s">
        <v>555</v>
      </c>
      <c r="D1528" s="17" t="s">
        <v>473</v>
      </c>
      <c r="E1528" s="17" t="s">
        <v>17</v>
      </c>
      <c r="F1528" s="17" t="s">
        <v>19</v>
      </c>
      <c r="G1528" s="7" t="n">
        <v>120</v>
      </c>
      <c r="H1528" s="6" t="n">
        <v>158.51</v>
      </c>
      <c r="I1528" s="6" t="n">
        <v>-19021.2</v>
      </c>
      <c r="J1528" s="6" t="n">
        <v>0</v>
      </c>
      <c r="K1528" s="6" t="n">
        <v>-7.61</v>
      </c>
      <c r="L1528" s="6" t="n">
        <v>0</v>
      </c>
      <c r="M1528" s="6"/>
      <c r="N1528" s="6" t="s">
        <f>=I1528+J1528+K1528+L1528</f>
      </c>
      <c r="O1528" s="6"/>
      <c r="P1528" s="17"/>
    </row>
    <row collapsed="false" customFormat="false" customHeight="false" hidden="false" ht="12.1" outlineLevel="0" r="1529">
      <c r="A1529" s="26" t="n">
        <v>45371.964097222</v>
      </c>
      <c r="B1529" s="27" t="s">
        <v>547</v>
      </c>
      <c r="C1529" s="27" t="s">
        <v>343</v>
      </c>
      <c r="D1529" s="27" t="s">
        <v>547</v>
      </c>
      <c r="E1529" s="27" t="s">
        <v>547</v>
      </c>
      <c r="F1529" s="27" t="s">
        <v>19</v>
      </c>
      <c r="G1529" s="28" t="n">
        <v>1</v>
      </c>
      <c r="H1529" s="29" t="n">
        <v>1</v>
      </c>
      <c r="I1529" s="29" t="n">
        <v>60000</v>
      </c>
      <c r="J1529" s="29" t="n">
        <v>0</v>
      </c>
      <c r="K1529" s="29" t="n">
        <v>0</v>
      </c>
      <c r="L1529" s="29" t="n">
        <v>0</v>
      </c>
      <c r="M1529" s="29"/>
      <c r="N1529" s="6" t="s">
        <f>=I1529+J1529+K1529+L1529</f>
      </c>
      <c r="O1529" s="29"/>
      <c r="P1529" s="27"/>
    </row>
    <row collapsed="false" customFormat="false" customHeight="false" hidden="false" ht="12.1" outlineLevel="0" r="1530">
      <c r="A1530" s="26" t="n">
        <v>45372.959675926</v>
      </c>
      <c r="B1530" s="27" t="s">
        <v>547</v>
      </c>
      <c r="C1530" s="27" t="s">
        <v>343</v>
      </c>
      <c r="D1530" s="27" t="s">
        <v>547</v>
      </c>
      <c r="E1530" s="27" t="s">
        <v>547</v>
      </c>
      <c r="F1530" s="27" t="s">
        <v>19</v>
      </c>
      <c r="G1530" s="28" t="n">
        <v>1</v>
      </c>
      <c r="H1530" s="29" t="n">
        <v>1</v>
      </c>
      <c r="I1530" s="29" t="n">
        <v>79000</v>
      </c>
      <c r="J1530" s="29" t="n">
        <v>0</v>
      </c>
      <c r="K1530" s="29" t="n">
        <v>0</v>
      </c>
      <c r="L1530" s="29" t="n">
        <v>0</v>
      </c>
      <c r="M1530" s="29"/>
      <c r="N1530" s="6" t="s">
        <f>=I1530+J1530+K1530+L1530</f>
      </c>
      <c r="O1530" s="29"/>
      <c r="P1530" s="27"/>
    </row>
    <row collapsed="false" customFormat="false" customHeight="false" hidden="false" ht="12.1" outlineLevel="0" r="1531">
      <c r="A1531" s="26" t="n">
        <v>45373</v>
      </c>
      <c r="B1531" s="27" t="s">
        <v>547</v>
      </c>
      <c r="C1531" s="27" t="s">
        <v>183</v>
      </c>
      <c r="D1531" s="27" t="s">
        <v>547</v>
      </c>
      <c r="E1531" s="27" t="s">
        <v>547</v>
      </c>
      <c r="F1531" s="27" t="s">
        <v>19</v>
      </c>
      <c r="G1531" s="28" t="n">
        <v>1</v>
      </c>
      <c r="H1531" s="29" t="n">
        <v>4000</v>
      </c>
      <c r="I1531" s="29" t="n">
        <v>4000</v>
      </c>
      <c r="J1531" s="29" t="n">
        <v>0</v>
      </c>
      <c r="K1531" s="29" t="n">
        <v>0</v>
      </c>
      <c r="L1531" s="29" t="n">
        <v>0</v>
      </c>
      <c r="M1531" s="29"/>
      <c r="N1531" s="6" t="s">
        <f>=I1531+J1531+K1531+L1531</f>
      </c>
      <c r="O1531" s="29"/>
      <c r="P1531" s="27"/>
    </row>
    <row collapsed="false" customFormat="false" customHeight="false" hidden="false" ht="12.1" outlineLevel="0" r="1532">
      <c r="A1532" s="26" t="n">
        <v>45373</v>
      </c>
      <c r="B1532" s="27" t="s">
        <v>547</v>
      </c>
      <c r="C1532" s="27" t="s">
        <v>183</v>
      </c>
      <c r="D1532" s="27" t="s">
        <v>547</v>
      </c>
      <c r="E1532" s="27" t="s">
        <v>547</v>
      </c>
      <c r="F1532" s="27" t="s">
        <v>19</v>
      </c>
      <c r="G1532" s="28" t="n">
        <v>1</v>
      </c>
      <c r="H1532" s="29" t="n">
        <v>41000</v>
      </c>
      <c r="I1532" s="29" t="n">
        <v>41000</v>
      </c>
      <c r="J1532" s="29" t="n">
        <v>0</v>
      </c>
      <c r="K1532" s="29" t="n">
        <v>0</v>
      </c>
      <c r="L1532" s="29" t="n">
        <v>0</v>
      </c>
      <c r="M1532" s="29"/>
      <c r="N1532" s="6" t="s">
        <f>=I1532+J1532+K1532+L1532</f>
      </c>
      <c r="O1532" s="29"/>
      <c r="P1532" s="27"/>
    </row>
    <row collapsed="false" customFormat="false" customHeight="false" hidden="false" ht="12.1" outlineLevel="0" r="1533">
      <c r="A1533" s="26" t="n">
        <v>45373</v>
      </c>
      <c r="B1533" s="27" t="s">
        <v>547</v>
      </c>
      <c r="C1533" s="27" t="s">
        <v>183</v>
      </c>
      <c r="D1533" s="27" t="s">
        <v>547</v>
      </c>
      <c r="E1533" s="27" t="s">
        <v>547</v>
      </c>
      <c r="F1533" s="27" t="s">
        <v>19</v>
      </c>
      <c r="G1533" s="28" t="n">
        <v>1</v>
      </c>
      <c r="H1533" s="29" t="n">
        <v>26000</v>
      </c>
      <c r="I1533" s="29" t="n">
        <v>26000</v>
      </c>
      <c r="J1533" s="29" t="n">
        <v>0</v>
      </c>
      <c r="K1533" s="29" t="n">
        <v>0</v>
      </c>
      <c r="L1533" s="29" t="n">
        <v>0</v>
      </c>
      <c r="M1533" s="29"/>
      <c r="N1533" s="6" t="s">
        <f>=I1533+J1533+K1533+L1533</f>
      </c>
      <c r="O1533" s="29"/>
      <c r="P1533" s="27"/>
    </row>
    <row collapsed="false" customFormat="false" customHeight="false" hidden="false" ht="12.1" outlineLevel="0" r="1534">
      <c r="A1534" s="26" t="n">
        <v>45373</v>
      </c>
      <c r="B1534" s="27" t="s">
        <v>547</v>
      </c>
      <c r="C1534" s="27" t="s">
        <v>183</v>
      </c>
      <c r="D1534" s="27" t="s">
        <v>547</v>
      </c>
      <c r="E1534" s="27" t="s">
        <v>547</v>
      </c>
      <c r="F1534" s="27" t="s">
        <v>19</v>
      </c>
      <c r="G1534" s="28" t="n">
        <v>1</v>
      </c>
      <c r="H1534" s="29" t="n">
        <v>50000</v>
      </c>
      <c r="I1534" s="29" t="n">
        <v>50000</v>
      </c>
      <c r="J1534" s="29" t="n">
        <v>0</v>
      </c>
      <c r="K1534" s="29" t="n">
        <v>0</v>
      </c>
      <c r="L1534" s="29" t="n">
        <v>0</v>
      </c>
      <c r="M1534" s="29"/>
      <c r="N1534" s="6" t="s">
        <f>=I1534+J1534+K1534+L1534</f>
      </c>
      <c r="O1534" s="29"/>
      <c r="P1534" s="27"/>
    </row>
    <row collapsed="false" customFormat="false" customHeight="false" hidden="false" ht="12.1" outlineLevel="0" r="1535">
      <c r="A1535" s="21" t="n">
        <v>45373.902962963</v>
      </c>
      <c r="B1535" s="17" t="s">
        <v>485</v>
      </c>
      <c r="C1535" s="17" t="s">
        <v>562</v>
      </c>
      <c r="D1535" s="17" t="s">
        <v>473</v>
      </c>
      <c r="E1535" s="17" t="s">
        <v>17</v>
      </c>
      <c r="F1535" s="17" t="s">
        <v>19</v>
      </c>
      <c r="G1535" s="7" t="n">
        <v>3</v>
      </c>
      <c r="H1535" s="6" t="n">
        <v>14806</v>
      </c>
      <c r="I1535" s="6" t="n">
        <v>-44418</v>
      </c>
      <c r="J1535" s="6" t="n">
        <v>0</v>
      </c>
      <c r="K1535" s="6" t="n">
        <v>-17.77</v>
      </c>
      <c r="L1535" s="6" t="n">
        <v>0</v>
      </c>
      <c r="M1535" s="6"/>
      <c r="N1535" s="6" t="s">
        <f>=I1535+J1535+K1535+L1535</f>
      </c>
      <c r="O1535" s="6"/>
      <c r="P1535" s="17"/>
    </row>
    <row collapsed="false" customFormat="false" customHeight="false" hidden="false" ht="12.1" outlineLevel="0" r="1536">
      <c r="A1536" s="21" t="n">
        <v>45373.907430556</v>
      </c>
      <c r="B1536" s="17" t="s">
        <v>485</v>
      </c>
      <c r="C1536" s="17" t="s">
        <v>562</v>
      </c>
      <c r="D1536" s="17" t="s">
        <v>473</v>
      </c>
      <c r="E1536" s="17" t="s">
        <v>17</v>
      </c>
      <c r="F1536" s="17" t="s">
        <v>19</v>
      </c>
      <c r="G1536" s="7" t="n">
        <v>3</v>
      </c>
      <c r="H1536" s="6" t="n">
        <v>14782</v>
      </c>
      <c r="I1536" s="6" t="n">
        <v>-44346</v>
      </c>
      <c r="J1536" s="6" t="n">
        <v>0</v>
      </c>
      <c r="K1536" s="6" t="n">
        <v>-31.04</v>
      </c>
      <c r="L1536" s="6" t="n">
        <v>0</v>
      </c>
      <c r="M1536" s="6"/>
      <c r="N1536" s="6" t="s">
        <f>=I1536+J1536+K1536+L1536</f>
      </c>
      <c r="O1536" s="6"/>
      <c r="P1536" s="17"/>
    </row>
    <row collapsed="false" customFormat="false" customHeight="false" hidden="false" ht="12.1" outlineLevel="0" r="1537">
      <c r="A1537" s="21" t="n">
        <v>45373.908425926</v>
      </c>
      <c r="B1537" s="17" t="s">
        <v>39</v>
      </c>
      <c r="C1537" s="17" t="s">
        <v>553</v>
      </c>
      <c r="D1537" s="17" t="s">
        <v>473</v>
      </c>
      <c r="E1537" s="17" t="s">
        <v>17</v>
      </c>
      <c r="F1537" s="17" t="s">
        <v>19</v>
      </c>
      <c r="G1537" s="7" t="n">
        <v>20</v>
      </c>
      <c r="H1537" s="6" t="n">
        <v>292.75</v>
      </c>
      <c r="I1537" s="6" t="n">
        <v>-5855</v>
      </c>
      <c r="J1537" s="6" t="n">
        <v>0</v>
      </c>
      <c r="K1537" s="6" t="n">
        <v>-2.34</v>
      </c>
      <c r="L1537" s="6" t="n">
        <v>0</v>
      </c>
      <c r="M1537" s="6"/>
      <c r="N1537" s="6" t="s">
        <f>=I1537+J1537+K1537+L1537</f>
      </c>
      <c r="O1537" s="6"/>
      <c r="P1537" s="17"/>
    </row>
    <row collapsed="false" customFormat="false" customHeight="false" hidden="false" ht="12.1" outlineLevel="0" r="1538">
      <c r="A1538" s="21" t="n">
        <v>45373.960219907</v>
      </c>
      <c r="B1538" s="17" t="s">
        <v>498</v>
      </c>
      <c r="C1538" s="17" t="s">
        <v>647</v>
      </c>
      <c r="D1538" s="17" t="s">
        <v>473</v>
      </c>
      <c r="E1538" s="17" t="s">
        <v>17</v>
      </c>
      <c r="F1538" s="17" t="s">
        <v>19</v>
      </c>
      <c r="G1538" s="7" t="n">
        <v>1000</v>
      </c>
      <c r="H1538" s="6" t="n">
        <v>0.6152</v>
      </c>
      <c r="I1538" s="6" t="n">
        <v>-615.2</v>
      </c>
      <c r="J1538" s="6" t="n">
        <v>0</v>
      </c>
      <c r="K1538" s="6" t="n">
        <v>-0.25</v>
      </c>
      <c r="L1538" s="6" t="n">
        <v>0</v>
      </c>
      <c r="M1538" s="6"/>
      <c r="N1538" s="6" t="s">
        <f>=I1538+J1538+K1538+L1538</f>
      </c>
      <c r="O1538" s="6"/>
      <c r="P1538" s="17"/>
    </row>
    <row collapsed="false" customFormat="false" customHeight="false" hidden="false" ht="12.1" outlineLevel="0" r="1539">
      <c r="A1539" s="21" t="n">
        <v>45373.965543981</v>
      </c>
      <c r="B1539" s="17" t="s">
        <v>498</v>
      </c>
      <c r="C1539" s="17" t="s">
        <v>647</v>
      </c>
      <c r="D1539" s="17" t="s">
        <v>473</v>
      </c>
      <c r="E1539" s="17" t="s">
        <v>17</v>
      </c>
      <c r="F1539" s="17" t="s">
        <v>19</v>
      </c>
      <c r="G1539" s="7" t="n">
        <v>20000</v>
      </c>
      <c r="H1539" s="6" t="n">
        <v>0.6154</v>
      </c>
      <c r="I1539" s="6" t="n">
        <v>-12308</v>
      </c>
      <c r="J1539" s="6" t="n">
        <v>0</v>
      </c>
      <c r="K1539" s="6" t="n">
        <v>-4.92</v>
      </c>
      <c r="L1539" s="6" t="n">
        <v>0</v>
      </c>
      <c r="M1539" s="6"/>
      <c r="N1539" s="6" t="s">
        <f>=I1539+J1539+K1539+L1539</f>
      </c>
      <c r="O1539" s="6"/>
      <c r="P1539" s="17"/>
    </row>
    <row collapsed="false" customFormat="false" customHeight="false" hidden="false" ht="12.1" outlineLevel="0" r="1540">
      <c r="A1540" s="21" t="n">
        <v>45373.965613426</v>
      </c>
      <c r="B1540" s="17" t="s">
        <v>498</v>
      </c>
      <c r="C1540" s="17" t="s">
        <v>647</v>
      </c>
      <c r="D1540" s="17" t="s">
        <v>473</v>
      </c>
      <c r="E1540" s="17" t="s">
        <v>17</v>
      </c>
      <c r="F1540" s="17" t="s">
        <v>19</v>
      </c>
      <c r="G1540" s="7" t="n">
        <v>6000</v>
      </c>
      <c r="H1540" s="6" t="n">
        <v>0.6154</v>
      </c>
      <c r="I1540" s="6" t="n">
        <v>-3692.4</v>
      </c>
      <c r="J1540" s="6" t="n">
        <v>0</v>
      </c>
      <c r="K1540" s="6" t="n">
        <v>-1.48</v>
      </c>
      <c r="L1540" s="6" t="n">
        <v>0</v>
      </c>
      <c r="M1540" s="6"/>
      <c r="N1540" s="6" t="s">
        <f>=I1540+J1540+K1540+L1540</f>
      </c>
      <c r="O1540" s="6"/>
      <c r="P1540" s="17"/>
    </row>
    <row collapsed="false" customFormat="false" customHeight="false" hidden="false" ht="12.1" outlineLevel="0" r="1541">
      <c r="A1541" s="21" t="n">
        <v>45373.96625</v>
      </c>
      <c r="B1541" s="17" t="s">
        <v>498</v>
      </c>
      <c r="C1541" s="17" t="s">
        <v>647</v>
      </c>
      <c r="D1541" s="17" t="s">
        <v>473</v>
      </c>
      <c r="E1541" s="17" t="s">
        <v>17</v>
      </c>
      <c r="F1541" s="17" t="s">
        <v>19</v>
      </c>
      <c r="G1541" s="7" t="n">
        <v>7000</v>
      </c>
      <c r="H1541" s="6" t="n">
        <v>0.6154</v>
      </c>
      <c r="I1541" s="6" t="n">
        <v>-4307.8</v>
      </c>
      <c r="J1541" s="6" t="n">
        <v>0</v>
      </c>
      <c r="K1541" s="6" t="n">
        <v>-1.72</v>
      </c>
      <c r="L1541" s="6" t="n">
        <v>0</v>
      </c>
      <c r="M1541" s="6"/>
      <c r="N1541" s="6" t="s">
        <f>=I1541+J1541+K1541+L1541</f>
      </c>
      <c r="O1541" s="6"/>
      <c r="P1541" s="17"/>
    </row>
    <row collapsed="false" customFormat="false" customHeight="false" hidden="false" ht="12.1" outlineLevel="0" r="1542">
      <c r="A1542" s="21" t="n">
        <v>45373.966481481</v>
      </c>
      <c r="B1542" s="17" t="s">
        <v>498</v>
      </c>
      <c r="C1542" s="17" t="s">
        <v>647</v>
      </c>
      <c r="D1542" s="17" t="s">
        <v>473</v>
      </c>
      <c r="E1542" s="17" t="s">
        <v>17</v>
      </c>
      <c r="F1542" s="17" t="s">
        <v>19</v>
      </c>
      <c r="G1542" s="7" t="n">
        <v>9000</v>
      </c>
      <c r="H1542" s="6" t="n">
        <v>0.6154</v>
      </c>
      <c r="I1542" s="6" t="n">
        <v>-5538.6</v>
      </c>
      <c r="J1542" s="6" t="n">
        <v>0</v>
      </c>
      <c r="K1542" s="6" t="n">
        <v>-2.22</v>
      </c>
      <c r="L1542" s="6" t="n">
        <v>0</v>
      </c>
      <c r="M1542" s="6"/>
      <c r="N1542" s="6" t="s">
        <f>=I1542+J1542+K1542+L1542</f>
      </c>
      <c r="O1542" s="6"/>
      <c r="P1542" s="17"/>
    </row>
    <row collapsed="false" customFormat="false" customHeight="false" hidden="false" ht="12.1" outlineLevel="0" r="1543">
      <c r="A1543" s="34" t="n">
        <v>45373.986805556</v>
      </c>
      <c r="B1543" s="35" t="s">
        <v>595</v>
      </c>
      <c r="C1543" s="35" t="s">
        <v>365</v>
      </c>
      <c r="D1543" s="35" t="s">
        <v>595</v>
      </c>
      <c r="E1543" s="35" t="s">
        <v>595</v>
      </c>
      <c r="F1543" s="35" t="s">
        <v>19</v>
      </c>
      <c r="G1543" s="36" t="n">
        <v>1</v>
      </c>
      <c r="H1543" s="37" t="n">
        <v>-1000</v>
      </c>
      <c r="I1543" s="37" t="n">
        <v>-1000</v>
      </c>
      <c r="J1543" s="37" t="n">
        <v>0</v>
      </c>
      <c r="K1543" s="37" t="n">
        <v>0</v>
      </c>
      <c r="L1543" s="37" t="n">
        <v>0</v>
      </c>
      <c r="M1543" s="37"/>
      <c r="N1543" s="6" t="s">
        <f>=I1543+J1543+K1543+L1543</f>
      </c>
      <c r="O1543" s="37"/>
      <c r="P1543" s="35"/>
    </row>
    <row collapsed="false" customFormat="false" customHeight="false" hidden="false" ht="12.1" outlineLevel="0" r="1544">
      <c r="A1544" s="26" t="n">
        <v>45380</v>
      </c>
      <c r="B1544" s="27" t="s">
        <v>547</v>
      </c>
      <c r="C1544" s="27" t="s">
        <v>183</v>
      </c>
      <c r="D1544" s="27" t="s">
        <v>547</v>
      </c>
      <c r="E1544" s="27" t="s">
        <v>547</v>
      </c>
      <c r="F1544" s="27" t="s">
        <v>19</v>
      </c>
      <c r="G1544" s="28" t="n">
        <v>1</v>
      </c>
      <c r="H1544" s="29" t="n">
        <v>90000</v>
      </c>
      <c r="I1544" s="29" t="n">
        <v>90000</v>
      </c>
      <c r="J1544" s="29" t="n">
        <v>0</v>
      </c>
      <c r="K1544" s="29" t="n">
        <v>0</v>
      </c>
      <c r="L1544" s="29" t="n">
        <v>0</v>
      </c>
      <c r="M1544" s="29"/>
      <c r="N1544" s="6" t="s">
        <f>=I1544+J1544+K1544+L1544</f>
      </c>
      <c r="O1544" s="29"/>
      <c r="P1544" s="27"/>
    </row>
    <row collapsed="false" customFormat="false" customHeight="false" hidden="false" ht="12.1" outlineLevel="0" r="1545">
      <c r="A1545" s="21" t="n">
        <v>45380.97775463</v>
      </c>
      <c r="B1545" s="17" t="s">
        <v>498</v>
      </c>
      <c r="C1545" s="17" t="s">
        <v>647</v>
      </c>
      <c r="D1545" s="17" t="s">
        <v>473</v>
      </c>
      <c r="E1545" s="17" t="s">
        <v>17</v>
      </c>
      <c r="F1545" s="17" t="s">
        <v>19</v>
      </c>
      <c r="G1545" s="7" t="n">
        <v>52000</v>
      </c>
      <c r="H1545" s="6" t="n">
        <v>0.6448</v>
      </c>
      <c r="I1545" s="6" t="n">
        <v>-33529.6</v>
      </c>
      <c r="J1545" s="6" t="n">
        <v>0</v>
      </c>
      <c r="K1545" s="6" t="n">
        <v>-13.41</v>
      </c>
      <c r="L1545" s="6" t="n">
        <v>0</v>
      </c>
      <c r="M1545" s="6"/>
      <c r="N1545" s="6" t="s">
        <f>=I1545+J1545+K1545+L1545</f>
      </c>
      <c r="O1545" s="6"/>
      <c r="P1545" s="17"/>
    </row>
    <row collapsed="false" customFormat="false" customHeight="false" hidden="false" ht="12.1" outlineLevel="0" r="1546">
      <c r="A1546" s="21" t="n">
        <v>45380.977928241</v>
      </c>
      <c r="B1546" s="17" t="s">
        <v>498</v>
      </c>
      <c r="C1546" s="17" t="s">
        <v>647</v>
      </c>
      <c r="D1546" s="17" t="s">
        <v>473</v>
      </c>
      <c r="E1546" s="17" t="s">
        <v>17</v>
      </c>
      <c r="F1546" s="17" t="s">
        <v>19</v>
      </c>
      <c r="G1546" s="7" t="n">
        <v>88000</v>
      </c>
      <c r="H1546" s="6" t="n">
        <v>0.6448</v>
      </c>
      <c r="I1546" s="6" t="n">
        <v>-56742.4</v>
      </c>
      <c r="J1546" s="6" t="n">
        <v>0</v>
      </c>
      <c r="K1546" s="6" t="n">
        <v>-22.7</v>
      </c>
      <c r="L1546" s="6" t="n">
        <v>0</v>
      </c>
      <c r="M1546" s="6"/>
      <c r="N1546" s="6" t="s">
        <f>=I1546+J1546+K1546+L1546</f>
      </c>
      <c r="O1546" s="6"/>
      <c r="P1546" s="17"/>
    </row>
    <row collapsed="false" customFormat="false" customHeight="false" hidden="false" ht="12.1" outlineLevel="0" r="1547">
      <c r="A1547" s="26" t="n">
        <v>45390</v>
      </c>
      <c r="B1547" s="27" t="s">
        <v>547</v>
      </c>
      <c r="C1547" s="27" t="s">
        <v>183</v>
      </c>
      <c r="D1547" s="27" t="s">
        <v>547</v>
      </c>
      <c r="E1547" s="27" t="s">
        <v>547</v>
      </c>
      <c r="F1547" s="27" t="s">
        <v>19</v>
      </c>
      <c r="G1547" s="28" t="n">
        <v>1</v>
      </c>
      <c r="H1547" s="29" t="n">
        <v>70000</v>
      </c>
      <c r="I1547" s="29" t="n">
        <v>70000</v>
      </c>
      <c r="J1547" s="29" t="n">
        <v>0</v>
      </c>
      <c r="K1547" s="29" t="n">
        <v>0</v>
      </c>
      <c r="L1547" s="29" t="n">
        <v>0</v>
      </c>
      <c r="M1547" s="29"/>
      <c r="N1547" s="6" t="s">
        <f>=I1547+J1547+K1547+L1547</f>
      </c>
      <c r="O1547" s="29"/>
      <c r="P1547" s="27"/>
    </row>
    <row collapsed="false" customFormat="false" customHeight="false" hidden="false" ht="12.1" outlineLevel="0" r="1548">
      <c r="A1548" s="26" t="n">
        <v>45390.900972222</v>
      </c>
      <c r="B1548" s="27" t="s">
        <v>547</v>
      </c>
      <c r="C1548" s="27" t="s">
        <v>343</v>
      </c>
      <c r="D1548" s="27" t="s">
        <v>547</v>
      </c>
      <c r="E1548" s="27" t="s">
        <v>547</v>
      </c>
      <c r="F1548" s="27" t="s">
        <v>19</v>
      </c>
      <c r="G1548" s="28" t="n">
        <v>1</v>
      </c>
      <c r="H1548" s="29" t="n">
        <v>1</v>
      </c>
      <c r="I1548" s="29" t="n">
        <v>32000</v>
      </c>
      <c r="J1548" s="29" t="n">
        <v>0</v>
      </c>
      <c r="K1548" s="29" t="n">
        <v>0</v>
      </c>
      <c r="L1548" s="29" t="n">
        <v>0</v>
      </c>
      <c r="M1548" s="29"/>
      <c r="N1548" s="6" t="s">
        <f>=I1548+J1548+K1548+L1548</f>
      </c>
      <c r="O1548" s="29"/>
      <c r="P1548" s="27"/>
    </row>
    <row collapsed="false" customFormat="false" customHeight="false" hidden="false" ht="12.1" outlineLevel="0" r="1549">
      <c r="A1549" s="21" t="n">
        <v>45390.911886574</v>
      </c>
      <c r="B1549" s="17" t="s">
        <v>36</v>
      </c>
      <c r="C1549" s="17" t="s">
        <v>555</v>
      </c>
      <c r="D1549" s="17" t="s">
        <v>473</v>
      </c>
      <c r="E1549" s="17" t="s">
        <v>17</v>
      </c>
      <c r="F1549" s="17" t="s">
        <v>19</v>
      </c>
      <c r="G1549" s="7" t="n">
        <v>190</v>
      </c>
      <c r="H1549" s="6" t="n">
        <v>163.85</v>
      </c>
      <c r="I1549" s="6" t="n">
        <v>-31131.5</v>
      </c>
      <c r="J1549" s="6" t="n">
        <v>0</v>
      </c>
      <c r="K1549" s="6" t="n">
        <v>-12.45</v>
      </c>
      <c r="L1549" s="6" t="n">
        <v>0</v>
      </c>
      <c r="M1549" s="6"/>
      <c r="N1549" s="6" t="s">
        <f>=I1549+J1549+K1549+L1549</f>
      </c>
      <c r="O1549" s="6"/>
      <c r="P1549" s="17"/>
    </row>
    <row collapsed="false" customFormat="false" customHeight="false" hidden="false" ht="12.1" outlineLevel="0" r="1550">
      <c r="A1550" s="21" t="n">
        <v>45390.991747685</v>
      </c>
      <c r="B1550" s="17" t="s">
        <v>27</v>
      </c>
      <c r="C1550" s="17" t="s">
        <v>560</v>
      </c>
      <c r="D1550" s="17" t="s">
        <v>473</v>
      </c>
      <c r="E1550" s="17" t="s">
        <v>17</v>
      </c>
      <c r="F1550" s="17" t="s">
        <v>19</v>
      </c>
      <c r="G1550" s="7" t="n">
        <v>1000</v>
      </c>
      <c r="H1550" s="6" t="n">
        <v>68.225</v>
      </c>
      <c r="I1550" s="6" t="n">
        <v>-68225</v>
      </c>
      <c r="J1550" s="6" t="n">
        <v>0</v>
      </c>
      <c r="K1550" s="6" t="n">
        <v>-27.29</v>
      </c>
      <c r="L1550" s="6" t="n">
        <v>0</v>
      </c>
      <c r="M1550" s="6"/>
      <c r="N1550" s="6" t="s">
        <f>=I1550+J1550+K1550+L1550</f>
      </c>
      <c r="O1550" s="6"/>
      <c r="P1550" s="17"/>
    </row>
    <row collapsed="false" customFormat="false" customHeight="false" hidden="false" ht="12.1" outlineLevel="0" r="1551">
      <c r="A1551" s="26" t="n">
        <v>45393</v>
      </c>
      <c r="B1551" s="27" t="s">
        <v>547</v>
      </c>
      <c r="C1551" s="27" t="s">
        <v>183</v>
      </c>
      <c r="D1551" s="27" t="s">
        <v>547</v>
      </c>
      <c r="E1551" s="27" t="s">
        <v>547</v>
      </c>
      <c r="F1551" s="27" t="s">
        <v>19</v>
      </c>
      <c r="G1551" s="28" t="n">
        <v>1</v>
      </c>
      <c r="H1551" s="29" t="n">
        <v>113000</v>
      </c>
      <c r="I1551" s="29" t="n">
        <v>113000</v>
      </c>
      <c r="J1551" s="29" t="n">
        <v>0</v>
      </c>
      <c r="K1551" s="29" t="n">
        <v>0</v>
      </c>
      <c r="L1551" s="29" t="n">
        <v>0</v>
      </c>
      <c r="M1551" s="29"/>
      <c r="N1551" s="6" t="s">
        <f>=I1551+J1551+K1551+L1551</f>
      </c>
      <c r="O1551" s="29"/>
      <c r="P1551" s="27"/>
    </row>
    <row collapsed="false" customFormat="false" customHeight="false" hidden="false" ht="12.1" outlineLevel="0" r="1552">
      <c r="A1552" s="21" t="n">
        <v>45393.985543981</v>
      </c>
      <c r="B1552" s="17" t="s">
        <v>39</v>
      </c>
      <c r="C1552" s="17" t="s">
        <v>553</v>
      </c>
      <c r="D1552" s="17" t="s">
        <v>473</v>
      </c>
      <c r="E1552" s="17" t="s">
        <v>17</v>
      </c>
      <c r="F1552" s="17" t="s">
        <v>19</v>
      </c>
      <c r="G1552" s="7" t="n">
        <v>370</v>
      </c>
      <c r="H1552" s="6" t="n">
        <v>306.76</v>
      </c>
      <c r="I1552" s="6" t="n">
        <v>-113501.2</v>
      </c>
      <c r="J1552" s="6" t="n">
        <v>0</v>
      </c>
      <c r="K1552" s="6" t="n">
        <v>-45.4</v>
      </c>
      <c r="L1552" s="6" t="n">
        <v>0</v>
      </c>
      <c r="M1552" s="6"/>
      <c r="N1552" s="6" t="s">
        <f>=I1552+J1552+K1552+L1552</f>
      </c>
      <c r="O1552" s="6"/>
      <c r="P1552" s="17"/>
    </row>
    <row collapsed="false" customFormat="false" customHeight="false" hidden="false" ht="12.1" outlineLevel="0" r="1553">
      <c r="A1553" s="42" t="n">
        <v>45394.825694444</v>
      </c>
      <c r="B1553" s="43" t="s">
        <v>24</v>
      </c>
      <c r="C1553" s="43" t="s">
        <v>376</v>
      </c>
      <c r="D1553" s="43" t="s">
        <v>636</v>
      </c>
      <c r="E1553" s="43" t="s">
        <v>17</v>
      </c>
      <c r="F1553" s="43" t="s">
        <v>19</v>
      </c>
      <c r="G1553" s="44" t="n">
        <v>20</v>
      </c>
      <c r="H1553" s="45" t="n">
        <v>592.9</v>
      </c>
      <c r="I1553" s="45" t="n">
        <v>0</v>
      </c>
      <c r="J1553" s="45" t="n">
        <v>0</v>
      </c>
      <c r="K1553" s="45" t="n">
        <v>0</v>
      </c>
      <c r="L1553" s="45" t="n">
        <v>0</v>
      </c>
      <c r="M1553" s="45"/>
      <c r="N1553" s="6" t="s">
        <f>=I1553+J1553+K1553+L1553</f>
      </c>
      <c r="O1553" s="45"/>
      <c r="P1553" s="43"/>
    </row>
    <row collapsed="false" customFormat="false" customHeight="false" hidden="false" ht="12.1" outlineLevel="0" r="1554">
      <c r="A1554" s="30" t="n">
        <v>45398.726469907</v>
      </c>
      <c r="B1554" s="31" t="s">
        <v>491</v>
      </c>
      <c r="C1554" s="31" t="s">
        <v>603</v>
      </c>
      <c r="D1554" s="31" t="s">
        <v>475</v>
      </c>
      <c r="E1554" s="31" t="s">
        <v>17</v>
      </c>
      <c r="F1554" s="31" t="s">
        <v>19</v>
      </c>
      <c r="G1554" s="32" t="n">
        <v>-34000</v>
      </c>
      <c r="H1554" s="33" t="n">
        <v>2.211</v>
      </c>
      <c r="I1554" s="33" t="n">
        <v>75174</v>
      </c>
      <c r="J1554" s="33" t="n">
        <v>0</v>
      </c>
      <c r="K1554" s="33" t="n">
        <v>-30.07</v>
      </c>
      <c r="L1554" s="33" t="n">
        <v>0</v>
      </c>
      <c r="M1554" s="33"/>
      <c r="N1554" s="6" t="s">
        <f>=I1554+J1554+K1554+L1554</f>
      </c>
      <c r="O1554" s="33"/>
      <c r="P1554" s="31"/>
    </row>
    <row collapsed="false" customFormat="false" customHeight="false" hidden="false" ht="12.1" outlineLevel="0" r="1555">
      <c r="A1555" s="30" t="n">
        <v>45398.726469907</v>
      </c>
      <c r="B1555" s="31" t="s">
        <v>491</v>
      </c>
      <c r="C1555" s="31" t="s">
        <v>603</v>
      </c>
      <c r="D1555" s="31" t="s">
        <v>475</v>
      </c>
      <c r="E1555" s="31" t="s">
        <v>17</v>
      </c>
      <c r="F1555" s="31" t="s">
        <v>19</v>
      </c>
      <c r="G1555" s="32" t="n">
        <v>-20000</v>
      </c>
      <c r="H1555" s="33" t="n">
        <v>2.211</v>
      </c>
      <c r="I1555" s="33" t="n">
        <v>44220</v>
      </c>
      <c r="J1555" s="33" t="n">
        <v>0</v>
      </c>
      <c r="K1555" s="33" t="n">
        <v>-17.69</v>
      </c>
      <c r="L1555" s="33" t="n">
        <v>0</v>
      </c>
      <c r="M1555" s="33"/>
      <c r="N1555" s="6" t="s">
        <f>=I1555+J1555+K1555+L1555</f>
      </c>
      <c r="O1555" s="33"/>
      <c r="P1555" s="31"/>
    </row>
    <row collapsed="false" customFormat="false" customHeight="false" hidden="false" ht="12.1" outlineLevel="0" r="1556">
      <c r="A1556" s="30" t="n">
        <v>45398.726493056</v>
      </c>
      <c r="B1556" s="31" t="s">
        <v>491</v>
      </c>
      <c r="C1556" s="31" t="s">
        <v>603</v>
      </c>
      <c r="D1556" s="31" t="s">
        <v>475</v>
      </c>
      <c r="E1556" s="31" t="s">
        <v>17</v>
      </c>
      <c r="F1556" s="31" t="s">
        <v>19</v>
      </c>
      <c r="G1556" s="32" t="n">
        <v>-1000</v>
      </c>
      <c r="H1556" s="33" t="n">
        <v>2.211</v>
      </c>
      <c r="I1556" s="33" t="n">
        <v>2211</v>
      </c>
      <c r="J1556" s="33" t="n">
        <v>0</v>
      </c>
      <c r="K1556" s="33" t="n">
        <v>-0.88</v>
      </c>
      <c r="L1556" s="33" t="n">
        <v>0</v>
      </c>
      <c r="M1556" s="33"/>
      <c r="N1556" s="6" t="s">
        <f>=I1556+J1556+K1556+L1556</f>
      </c>
      <c r="O1556" s="33"/>
      <c r="P1556" s="31"/>
    </row>
    <row collapsed="false" customFormat="false" customHeight="false" hidden="false" ht="12.1" outlineLevel="0" r="1557">
      <c r="A1557" s="30" t="n">
        <v>45398.726689815</v>
      </c>
      <c r="B1557" s="31" t="s">
        <v>491</v>
      </c>
      <c r="C1557" s="31" t="s">
        <v>603</v>
      </c>
      <c r="D1557" s="31" t="s">
        <v>475</v>
      </c>
      <c r="E1557" s="31" t="s">
        <v>17</v>
      </c>
      <c r="F1557" s="31" t="s">
        <v>19</v>
      </c>
      <c r="G1557" s="32" t="n">
        <v>-11000</v>
      </c>
      <c r="H1557" s="33" t="n">
        <v>2.211</v>
      </c>
      <c r="I1557" s="33" t="n">
        <v>24321</v>
      </c>
      <c r="J1557" s="33" t="n">
        <v>0</v>
      </c>
      <c r="K1557" s="33" t="n">
        <v>-9.73</v>
      </c>
      <c r="L1557" s="33" t="n">
        <v>0</v>
      </c>
      <c r="M1557" s="33"/>
      <c r="N1557" s="6" t="s">
        <f>=I1557+J1557+K1557+L1557</f>
      </c>
      <c r="O1557" s="33"/>
      <c r="P1557" s="31"/>
    </row>
    <row collapsed="false" customFormat="false" customHeight="false" hidden="false" ht="12.1" outlineLevel="0" r="1558">
      <c r="A1558" s="30" t="n">
        <v>45398.726712963</v>
      </c>
      <c r="B1558" s="31" t="s">
        <v>491</v>
      </c>
      <c r="C1558" s="31" t="s">
        <v>603</v>
      </c>
      <c r="D1558" s="31" t="s">
        <v>475</v>
      </c>
      <c r="E1558" s="31" t="s">
        <v>17</v>
      </c>
      <c r="F1558" s="31" t="s">
        <v>19</v>
      </c>
      <c r="G1558" s="32" t="n">
        <v>-9000</v>
      </c>
      <c r="H1558" s="33" t="n">
        <v>2.211</v>
      </c>
      <c r="I1558" s="33" t="n">
        <v>19899</v>
      </c>
      <c r="J1558" s="33" t="n">
        <v>0</v>
      </c>
      <c r="K1558" s="33" t="n">
        <v>-7.96</v>
      </c>
      <c r="L1558" s="33" t="n">
        <v>0</v>
      </c>
      <c r="M1558" s="33"/>
      <c r="N1558" s="6" t="s">
        <f>=I1558+J1558+K1558+L1558</f>
      </c>
      <c r="O1558" s="33"/>
      <c r="P1558" s="31"/>
    </row>
    <row collapsed="false" customFormat="false" customHeight="false" hidden="false" ht="12.1" outlineLevel="0" r="1559">
      <c r="A1559" s="30" t="n">
        <v>45398.726736111</v>
      </c>
      <c r="B1559" s="31" t="s">
        <v>491</v>
      </c>
      <c r="C1559" s="31" t="s">
        <v>603</v>
      </c>
      <c r="D1559" s="31" t="s">
        <v>475</v>
      </c>
      <c r="E1559" s="31" t="s">
        <v>17</v>
      </c>
      <c r="F1559" s="31" t="s">
        <v>19</v>
      </c>
      <c r="G1559" s="32" t="n">
        <v>-1000</v>
      </c>
      <c r="H1559" s="33" t="n">
        <v>2.211</v>
      </c>
      <c r="I1559" s="33" t="n">
        <v>2211</v>
      </c>
      <c r="J1559" s="33" t="n">
        <v>0</v>
      </c>
      <c r="K1559" s="33" t="n">
        <v>-0.88</v>
      </c>
      <c r="L1559" s="33" t="n">
        <v>0</v>
      </c>
      <c r="M1559" s="33"/>
      <c r="N1559" s="6" t="s">
        <f>=I1559+J1559+K1559+L1559</f>
      </c>
      <c r="O1559" s="33"/>
      <c r="P1559" s="31"/>
    </row>
    <row collapsed="false" customFormat="false" customHeight="false" hidden="false" ht="12.1" outlineLevel="0" r="1560">
      <c r="A1560" s="30" t="n">
        <v>45398.726782407</v>
      </c>
      <c r="B1560" s="31" t="s">
        <v>491</v>
      </c>
      <c r="C1560" s="31" t="s">
        <v>603</v>
      </c>
      <c r="D1560" s="31" t="s">
        <v>475</v>
      </c>
      <c r="E1560" s="31" t="s">
        <v>17</v>
      </c>
      <c r="F1560" s="31" t="s">
        <v>19</v>
      </c>
      <c r="G1560" s="32" t="n">
        <v>-1000</v>
      </c>
      <c r="H1560" s="33" t="n">
        <v>2.211</v>
      </c>
      <c r="I1560" s="33" t="n">
        <v>2211</v>
      </c>
      <c r="J1560" s="33" t="n">
        <v>0</v>
      </c>
      <c r="K1560" s="33" t="n">
        <v>-0.88</v>
      </c>
      <c r="L1560" s="33" t="n">
        <v>0</v>
      </c>
      <c r="M1560" s="33"/>
      <c r="N1560" s="6" t="s">
        <f>=I1560+J1560+K1560+L1560</f>
      </c>
      <c r="O1560" s="33"/>
      <c r="P1560" s="31"/>
    </row>
    <row collapsed="false" customFormat="false" customHeight="false" hidden="false" ht="12.1" outlineLevel="0" r="1561">
      <c r="A1561" s="30" t="n">
        <v>45398.726828704</v>
      </c>
      <c r="B1561" s="31" t="s">
        <v>491</v>
      </c>
      <c r="C1561" s="31" t="s">
        <v>603</v>
      </c>
      <c r="D1561" s="31" t="s">
        <v>475</v>
      </c>
      <c r="E1561" s="31" t="s">
        <v>17</v>
      </c>
      <c r="F1561" s="31" t="s">
        <v>19</v>
      </c>
      <c r="G1561" s="32" t="n">
        <v>-10000</v>
      </c>
      <c r="H1561" s="33" t="n">
        <v>2.211</v>
      </c>
      <c r="I1561" s="33" t="n">
        <v>22110</v>
      </c>
      <c r="J1561" s="33" t="n">
        <v>0</v>
      </c>
      <c r="K1561" s="33" t="n">
        <v>-8.84</v>
      </c>
      <c r="L1561" s="33" t="n">
        <v>0</v>
      </c>
      <c r="M1561" s="33"/>
      <c r="N1561" s="6" t="s">
        <f>=I1561+J1561+K1561+L1561</f>
      </c>
      <c r="O1561" s="33"/>
      <c r="P1561" s="31"/>
    </row>
    <row collapsed="false" customFormat="false" customHeight="false" hidden="false" ht="12.1" outlineLevel="0" r="1562">
      <c r="A1562" s="30" t="n">
        <v>45398.726840278</v>
      </c>
      <c r="B1562" s="31" t="s">
        <v>491</v>
      </c>
      <c r="C1562" s="31" t="s">
        <v>603</v>
      </c>
      <c r="D1562" s="31" t="s">
        <v>475</v>
      </c>
      <c r="E1562" s="31" t="s">
        <v>17</v>
      </c>
      <c r="F1562" s="31" t="s">
        <v>19</v>
      </c>
      <c r="G1562" s="32" t="n">
        <v>-1000</v>
      </c>
      <c r="H1562" s="33" t="n">
        <v>2.211</v>
      </c>
      <c r="I1562" s="33" t="n">
        <v>2211</v>
      </c>
      <c r="J1562" s="33" t="n">
        <v>0</v>
      </c>
      <c r="K1562" s="33" t="n">
        <v>-0.88</v>
      </c>
      <c r="L1562" s="33" t="n">
        <v>0</v>
      </c>
      <c r="M1562" s="33"/>
      <c r="N1562" s="6" t="s">
        <f>=I1562+J1562+K1562+L1562</f>
      </c>
      <c r="O1562" s="33"/>
      <c r="P1562" s="31"/>
    </row>
    <row collapsed="false" customFormat="false" customHeight="false" hidden="false" ht="12.1" outlineLevel="0" r="1563">
      <c r="A1563" s="30" t="n">
        <v>45398.726956019</v>
      </c>
      <c r="B1563" s="31" t="s">
        <v>491</v>
      </c>
      <c r="C1563" s="31" t="s">
        <v>603</v>
      </c>
      <c r="D1563" s="31" t="s">
        <v>475</v>
      </c>
      <c r="E1563" s="31" t="s">
        <v>17</v>
      </c>
      <c r="F1563" s="31" t="s">
        <v>19</v>
      </c>
      <c r="G1563" s="32" t="n">
        <v>-3000</v>
      </c>
      <c r="H1563" s="33" t="n">
        <v>2.211</v>
      </c>
      <c r="I1563" s="33" t="n">
        <v>6633</v>
      </c>
      <c r="J1563" s="33" t="n">
        <v>0</v>
      </c>
      <c r="K1563" s="33" t="n">
        <v>-2.65</v>
      </c>
      <c r="L1563" s="33" t="n">
        <v>0</v>
      </c>
      <c r="M1563" s="33"/>
      <c r="N1563" s="6" t="s">
        <f>=I1563+J1563+K1563+L1563</f>
      </c>
      <c r="O1563" s="33"/>
      <c r="P1563" s="31"/>
    </row>
    <row collapsed="false" customFormat="false" customHeight="false" hidden="false" ht="12.1" outlineLevel="0" r="1564">
      <c r="A1564" s="42" t="n">
        <v>45400.8</v>
      </c>
      <c r="B1564" s="43" t="s">
        <v>51</v>
      </c>
      <c r="C1564" s="43" t="s">
        <v>377</v>
      </c>
      <c r="D1564" s="43" t="s">
        <v>636</v>
      </c>
      <c r="E1564" s="43" t="s">
        <v>17</v>
      </c>
      <c r="F1564" s="43" t="s">
        <v>19</v>
      </c>
      <c r="G1564" s="44" t="n">
        <v>210</v>
      </c>
      <c r="H1564" s="45" t="n">
        <v>43.685</v>
      </c>
      <c r="I1564" s="45" t="n">
        <v>0</v>
      </c>
      <c r="J1564" s="45" t="n">
        <v>0</v>
      </c>
      <c r="K1564" s="45" t="n">
        <v>0</v>
      </c>
      <c r="L1564" s="45" t="n">
        <v>0</v>
      </c>
      <c r="M1564" s="45"/>
      <c r="N1564" s="6" t="s">
        <f>=I1564+J1564+K1564+L1564</f>
      </c>
      <c r="O1564" s="45"/>
      <c r="P1564" s="43"/>
    </row>
    <row collapsed="false" customFormat="false" customHeight="false" hidden="false" ht="12.1" outlineLevel="0" r="1565">
      <c r="A1565" s="42" t="n">
        <v>45400.811111111</v>
      </c>
      <c r="B1565" s="43" t="s">
        <v>488</v>
      </c>
      <c r="C1565" s="43" t="s">
        <v>378</v>
      </c>
      <c r="D1565" s="43" t="s">
        <v>636</v>
      </c>
      <c r="E1565" s="43" t="s">
        <v>17</v>
      </c>
      <c r="F1565" s="43" t="s">
        <v>19</v>
      </c>
      <c r="G1565" s="44" t="n">
        <v>3000</v>
      </c>
      <c r="H1565" s="45" t="n">
        <v>0.552</v>
      </c>
      <c r="I1565" s="45" t="n">
        <v>0</v>
      </c>
      <c r="J1565" s="45" t="n">
        <v>0</v>
      </c>
      <c r="K1565" s="45" t="n">
        <v>0</v>
      </c>
      <c r="L1565" s="45" t="n">
        <v>0</v>
      </c>
      <c r="M1565" s="45"/>
      <c r="N1565" s="6" t="s">
        <f>=I1565+J1565+K1565+L1565</f>
      </c>
      <c r="O1565" s="45"/>
      <c r="P1565" s="43"/>
    </row>
    <row collapsed="false" customFormat="false" customHeight="false" hidden="false" ht="12.1" outlineLevel="0" r="1566">
      <c r="A1566" s="21" t="n">
        <v>45406.920081019</v>
      </c>
      <c r="B1566" s="17" t="s">
        <v>51</v>
      </c>
      <c r="C1566" s="17" t="s">
        <v>606</v>
      </c>
      <c r="D1566" s="17" t="s">
        <v>473</v>
      </c>
      <c r="E1566" s="17" t="s">
        <v>17</v>
      </c>
      <c r="F1566" s="17" t="s">
        <v>19</v>
      </c>
      <c r="G1566" s="7" t="n">
        <v>3000</v>
      </c>
      <c r="H1566" s="6" t="n">
        <v>56.13</v>
      </c>
      <c r="I1566" s="6" t="n">
        <v>-168390</v>
      </c>
      <c r="J1566" s="6" t="n">
        <v>0</v>
      </c>
      <c r="K1566" s="6" t="n">
        <v>-117.88</v>
      </c>
      <c r="L1566" s="6" t="n">
        <v>0</v>
      </c>
      <c r="M1566" s="6"/>
      <c r="N1566" s="6" t="s">
        <f>=I1566+J1566+K1566+L1566</f>
      </c>
      <c r="O1566" s="6"/>
      <c r="P1566" s="17"/>
    </row>
    <row collapsed="false" customFormat="false" customHeight="false" hidden="false" ht="12.1" outlineLevel="0" r="1567">
      <c r="A1567" s="21" t="n">
        <v>45406.920081019</v>
      </c>
      <c r="B1567" s="17" t="s">
        <v>51</v>
      </c>
      <c r="C1567" s="17" t="s">
        <v>606</v>
      </c>
      <c r="D1567" s="17" t="s">
        <v>473</v>
      </c>
      <c r="E1567" s="17" t="s">
        <v>17</v>
      </c>
      <c r="F1567" s="17" t="s">
        <v>19</v>
      </c>
      <c r="G1567" s="7" t="n">
        <v>580</v>
      </c>
      <c r="H1567" s="6" t="n">
        <v>56.135</v>
      </c>
      <c r="I1567" s="6" t="n">
        <v>-32558.3</v>
      </c>
      <c r="J1567" s="6" t="n">
        <v>0</v>
      </c>
      <c r="K1567" s="6" t="n">
        <v>-22.79</v>
      </c>
      <c r="L1567" s="6" t="n">
        <v>0</v>
      </c>
      <c r="M1567" s="6"/>
      <c r="N1567" s="6" t="s">
        <f>=I1567+J1567+K1567+L1567</f>
      </c>
      <c r="O1567" s="6"/>
      <c r="P1567" s="17"/>
    </row>
    <row collapsed="false" customFormat="false" customHeight="false" hidden="false" ht="12.1" outlineLevel="0" r="1568">
      <c r="A1568" s="21" t="n">
        <v>45407.942893519</v>
      </c>
      <c r="B1568" s="17" t="s">
        <v>24</v>
      </c>
      <c r="C1568" s="17" t="s">
        <v>630</v>
      </c>
      <c r="D1568" s="17" t="s">
        <v>473</v>
      </c>
      <c r="E1568" s="17" t="s">
        <v>17</v>
      </c>
      <c r="F1568" s="17" t="s">
        <v>19</v>
      </c>
      <c r="G1568" s="7" t="n">
        <v>1</v>
      </c>
      <c r="H1568" s="6" t="n">
        <v>721.5</v>
      </c>
      <c r="I1568" s="6" t="n">
        <v>-721.5</v>
      </c>
      <c r="J1568" s="6" t="n">
        <v>0</v>
      </c>
      <c r="K1568" s="6" t="n">
        <v>-0.29</v>
      </c>
      <c r="L1568" s="6" t="n">
        <v>0</v>
      </c>
      <c r="M1568" s="6"/>
      <c r="N1568" s="6" t="s">
        <f>=I1568+J1568+K1568+L1568</f>
      </c>
      <c r="O1568" s="6"/>
      <c r="P1568" s="17"/>
    </row>
    <row collapsed="false" customFormat="false" customHeight="false" hidden="false" ht="12.1" outlineLevel="0" r="1569">
      <c r="A1569" s="26" t="n">
        <v>45408</v>
      </c>
      <c r="B1569" s="27" t="s">
        <v>547</v>
      </c>
      <c r="C1569" s="27" t="s">
        <v>183</v>
      </c>
      <c r="D1569" s="27" t="s">
        <v>547</v>
      </c>
      <c r="E1569" s="27" t="s">
        <v>547</v>
      </c>
      <c r="F1569" s="27" t="s">
        <v>19</v>
      </c>
      <c r="G1569" s="28" t="n">
        <v>1</v>
      </c>
      <c r="H1569" s="29" t="n">
        <v>40000</v>
      </c>
      <c r="I1569" s="29" t="n">
        <v>40000</v>
      </c>
      <c r="J1569" s="29" t="n">
        <v>0</v>
      </c>
      <c r="K1569" s="29" t="n">
        <v>0</v>
      </c>
      <c r="L1569" s="29" t="n">
        <v>0</v>
      </c>
      <c r="M1569" s="29"/>
      <c r="N1569" s="6" t="s">
        <f>=I1569+J1569+K1569+L1569</f>
      </c>
      <c r="O1569" s="29"/>
      <c r="P1569" s="27"/>
    </row>
    <row collapsed="false" customFormat="false" customHeight="false" hidden="false" ht="12.1" outlineLevel="0" r="1570">
      <c r="A1570" s="21" t="n">
        <v>45408.576423611</v>
      </c>
      <c r="B1570" s="17" t="s">
        <v>51</v>
      </c>
      <c r="C1570" s="17" t="s">
        <v>606</v>
      </c>
      <c r="D1570" s="17" t="s">
        <v>473</v>
      </c>
      <c r="E1570" s="17" t="s">
        <v>17</v>
      </c>
      <c r="F1570" s="17" t="s">
        <v>19</v>
      </c>
      <c r="G1570" s="7" t="n">
        <v>710</v>
      </c>
      <c r="H1570" s="6" t="n">
        <v>56.4</v>
      </c>
      <c r="I1570" s="6" t="n">
        <v>-40044</v>
      </c>
      <c r="J1570" s="6" t="n">
        <v>0</v>
      </c>
      <c r="K1570" s="6" t="n">
        <v>-16.02</v>
      </c>
      <c r="L1570" s="6" t="n">
        <v>0</v>
      </c>
      <c r="M1570" s="6"/>
      <c r="N1570" s="6" t="s">
        <f>=I1570+J1570+K1570+L1570</f>
      </c>
      <c r="O1570" s="6"/>
      <c r="P1570" s="17"/>
    </row>
    <row collapsed="false" customFormat="false" customHeight="false" hidden="false" ht="12.1" outlineLevel="0" r="1571">
      <c r="A1571" s="26" t="n">
        <v>45414.756875</v>
      </c>
      <c r="B1571" s="27" t="s">
        <v>547</v>
      </c>
      <c r="C1571" s="27" t="s">
        <v>343</v>
      </c>
      <c r="D1571" s="27" t="s">
        <v>547</v>
      </c>
      <c r="E1571" s="27" t="s">
        <v>547</v>
      </c>
      <c r="F1571" s="27" t="s">
        <v>19</v>
      </c>
      <c r="G1571" s="28" t="n">
        <v>1</v>
      </c>
      <c r="H1571" s="29" t="n">
        <v>1</v>
      </c>
      <c r="I1571" s="29" t="n">
        <v>36379.85</v>
      </c>
      <c r="J1571" s="29" t="n">
        <v>0</v>
      </c>
      <c r="K1571" s="29" t="n">
        <v>0</v>
      </c>
      <c r="L1571" s="29" t="n">
        <v>0</v>
      </c>
      <c r="M1571" s="29"/>
      <c r="N1571" s="6" t="s">
        <f>=I1571+J1571+K1571+L1571</f>
      </c>
      <c r="O1571" s="29"/>
      <c r="P1571" s="27"/>
    </row>
    <row collapsed="false" customFormat="false" customHeight="false" hidden="false" ht="12.1" outlineLevel="0" r="1572">
      <c r="A1572" s="21" t="n">
        <v>45414.756886574</v>
      </c>
      <c r="B1572" s="17" t="s">
        <v>36</v>
      </c>
      <c r="C1572" s="17" t="s">
        <v>555</v>
      </c>
      <c r="D1572" s="17" t="s">
        <v>473</v>
      </c>
      <c r="E1572" s="17" t="s">
        <v>17</v>
      </c>
      <c r="F1572" s="17" t="s">
        <v>19</v>
      </c>
      <c r="G1572" s="7" t="n">
        <v>230</v>
      </c>
      <c r="H1572" s="6" t="n">
        <v>158.11</v>
      </c>
      <c r="I1572" s="6" t="n">
        <v>-36365.3</v>
      </c>
      <c r="J1572" s="6" t="n">
        <v>0</v>
      </c>
      <c r="K1572" s="6" t="n">
        <v>-14.55</v>
      </c>
      <c r="L1572" s="6" t="n">
        <v>0</v>
      </c>
      <c r="M1572" s="6"/>
      <c r="N1572" s="6" t="s">
        <f>=I1572+J1572+K1572+L1572</f>
      </c>
      <c r="O1572" s="6"/>
      <c r="P1572" s="17"/>
    </row>
    <row collapsed="false" customFormat="false" customHeight="false" hidden="false" ht="12.1" outlineLevel="0" r="1573">
      <c r="A1573" s="26" t="n">
        <v>45419</v>
      </c>
      <c r="B1573" s="27" t="s">
        <v>547</v>
      </c>
      <c r="C1573" s="27" t="s">
        <v>183</v>
      </c>
      <c r="D1573" s="27" t="s">
        <v>547</v>
      </c>
      <c r="E1573" s="27" t="s">
        <v>547</v>
      </c>
      <c r="F1573" s="27" t="s">
        <v>19</v>
      </c>
      <c r="G1573" s="28" t="n">
        <v>1</v>
      </c>
      <c r="H1573" s="29" t="n">
        <v>21000</v>
      </c>
      <c r="I1573" s="29" t="n">
        <v>21000</v>
      </c>
      <c r="J1573" s="29" t="n">
        <v>0</v>
      </c>
      <c r="K1573" s="29" t="n">
        <v>0</v>
      </c>
      <c r="L1573" s="29" t="n">
        <v>0</v>
      </c>
      <c r="M1573" s="29"/>
      <c r="N1573" s="6" t="s">
        <f>=I1573+J1573+K1573+L1573</f>
      </c>
      <c r="O1573" s="29"/>
      <c r="P1573" s="27"/>
    </row>
    <row collapsed="false" customFormat="false" customHeight="false" hidden="false" ht="12.1" outlineLevel="0" r="1574">
      <c r="A1574" s="21" t="n">
        <v>45419.983738426</v>
      </c>
      <c r="B1574" s="17" t="s">
        <v>51</v>
      </c>
      <c r="C1574" s="17" t="s">
        <v>606</v>
      </c>
      <c r="D1574" s="17" t="s">
        <v>473</v>
      </c>
      <c r="E1574" s="17" t="s">
        <v>17</v>
      </c>
      <c r="F1574" s="17" t="s">
        <v>19</v>
      </c>
      <c r="G1574" s="7" t="n">
        <v>380</v>
      </c>
      <c r="H1574" s="6" t="n">
        <v>54.74</v>
      </c>
      <c r="I1574" s="6" t="n">
        <v>-20801.2</v>
      </c>
      <c r="J1574" s="6" t="n">
        <v>0</v>
      </c>
      <c r="K1574" s="6" t="n">
        <v>-8.32</v>
      </c>
      <c r="L1574" s="6" t="n">
        <v>0</v>
      </c>
      <c r="M1574" s="6"/>
      <c r="N1574" s="6" t="s">
        <f>=I1574+J1574+K1574+L1574</f>
      </c>
      <c r="O1574" s="6"/>
      <c r="P1574" s="17"/>
    </row>
    <row collapsed="false" customFormat="false" customHeight="false" hidden="false" ht="12.1" outlineLevel="0" r="1575">
      <c r="A1575" s="26" t="n">
        <v>45422</v>
      </c>
      <c r="B1575" s="27" t="s">
        <v>547</v>
      </c>
      <c r="C1575" s="27" t="s">
        <v>183</v>
      </c>
      <c r="D1575" s="27" t="s">
        <v>547</v>
      </c>
      <c r="E1575" s="27" t="s">
        <v>547</v>
      </c>
      <c r="F1575" s="27" t="s">
        <v>19</v>
      </c>
      <c r="G1575" s="28" t="n">
        <v>1</v>
      </c>
      <c r="H1575" s="29" t="n">
        <v>115000</v>
      </c>
      <c r="I1575" s="29" t="n">
        <v>115000</v>
      </c>
      <c r="J1575" s="29" t="n">
        <v>0</v>
      </c>
      <c r="K1575" s="29" t="n">
        <v>0</v>
      </c>
      <c r="L1575" s="29" t="n">
        <v>0</v>
      </c>
      <c r="M1575" s="29"/>
      <c r="N1575" s="6" t="s">
        <f>=I1575+J1575+K1575+L1575</f>
      </c>
      <c r="O1575" s="29"/>
      <c r="P1575" s="27"/>
    </row>
    <row collapsed="false" customFormat="false" customHeight="false" hidden="false" ht="12.1" outlineLevel="0" r="1576">
      <c r="A1576" s="21" t="n">
        <v>45422.7815625</v>
      </c>
      <c r="B1576" s="17" t="s">
        <v>51</v>
      </c>
      <c r="C1576" s="17" t="s">
        <v>606</v>
      </c>
      <c r="D1576" s="17" t="s">
        <v>473</v>
      </c>
      <c r="E1576" s="17" t="s">
        <v>17</v>
      </c>
      <c r="F1576" s="17" t="s">
        <v>19</v>
      </c>
      <c r="G1576" s="7" t="n">
        <v>2080</v>
      </c>
      <c r="H1576" s="6" t="n">
        <v>55.3</v>
      </c>
      <c r="I1576" s="6" t="n">
        <v>-115024</v>
      </c>
      <c r="J1576" s="6" t="n">
        <v>0</v>
      </c>
      <c r="K1576" s="6" t="n">
        <v>-63.26</v>
      </c>
      <c r="L1576" s="6" t="n">
        <v>0</v>
      </c>
      <c r="M1576" s="6"/>
      <c r="N1576" s="6" t="s">
        <f>=I1576+J1576+K1576+L1576</f>
      </c>
      <c r="O1576" s="6"/>
      <c r="P1576" s="17"/>
    </row>
    <row collapsed="false" customFormat="false" customHeight="false" hidden="false" ht="12.1" outlineLevel="0" r="1577">
      <c r="A1577" s="26" t="n">
        <v>45425.704386574</v>
      </c>
      <c r="B1577" s="27" t="s">
        <v>547</v>
      </c>
      <c r="C1577" s="27" t="s">
        <v>343</v>
      </c>
      <c r="D1577" s="27" t="s">
        <v>547</v>
      </c>
      <c r="E1577" s="27" t="s">
        <v>547</v>
      </c>
      <c r="F1577" s="27" t="s">
        <v>19</v>
      </c>
      <c r="G1577" s="28" t="n">
        <v>1</v>
      </c>
      <c r="H1577" s="29" t="n">
        <v>1</v>
      </c>
      <c r="I1577" s="29" t="n">
        <v>155000</v>
      </c>
      <c r="J1577" s="29" t="n">
        <v>0</v>
      </c>
      <c r="K1577" s="29" t="n">
        <v>0</v>
      </c>
      <c r="L1577" s="29" t="n">
        <v>0</v>
      </c>
      <c r="M1577" s="29"/>
      <c r="N1577" s="6" t="s">
        <f>=I1577+J1577+K1577+L1577</f>
      </c>
      <c r="O1577" s="29"/>
      <c r="P1577" s="27"/>
    </row>
    <row collapsed="false" customFormat="false" customHeight="false" hidden="false" ht="12.1" outlineLevel="0" r="1578">
      <c r="A1578" s="21" t="n">
        <v>45426.84880787</v>
      </c>
      <c r="B1578" s="17" t="s">
        <v>36</v>
      </c>
      <c r="C1578" s="17" t="s">
        <v>555</v>
      </c>
      <c r="D1578" s="17" t="s">
        <v>473</v>
      </c>
      <c r="E1578" s="17" t="s">
        <v>17</v>
      </c>
      <c r="F1578" s="17" t="s">
        <v>19</v>
      </c>
      <c r="G1578" s="7" t="n">
        <v>320</v>
      </c>
      <c r="H1578" s="6" t="n">
        <v>156.4</v>
      </c>
      <c r="I1578" s="6" t="n">
        <v>-50048</v>
      </c>
      <c r="J1578" s="6" t="n">
        <v>0</v>
      </c>
      <c r="K1578" s="6" t="n">
        <v>-20.02</v>
      </c>
      <c r="L1578" s="6" t="n">
        <v>0</v>
      </c>
      <c r="M1578" s="6"/>
      <c r="N1578" s="6" t="s">
        <f>=I1578+J1578+K1578+L1578</f>
      </c>
      <c r="O1578" s="6"/>
      <c r="P1578" s="17"/>
    </row>
    <row collapsed="false" customFormat="false" customHeight="false" hidden="false" ht="12.1" outlineLevel="0" r="1579">
      <c r="A1579" s="21" t="n">
        <v>45426.848888889</v>
      </c>
      <c r="B1579" s="17" t="s">
        <v>36</v>
      </c>
      <c r="C1579" s="17" t="s">
        <v>555</v>
      </c>
      <c r="D1579" s="17" t="s">
        <v>473</v>
      </c>
      <c r="E1579" s="17" t="s">
        <v>17</v>
      </c>
      <c r="F1579" s="17" t="s">
        <v>19</v>
      </c>
      <c r="G1579" s="7" t="n">
        <v>10</v>
      </c>
      <c r="H1579" s="6" t="n">
        <v>156.4</v>
      </c>
      <c r="I1579" s="6" t="n">
        <v>-1564</v>
      </c>
      <c r="J1579" s="6" t="n">
        <v>0</v>
      </c>
      <c r="K1579" s="6" t="n">
        <v>-0.63</v>
      </c>
      <c r="L1579" s="6" t="n">
        <v>0</v>
      </c>
      <c r="M1579" s="6"/>
      <c r="N1579" s="6" t="s">
        <f>=I1579+J1579+K1579+L1579</f>
      </c>
      <c r="O1579" s="6"/>
      <c r="P1579" s="17"/>
    </row>
    <row collapsed="false" customFormat="false" customHeight="false" hidden="false" ht="12.1" outlineLevel="0" r="1580">
      <c r="A1580" s="21" t="n">
        <v>45426.848935185</v>
      </c>
      <c r="B1580" s="17" t="s">
        <v>36</v>
      </c>
      <c r="C1580" s="17" t="s">
        <v>555</v>
      </c>
      <c r="D1580" s="17" t="s">
        <v>473</v>
      </c>
      <c r="E1580" s="17" t="s">
        <v>17</v>
      </c>
      <c r="F1580" s="17" t="s">
        <v>19</v>
      </c>
      <c r="G1580" s="7" t="n">
        <v>80</v>
      </c>
      <c r="H1580" s="6" t="n">
        <v>156.4</v>
      </c>
      <c r="I1580" s="6" t="n">
        <v>-12512</v>
      </c>
      <c r="J1580" s="6" t="n">
        <v>0</v>
      </c>
      <c r="K1580" s="6" t="n">
        <v>-5</v>
      </c>
      <c r="L1580" s="6" t="n">
        <v>0</v>
      </c>
      <c r="M1580" s="6"/>
      <c r="N1580" s="6" t="s">
        <f>=I1580+J1580+K1580+L1580</f>
      </c>
      <c r="O1580" s="6"/>
      <c r="P1580" s="17"/>
    </row>
    <row collapsed="false" customFormat="false" customHeight="false" hidden="false" ht="12.1" outlineLevel="0" r="1581">
      <c r="A1581" s="21" t="n">
        <v>45426.848993056</v>
      </c>
      <c r="B1581" s="17" t="s">
        <v>36</v>
      </c>
      <c r="C1581" s="17" t="s">
        <v>555</v>
      </c>
      <c r="D1581" s="17" t="s">
        <v>473</v>
      </c>
      <c r="E1581" s="17" t="s">
        <v>17</v>
      </c>
      <c r="F1581" s="17" t="s">
        <v>19</v>
      </c>
      <c r="G1581" s="7" t="n">
        <v>10</v>
      </c>
      <c r="H1581" s="6" t="n">
        <v>156.4</v>
      </c>
      <c r="I1581" s="6" t="n">
        <v>-1564</v>
      </c>
      <c r="J1581" s="6" t="n">
        <v>0</v>
      </c>
      <c r="K1581" s="6" t="n">
        <v>-0.63</v>
      </c>
      <c r="L1581" s="6" t="n">
        <v>0</v>
      </c>
      <c r="M1581" s="6"/>
      <c r="N1581" s="6" t="s">
        <f>=I1581+J1581+K1581+L1581</f>
      </c>
      <c r="O1581" s="6"/>
      <c r="P1581" s="17"/>
    </row>
    <row collapsed="false" customFormat="false" customHeight="false" hidden="false" ht="12.1" outlineLevel="0" r="1582">
      <c r="A1582" s="21" t="n">
        <v>45426.849247685</v>
      </c>
      <c r="B1582" s="17" t="s">
        <v>36</v>
      </c>
      <c r="C1582" s="17" t="s">
        <v>555</v>
      </c>
      <c r="D1582" s="17" t="s">
        <v>473</v>
      </c>
      <c r="E1582" s="17" t="s">
        <v>17</v>
      </c>
      <c r="F1582" s="17" t="s">
        <v>19</v>
      </c>
      <c r="G1582" s="7" t="n">
        <v>10</v>
      </c>
      <c r="H1582" s="6" t="n">
        <v>156.4</v>
      </c>
      <c r="I1582" s="6" t="n">
        <v>-1564</v>
      </c>
      <c r="J1582" s="6" t="n">
        <v>0</v>
      </c>
      <c r="K1582" s="6" t="n">
        <v>-0.63</v>
      </c>
      <c r="L1582" s="6" t="n">
        <v>0</v>
      </c>
      <c r="M1582" s="6"/>
      <c r="N1582" s="6" t="s">
        <f>=I1582+J1582+K1582+L1582</f>
      </c>
      <c r="O1582" s="6"/>
      <c r="P1582" s="17"/>
    </row>
    <row collapsed="false" customFormat="false" customHeight="false" hidden="false" ht="12.1" outlineLevel="0" r="1583">
      <c r="A1583" s="21" t="n">
        <v>45426.849293981</v>
      </c>
      <c r="B1583" s="17" t="s">
        <v>36</v>
      </c>
      <c r="C1583" s="17" t="s">
        <v>555</v>
      </c>
      <c r="D1583" s="17" t="s">
        <v>473</v>
      </c>
      <c r="E1583" s="17" t="s">
        <v>17</v>
      </c>
      <c r="F1583" s="17" t="s">
        <v>19</v>
      </c>
      <c r="G1583" s="7" t="n">
        <v>10</v>
      </c>
      <c r="H1583" s="6" t="n">
        <v>156.4</v>
      </c>
      <c r="I1583" s="6" t="n">
        <v>-1564</v>
      </c>
      <c r="J1583" s="6" t="n">
        <v>0</v>
      </c>
      <c r="K1583" s="6" t="n">
        <v>-0.63</v>
      </c>
      <c r="L1583" s="6" t="n">
        <v>0</v>
      </c>
      <c r="M1583" s="6"/>
      <c r="N1583" s="6" t="s">
        <f>=I1583+J1583+K1583+L1583</f>
      </c>
      <c r="O1583" s="6"/>
      <c r="P1583" s="17"/>
    </row>
    <row collapsed="false" customFormat="false" customHeight="false" hidden="false" ht="12.1" outlineLevel="0" r="1584">
      <c r="A1584" s="21" t="n">
        <v>45426.849363426</v>
      </c>
      <c r="B1584" s="17" t="s">
        <v>36</v>
      </c>
      <c r="C1584" s="17" t="s">
        <v>555</v>
      </c>
      <c r="D1584" s="17" t="s">
        <v>473</v>
      </c>
      <c r="E1584" s="17" t="s">
        <v>17</v>
      </c>
      <c r="F1584" s="17" t="s">
        <v>19</v>
      </c>
      <c r="G1584" s="7" t="n">
        <v>10</v>
      </c>
      <c r="H1584" s="6" t="n">
        <v>156.4</v>
      </c>
      <c r="I1584" s="6" t="n">
        <v>-1564</v>
      </c>
      <c r="J1584" s="6" t="n">
        <v>0</v>
      </c>
      <c r="K1584" s="6" t="n">
        <v>-0.63</v>
      </c>
      <c r="L1584" s="6" t="n">
        <v>0</v>
      </c>
      <c r="M1584" s="6"/>
      <c r="N1584" s="6" t="s">
        <f>=I1584+J1584+K1584+L1584</f>
      </c>
      <c r="O1584" s="6"/>
      <c r="P1584" s="17"/>
    </row>
    <row collapsed="false" customFormat="false" customHeight="false" hidden="false" ht="12.1" outlineLevel="0" r="1585">
      <c r="A1585" s="21" t="n">
        <v>45426.849386574</v>
      </c>
      <c r="B1585" s="17" t="s">
        <v>36</v>
      </c>
      <c r="C1585" s="17" t="s">
        <v>555</v>
      </c>
      <c r="D1585" s="17" t="s">
        <v>473</v>
      </c>
      <c r="E1585" s="17" t="s">
        <v>17</v>
      </c>
      <c r="F1585" s="17" t="s">
        <v>19</v>
      </c>
      <c r="G1585" s="7" t="n">
        <v>10</v>
      </c>
      <c r="H1585" s="6" t="n">
        <v>156.4</v>
      </c>
      <c r="I1585" s="6" t="n">
        <v>-1564</v>
      </c>
      <c r="J1585" s="6" t="n">
        <v>0</v>
      </c>
      <c r="K1585" s="6" t="n">
        <v>-0.63</v>
      </c>
      <c r="L1585" s="6" t="n">
        <v>0</v>
      </c>
      <c r="M1585" s="6"/>
      <c r="N1585" s="6" t="s">
        <f>=I1585+J1585+K1585+L1585</f>
      </c>
      <c r="O1585" s="6"/>
      <c r="P1585" s="17"/>
    </row>
    <row collapsed="false" customFormat="false" customHeight="false" hidden="false" ht="12.1" outlineLevel="0" r="1586">
      <c r="A1586" s="21" t="n">
        <v>45426.849444444</v>
      </c>
      <c r="B1586" s="17" t="s">
        <v>36</v>
      </c>
      <c r="C1586" s="17" t="s">
        <v>555</v>
      </c>
      <c r="D1586" s="17" t="s">
        <v>473</v>
      </c>
      <c r="E1586" s="17" t="s">
        <v>17</v>
      </c>
      <c r="F1586" s="17" t="s">
        <v>19</v>
      </c>
      <c r="G1586" s="7" t="n">
        <v>10</v>
      </c>
      <c r="H1586" s="6" t="n">
        <v>156.4</v>
      </c>
      <c r="I1586" s="6" t="n">
        <v>-1564</v>
      </c>
      <c r="J1586" s="6" t="n">
        <v>0</v>
      </c>
      <c r="K1586" s="6" t="n">
        <v>-0.63</v>
      </c>
      <c r="L1586" s="6" t="n">
        <v>0</v>
      </c>
      <c r="M1586" s="6"/>
      <c r="N1586" s="6" t="s">
        <f>=I1586+J1586+K1586+L1586</f>
      </c>
      <c r="O1586" s="6"/>
      <c r="P1586" s="17"/>
    </row>
    <row collapsed="false" customFormat="false" customHeight="false" hidden="false" ht="12.1" outlineLevel="0" r="1587">
      <c r="A1587" s="21" t="n">
        <v>45426.849467593</v>
      </c>
      <c r="B1587" s="17" t="s">
        <v>36</v>
      </c>
      <c r="C1587" s="17" t="s">
        <v>555</v>
      </c>
      <c r="D1587" s="17" t="s">
        <v>473</v>
      </c>
      <c r="E1587" s="17" t="s">
        <v>17</v>
      </c>
      <c r="F1587" s="17" t="s">
        <v>19</v>
      </c>
      <c r="G1587" s="7" t="n">
        <v>30</v>
      </c>
      <c r="H1587" s="6" t="n">
        <v>156.4</v>
      </c>
      <c r="I1587" s="6" t="n">
        <v>-4692</v>
      </c>
      <c r="J1587" s="6" t="n">
        <v>0</v>
      </c>
      <c r="K1587" s="6" t="n">
        <v>-1.88</v>
      </c>
      <c r="L1587" s="6" t="n">
        <v>0</v>
      </c>
      <c r="M1587" s="6"/>
      <c r="N1587" s="6" t="s">
        <f>=I1587+J1587+K1587+L1587</f>
      </c>
      <c r="O1587" s="6"/>
      <c r="P1587" s="17"/>
    </row>
    <row collapsed="false" customFormat="false" customHeight="false" hidden="false" ht="12.1" outlineLevel="0" r="1588">
      <c r="A1588" s="21" t="n">
        <v>45426.849583333</v>
      </c>
      <c r="B1588" s="17" t="s">
        <v>36</v>
      </c>
      <c r="C1588" s="17" t="s">
        <v>555</v>
      </c>
      <c r="D1588" s="17" t="s">
        <v>473</v>
      </c>
      <c r="E1588" s="17" t="s">
        <v>17</v>
      </c>
      <c r="F1588" s="17" t="s">
        <v>19</v>
      </c>
      <c r="G1588" s="7" t="n">
        <v>20</v>
      </c>
      <c r="H1588" s="6" t="n">
        <v>156.4</v>
      </c>
      <c r="I1588" s="6" t="n">
        <v>-3128</v>
      </c>
      <c r="J1588" s="6" t="n">
        <v>0</v>
      </c>
      <c r="K1588" s="6" t="n">
        <v>-1.25</v>
      </c>
      <c r="L1588" s="6" t="n">
        <v>0</v>
      </c>
      <c r="M1588" s="6"/>
      <c r="N1588" s="6" t="s">
        <f>=I1588+J1588+K1588+L1588</f>
      </c>
      <c r="O1588" s="6"/>
      <c r="P1588" s="17"/>
    </row>
    <row collapsed="false" customFormat="false" customHeight="false" hidden="false" ht="12.1" outlineLevel="0" r="1589">
      <c r="A1589" s="21" t="n">
        <v>45426.849594907</v>
      </c>
      <c r="B1589" s="17" t="s">
        <v>36</v>
      </c>
      <c r="C1589" s="17" t="s">
        <v>555</v>
      </c>
      <c r="D1589" s="17" t="s">
        <v>473</v>
      </c>
      <c r="E1589" s="17" t="s">
        <v>17</v>
      </c>
      <c r="F1589" s="17" t="s">
        <v>19</v>
      </c>
      <c r="G1589" s="7" t="n">
        <v>120</v>
      </c>
      <c r="H1589" s="6" t="n">
        <v>156.4</v>
      </c>
      <c r="I1589" s="6" t="n">
        <v>-18768</v>
      </c>
      <c r="J1589" s="6" t="n">
        <v>0</v>
      </c>
      <c r="K1589" s="6" t="n">
        <v>-7.51</v>
      </c>
      <c r="L1589" s="6" t="n">
        <v>0</v>
      </c>
      <c r="M1589" s="6"/>
      <c r="N1589" s="6" t="s">
        <f>=I1589+J1589+K1589+L1589</f>
      </c>
      <c r="O1589" s="6"/>
      <c r="P1589" s="17"/>
    </row>
    <row collapsed="false" customFormat="false" customHeight="false" hidden="false" ht="12.1" outlineLevel="0" r="1590">
      <c r="A1590" s="21" t="n">
        <v>45426.849606481</v>
      </c>
      <c r="B1590" s="17" t="s">
        <v>36</v>
      </c>
      <c r="C1590" s="17" t="s">
        <v>555</v>
      </c>
      <c r="D1590" s="17" t="s">
        <v>473</v>
      </c>
      <c r="E1590" s="17" t="s">
        <v>17</v>
      </c>
      <c r="F1590" s="17" t="s">
        <v>19</v>
      </c>
      <c r="G1590" s="7" t="n">
        <v>10</v>
      </c>
      <c r="H1590" s="6" t="n">
        <v>156.4</v>
      </c>
      <c r="I1590" s="6" t="n">
        <v>-1564</v>
      </c>
      <c r="J1590" s="6" t="n">
        <v>0</v>
      </c>
      <c r="K1590" s="6" t="n">
        <v>-0.63</v>
      </c>
      <c r="L1590" s="6" t="n">
        <v>0</v>
      </c>
      <c r="M1590" s="6"/>
      <c r="N1590" s="6" t="s">
        <f>=I1590+J1590+K1590+L1590</f>
      </c>
      <c r="O1590" s="6"/>
      <c r="P1590" s="17"/>
    </row>
    <row collapsed="false" customFormat="false" customHeight="false" hidden="false" ht="12.1" outlineLevel="0" r="1591">
      <c r="A1591" s="21" t="n">
        <v>45426.8496875</v>
      </c>
      <c r="B1591" s="17" t="s">
        <v>36</v>
      </c>
      <c r="C1591" s="17" t="s">
        <v>555</v>
      </c>
      <c r="D1591" s="17" t="s">
        <v>473</v>
      </c>
      <c r="E1591" s="17" t="s">
        <v>17</v>
      </c>
      <c r="F1591" s="17" t="s">
        <v>19</v>
      </c>
      <c r="G1591" s="7" t="n">
        <v>30</v>
      </c>
      <c r="H1591" s="6" t="n">
        <v>156.4</v>
      </c>
      <c r="I1591" s="6" t="n">
        <v>-4692</v>
      </c>
      <c r="J1591" s="6" t="n">
        <v>0</v>
      </c>
      <c r="K1591" s="6" t="n">
        <v>-1.88</v>
      </c>
      <c r="L1591" s="6" t="n">
        <v>0</v>
      </c>
      <c r="M1591" s="6"/>
      <c r="N1591" s="6" t="s">
        <f>=I1591+J1591+K1591+L1591</f>
      </c>
      <c r="O1591" s="6"/>
      <c r="P1591" s="17"/>
    </row>
    <row collapsed="false" customFormat="false" customHeight="false" hidden="false" ht="12.1" outlineLevel="0" r="1592">
      <c r="A1592" s="21" t="n">
        <v>45426.849803241</v>
      </c>
      <c r="B1592" s="17" t="s">
        <v>36</v>
      </c>
      <c r="C1592" s="17" t="s">
        <v>555</v>
      </c>
      <c r="D1592" s="17" t="s">
        <v>473</v>
      </c>
      <c r="E1592" s="17" t="s">
        <v>17</v>
      </c>
      <c r="F1592" s="17" t="s">
        <v>19</v>
      </c>
      <c r="G1592" s="7" t="n">
        <v>100</v>
      </c>
      <c r="H1592" s="6" t="n">
        <v>156.4</v>
      </c>
      <c r="I1592" s="6" t="n">
        <v>-15640</v>
      </c>
      <c r="J1592" s="6" t="n">
        <v>0</v>
      </c>
      <c r="K1592" s="6" t="n">
        <v>-6.26</v>
      </c>
      <c r="L1592" s="6" t="n">
        <v>0</v>
      </c>
      <c r="M1592" s="6"/>
      <c r="N1592" s="6" t="s">
        <f>=I1592+J1592+K1592+L1592</f>
      </c>
      <c r="O1592" s="6"/>
      <c r="P1592" s="17"/>
    </row>
    <row collapsed="false" customFormat="false" customHeight="false" hidden="false" ht="12.1" outlineLevel="0" r="1593">
      <c r="A1593" s="21" t="n">
        <v>45426.850081019</v>
      </c>
      <c r="B1593" s="17" t="s">
        <v>36</v>
      </c>
      <c r="C1593" s="17" t="s">
        <v>555</v>
      </c>
      <c r="D1593" s="17" t="s">
        <v>473</v>
      </c>
      <c r="E1593" s="17" t="s">
        <v>17</v>
      </c>
      <c r="F1593" s="17" t="s">
        <v>19</v>
      </c>
      <c r="G1593" s="7" t="n">
        <v>100</v>
      </c>
      <c r="H1593" s="6" t="n">
        <v>156.4</v>
      </c>
      <c r="I1593" s="6" t="n">
        <v>-15640</v>
      </c>
      <c r="J1593" s="6" t="n">
        <v>0</v>
      </c>
      <c r="K1593" s="6" t="n">
        <v>-6.26</v>
      </c>
      <c r="L1593" s="6" t="n">
        <v>0</v>
      </c>
      <c r="M1593" s="6"/>
      <c r="N1593" s="6" t="s">
        <f>=I1593+J1593+K1593+L1593</f>
      </c>
      <c r="O1593" s="6"/>
      <c r="P1593" s="17"/>
    </row>
    <row collapsed="false" customFormat="false" customHeight="false" hidden="false" ht="12.1" outlineLevel="0" r="1594">
      <c r="A1594" s="21" t="n">
        <v>45426.850104167</v>
      </c>
      <c r="B1594" s="17" t="s">
        <v>36</v>
      </c>
      <c r="C1594" s="17" t="s">
        <v>555</v>
      </c>
      <c r="D1594" s="17" t="s">
        <v>473</v>
      </c>
      <c r="E1594" s="17" t="s">
        <v>17</v>
      </c>
      <c r="F1594" s="17" t="s">
        <v>19</v>
      </c>
      <c r="G1594" s="7" t="n">
        <v>50</v>
      </c>
      <c r="H1594" s="6" t="n">
        <v>156.4</v>
      </c>
      <c r="I1594" s="6" t="n">
        <v>-7820</v>
      </c>
      <c r="J1594" s="6" t="n">
        <v>0</v>
      </c>
      <c r="K1594" s="6" t="n">
        <v>-3.13</v>
      </c>
      <c r="L1594" s="6" t="n">
        <v>0</v>
      </c>
      <c r="M1594" s="6"/>
      <c r="N1594" s="6" t="s">
        <f>=I1594+J1594+K1594+L1594</f>
      </c>
      <c r="O1594" s="6"/>
      <c r="P1594" s="17"/>
    </row>
    <row collapsed="false" customFormat="false" customHeight="false" hidden="false" ht="12.1" outlineLevel="0" r="1595">
      <c r="A1595" s="21" t="n">
        <v>45426.850196759</v>
      </c>
      <c r="B1595" s="17" t="s">
        <v>36</v>
      </c>
      <c r="C1595" s="17" t="s">
        <v>555</v>
      </c>
      <c r="D1595" s="17" t="s">
        <v>473</v>
      </c>
      <c r="E1595" s="17" t="s">
        <v>17</v>
      </c>
      <c r="F1595" s="17" t="s">
        <v>19</v>
      </c>
      <c r="G1595" s="7" t="n">
        <v>20</v>
      </c>
      <c r="H1595" s="6" t="n">
        <v>156.4</v>
      </c>
      <c r="I1595" s="6" t="n">
        <v>-3128</v>
      </c>
      <c r="J1595" s="6" t="n">
        <v>0</v>
      </c>
      <c r="K1595" s="6" t="n">
        <v>-1.25</v>
      </c>
      <c r="L1595" s="6" t="n">
        <v>0</v>
      </c>
      <c r="M1595" s="6"/>
      <c r="N1595" s="6" t="s">
        <f>=I1595+J1595+K1595+L1595</f>
      </c>
      <c r="O1595" s="6"/>
      <c r="P1595" s="17"/>
    </row>
    <row collapsed="false" customFormat="false" customHeight="false" hidden="false" ht="12.1" outlineLevel="0" r="1596">
      <c r="A1596" s="21" t="n">
        <v>45426.850219907</v>
      </c>
      <c r="B1596" s="17" t="s">
        <v>36</v>
      </c>
      <c r="C1596" s="17" t="s">
        <v>555</v>
      </c>
      <c r="D1596" s="17" t="s">
        <v>473</v>
      </c>
      <c r="E1596" s="17" t="s">
        <v>17</v>
      </c>
      <c r="F1596" s="17" t="s">
        <v>19</v>
      </c>
      <c r="G1596" s="7" t="n">
        <v>30</v>
      </c>
      <c r="H1596" s="6" t="n">
        <v>156.4</v>
      </c>
      <c r="I1596" s="6" t="n">
        <v>-4692</v>
      </c>
      <c r="J1596" s="6" t="n">
        <v>0</v>
      </c>
      <c r="K1596" s="6" t="n">
        <v>-1.88</v>
      </c>
      <c r="L1596" s="6" t="n">
        <v>0</v>
      </c>
      <c r="M1596" s="6"/>
      <c r="N1596" s="6" t="s">
        <f>=I1596+J1596+K1596+L1596</f>
      </c>
      <c r="O1596" s="6"/>
      <c r="P1596" s="17"/>
    </row>
    <row collapsed="false" customFormat="false" customHeight="false" hidden="false" ht="12.1" outlineLevel="0" r="1597">
      <c r="A1597" s="21" t="n">
        <v>45426.850266204</v>
      </c>
      <c r="B1597" s="17" t="s">
        <v>36</v>
      </c>
      <c r="C1597" s="17" t="s">
        <v>555</v>
      </c>
      <c r="D1597" s="17" t="s">
        <v>473</v>
      </c>
      <c r="E1597" s="17" t="s">
        <v>17</v>
      </c>
      <c r="F1597" s="17" t="s">
        <v>19</v>
      </c>
      <c r="G1597" s="7" t="n">
        <v>10</v>
      </c>
      <c r="H1597" s="6" t="n">
        <v>156.4</v>
      </c>
      <c r="I1597" s="6" t="n">
        <v>-1564</v>
      </c>
      <c r="J1597" s="6" t="n">
        <v>0</v>
      </c>
      <c r="K1597" s="6" t="n">
        <v>-0.63</v>
      </c>
      <c r="L1597" s="6" t="n">
        <v>0</v>
      </c>
      <c r="M1597" s="6"/>
      <c r="N1597" s="6" t="s">
        <f>=I1597+J1597+K1597+L1597</f>
      </c>
      <c r="O1597" s="6"/>
      <c r="P1597" s="17"/>
    </row>
    <row collapsed="false" customFormat="false" customHeight="false" hidden="false" ht="12.1" outlineLevel="0" r="1598">
      <c r="A1598" s="21" t="n">
        <v>45426.85037037</v>
      </c>
      <c r="B1598" s="17" t="s">
        <v>36</v>
      </c>
      <c r="C1598" s="17" t="s">
        <v>555</v>
      </c>
      <c r="D1598" s="17" t="s">
        <v>473</v>
      </c>
      <c r="E1598" s="17" t="s">
        <v>17</v>
      </c>
      <c r="F1598" s="17" t="s">
        <v>19</v>
      </c>
      <c r="G1598" s="7" t="n">
        <v>10</v>
      </c>
      <c r="H1598" s="6" t="n">
        <v>156.4</v>
      </c>
      <c r="I1598" s="6" t="n">
        <v>-1564</v>
      </c>
      <c r="J1598" s="6" t="n">
        <v>0</v>
      </c>
      <c r="K1598" s="6" t="n">
        <v>-0.63</v>
      </c>
      <c r="L1598" s="6" t="n">
        <v>0</v>
      </c>
      <c r="M1598" s="6"/>
      <c r="N1598" s="6" t="s">
        <f>=I1598+J1598+K1598+L1598</f>
      </c>
      <c r="O1598" s="6"/>
      <c r="P1598" s="17"/>
    </row>
    <row collapsed="false" customFormat="false" customHeight="false" hidden="false" ht="12.1" outlineLevel="0" r="1599">
      <c r="A1599" s="21" t="n">
        <v>45429.948043981</v>
      </c>
      <c r="B1599" s="17" t="s">
        <v>36</v>
      </c>
      <c r="C1599" s="17" t="s">
        <v>555</v>
      </c>
      <c r="D1599" s="17" t="s">
        <v>473</v>
      </c>
      <c r="E1599" s="17" t="s">
        <v>17</v>
      </c>
      <c r="F1599" s="17" t="s">
        <v>19</v>
      </c>
      <c r="G1599" s="7" t="n">
        <v>150</v>
      </c>
      <c r="H1599" s="6" t="n">
        <v>155.26</v>
      </c>
      <c r="I1599" s="6" t="n">
        <v>-23289</v>
      </c>
      <c r="J1599" s="6" t="n">
        <v>0</v>
      </c>
      <c r="K1599" s="6" t="n">
        <v>-9.32</v>
      </c>
      <c r="L1599" s="6" t="n">
        <v>0</v>
      </c>
      <c r="M1599" s="6"/>
      <c r="N1599" s="6" t="s">
        <f>=I1599+J1599+K1599+L1599</f>
      </c>
      <c r="O1599" s="6"/>
      <c r="P1599" s="17"/>
    </row>
    <row collapsed="false" customFormat="false" customHeight="false" hidden="false" ht="12.1" outlineLevel="0" r="1600">
      <c r="A1600" s="26" t="n">
        <v>45432.947210648</v>
      </c>
      <c r="B1600" s="27" t="s">
        <v>547</v>
      </c>
      <c r="C1600" s="27" t="s">
        <v>343</v>
      </c>
      <c r="D1600" s="27" t="s">
        <v>547</v>
      </c>
      <c r="E1600" s="27" t="s">
        <v>547</v>
      </c>
      <c r="F1600" s="27" t="s">
        <v>19</v>
      </c>
      <c r="G1600" s="28" t="n">
        <v>1</v>
      </c>
      <c r="H1600" s="29" t="n">
        <v>1</v>
      </c>
      <c r="I1600" s="29" t="n">
        <v>23298.32</v>
      </c>
      <c r="J1600" s="29" t="n">
        <v>0</v>
      </c>
      <c r="K1600" s="29" t="n">
        <v>0</v>
      </c>
      <c r="L1600" s="29" t="n">
        <v>0</v>
      </c>
      <c r="M1600" s="29"/>
      <c r="N1600" s="6" t="s">
        <f>=I1600+J1600+K1600+L1600</f>
      </c>
      <c r="O1600" s="29"/>
      <c r="P1600" s="27"/>
    </row>
    <row collapsed="false" customFormat="false" customHeight="false" hidden="false" ht="12.1" outlineLevel="0" r="1601">
      <c r="A1601" s="26" t="n">
        <v>45433</v>
      </c>
      <c r="B1601" s="27" t="s">
        <v>547</v>
      </c>
      <c r="C1601" s="27" t="s">
        <v>183</v>
      </c>
      <c r="D1601" s="27" t="s">
        <v>547</v>
      </c>
      <c r="E1601" s="27" t="s">
        <v>547</v>
      </c>
      <c r="F1601" s="27" t="s">
        <v>19</v>
      </c>
      <c r="G1601" s="28" t="n">
        <v>1</v>
      </c>
      <c r="H1601" s="29" t="n">
        <v>30000</v>
      </c>
      <c r="I1601" s="29" t="n">
        <v>30000</v>
      </c>
      <c r="J1601" s="29" t="n">
        <v>0</v>
      </c>
      <c r="K1601" s="29" t="n">
        <v>0</v>
      </c>
      <c r="L1601" s="29" t="n">
        <v>0</v>
      </c>
      <c r="M1601" s="29"/>
      <c r="N1601" s="6" t="s">
        <f>=I1601+J1601+K1601+L1601</f>
      </c>
      <c r="O1601" s="29"/>
      <c r="P1601" s="27"/>
    </row>
    <row collapsed="false" customFormat="false" customHeight="false" hidden="false" ht="12.1" outlineLevel="0" r="1602">
      <c r="A1602" s="22" t="n">
        <v>45433</v>
      </c>
      <c r="B1602" s="23" t="s">
        <v>624</v>
      </c>
      <c r="C1602" s="23" t="s">
        <v>653</v>
      </c>
      <c r="D1602" s="23" t="s">
        <v>624</v>
      </c>
      <c r="E1602" s="23" t="s">
        <v>624</v>
      </c>
      <c r="F1602" s="23" t="s">
        <v>19</v>
      </c>
      <c r="G1602" s="24" t="n">
        <v>1</v>
      </c>
      <c r="H1602" s="25" t="n">
        <v>-1</v>
      </c>
      <c r="I1602" s="25" t="n">
        <v>-6798</v>
      </c>
      <c r="J1602" s="25" t="n">
        <v>0</v>
      </c>
      <c r="K1602" s="25" t="n">
        <v>0</v>
      </c>
      <c r="L1602" s="25" t="n">
        <v>0</v>
      </c>
      <c r="M1602" s="25"/>
      <c r="N1602" s="6" t="s">
        <f>=I1602+J1602+K1602+L1602</f>
      </c>
      <c r="O1602" s="25"/>
      <c r="P1602" s="23"/>
    </row>
    <row collapsed="false" customFormat="false" customHeight="false" hidden="false" ht="12.1" outlineLevel="0" r="1603">
      <c r="A1603" s="26" t="n">
        <v>45433</v>
      </c>
      <c r="B1603" s="27" t="s">
        <v>569</v>
      </c>
      <c r="C1603" s="27" t="s">
        <v>654</v>
      </c>
      <c r="D1603" s="27" t="s">
        <v>569</v>
      </c>
      <c r="E1603" s="27" t="s">
        <v>569</v>
      </c>
      <c r="F1603" s="27" t="s">
        <v>19</v>
      </c>
      <c r="G1603" s="28" t="n">
        <v>1</v>
      </c>
      <c r="H1603" s="29" t="n">
        <v>1</v>
      </c>
      <c r="I1603" s="29" t="n">
        <v>52290</v>
      </c>
      <c r="J1603" s="29" t="n">
        <v>0</v>
      </c>
      <c r="K1603" s="29" t="n">
        <v>0</v>
      </c>
      <c r="L1603" s="29" t="n">
        <v>0</v>
      </c>
      <c r="M1603" s="29"/>
      <c r="N1603" s="6" t="s">
        <f>=I1603+J1603+K1603+L1603</f>
      </c>
      <c r="O1603" s="29"/>
      <c r="P1603" s="27"/>
    </row>
    <row collapsed="false" customFormat="false" customHeight="false" hidden="false" ht="12.1" outlineLevel="0" r="1604">
      <c r="A1604" s="26" t="n">
        <v>45433</v>
      </c>
      <c r="B1604" s="27" t="s">
        <v>547</v>
      </c>
      <c r="C1604" s="27" t="s">
        <v>183</v>
      </c>
      <c r="D1604" s="27" t="s">
        <v>547</v>
      </c>
      <c r="E1604" s="27" t="s">
        <v>547</v>
      </c>
      <c r="F1604" s="27" t="s">
        <v>19</v>
      </c>
      <c r="G1604" s="28" t="n">
        <v>1</v>
      </c>
      <c r="H1604" s="29" t="n">
        <v>24157</v>
      </c>
      <c r="I1604" s="29" t="n">
        <v>24157</v>
      </c>
      <c r="J1604" s="29" t="n">
        <v>0</v>
      </c>
      <c r="K1604" s="29" t="n">
        <v>0</v>
      </c>
      <c r="L1604" s="29" t="n">
        <v>0</v>
      </c>
      <c r="M1604" s="29"/>
      <c r="N1604" s="6" t="s">
        <f>=I1604+J1604+K1604+L1604</f>
      </c>
      <c r="O1604" s="29"/>
      <c r="P1604" s="27"/>
    </row>
    <row collapsed="false" customFormat="false" customHeight="false" hidden="false" ht="12.1" outlineLevel="0" r="1605">
      <c r="A1605" s="21" t="n">
        <v>45433.816412037</v>
      </c>
      <c r="B1605" s="17" t="s">
        <v>36</v>
      </c>
      <c r="C1605" s="17" t="s">
        <v>555</v>
      </c>
      <c r="D1605" s="17" t="s">
        <v>473</v>
      </c>
      <c r="E1605" s="17" t="s">
        <v>17</v>
      </c>
      <c r="F1605" s="17" t="s">
        <v>19</v>
      </c>
      <c r="G1605" s="7" t="n">
        <v>30</v>
      </c>
      <c r="H1605" s="6" t="n">
        <v>139.63</v>
      </c>
      <c r="I1605" s="6" t="n">
        <v>-4188.9</v>
      </c>
      <c r="J1605" s="6" t="n">
        <v>0</v>
      </c>
      <c r="K1605" s="6" t="n">
        <v>-1.68</v>
      </c>
      <c r="L1605" s="6" t="n">
        <v>0</v>
      </c>
      <c r="M1605" s="6"/>
      <c r="N1605" s="6" t="s">
        <f>=I1605+J1605+K1605+L1605</f>
      </c>
      <c r="O1605" s="6"/>
      <c r="P1605" s="17"/>
    </row>
    <row collapsed="false" customFormat="false" customHeight="false" hidden="false" ht="12.1" outlineLevel="0" r="1606">
      <c r="A1606" s="21" t="n">
        <v>45433.816446759</v>
      </c>
      <c r="B1606" s="17" t="s">
        <v>36</v>
      </c>
      <c r="C1606" s="17" t="s">
        <v>555</v>
      </c>
      <c r="D1606" s="17" t="s">
        <v>473</v>
      </c>
      <c r="E1606" s="17" t="s">
        <v>17</v>
      </c>
      <c r="F1606" s="17" t="s">
        <v>19</v>
      </c>
      <c r="G1606" s="7" t="n">
        <v>140</v>
      </c>
      <c r="H1606" s="6" t="n">
        <v>139.63</v>
      </c>
      <c r="I1606" s="6" t="n">
        <v>-19548.2</v>
      </c>
      <c r="J1606" s="6" t="n">
        <v>0</v>
      </c>
      <c r="K1606" s="6" t="n">
        <v>-7.82</v>
      </c>
      <c r="L1606" s="6" t="n">
        <v>0</v>
      </c>
      <c r="M1606" s="6"/>
      <c r="N1606" s="6" t="s">
        <f>=I1606+J1606+K1606+L1606</f>
      </c>
      <c r="O1606" s="6"/>
      <c r="P1606" s="17"/>
    </row>
    <row collapsed="false" customFormat="false" customHeight="false" hidden="false" ht="12.1" outlineLevel="0" r="1607">
      <c r="A1607" s="21" t="n">
        <v>45433.820231481</v>
      </c>
      <c r="B1607" s="17" t="s">
        <v>48</v>
      </c>
      <c r="C1607" s="17" t="s">
        <v>639</v>
      </c>
      <c r="D1607" s="17" t="s">
        <v>473</v>
      </c>
      <c r="E1607" s="17" t="s">
        <v>17</v>
      </c>
      <c r="F1607" s="17" t="s">
        <v>19</v>
      </c>
      <c r="G1607" s="7" t="n">
        <v>180000</v>
      </c>
      <c r="H1607" s="6" t="n">
        <v>0.11738</v>
      </c>
      <c r="I1607" s="6" t="n">
        <v>-21128.4</v>
      </c>
      <c r="J1607" s="6" t="n">
        <v>0</v>
      </c>
      <c r="K1607" s="6" t="n">
        <v>-8.45</v>
      </c>
      <c r="L1607" s="6" t="n">
        <v>0</v>
      </c>
      <c r="M1607" s="6"/>
      <c r="N1607" s="6" t="s">
        <f>=I1607+J1607+K1607+L1607</f>
      </c>
      <c r="O1607" s="6"/>
      <c r="P1607" s="17"/>
    </row>
    <row collapsed="false" customFormat="false" customHeight="false" hidden="false" ht="12.1" outlineLevel="0" r="1608">
      <c r="A1608" s="21" t="n">
        <v>45434.823784722</v>
      </c>
      <c r="B1608" s="17" t="s">
        <v>504</v>
      </c>
      <c r="C1608" s="17" t="s">
        <v>641</v>
      </c>
      <c r="D1608" s="17" t="s">
        <v>473</v>
      </c>
      <c r="E1608" s="17" t="s">
        <v>17</v>
      </c>
      <c r="F1608" s="17" t="s">
        <v>19</v>
      </c>
      <c r="G1608" s="7" t="n">
        <v>3000</v>
      </c>
      <c r="H1608" s="6" t="n">
        <v>0.5421</v>
      </c>
      <c r="I1608" s="6" t="n">
        <v>-1626.3</v>
      </c>
      <c r="J1608" s="6" t="n">
        <v>0</v>
      </c>
      <c r="K1608" s="6" t="n">
        <v>-1.14</v>
      </c>
      <c r="L1608" s="6" t="n">
        <v>0</v>
      </c>
      <c r="M1608" s="6"/>
      <c r="N1608" s="6" t="s">
        <f>=I1608+J1608+K1608+L1608</f>
      </c>
      <c r="O1608" s="6"/>
      <c r="P1608" s="17"/>
    </row>
    <row collapsed="false" customFormat="false" customHeight="false" hidden="false" ht="12.1" outlineLevel="0" r="1609">
      <c r="A1609" s="21" t="n">
        <v>45434.823784722</v>
      </c>
      <c r="B1609" s="17" t="s">
        <v>504</v>
      </c>
      <c r="C1609" s="17" t="s">
        <v>641</v>
      </c>
      <c r="D1609" s="17" t="s">
        <v>473</v>
      </c>
      <c r="E1609" s="17" t="s">
        <v>17</v>
      </c>
      <c r="F1609" s="17" t="s">
        <v>19</v>
      </c>
      <c r="G1609" s="7" t="n">
        <v>39000</v>
      </c>
      <c r="H1609" s="6" t="n">
        <v>0.5421</v>
      </c>
      <c r="I1609" s="6" t="n">
        <v>-21141.9</v>
      </c>
      <c r="J1609" s="6" t="n">
        <v>0</v>
      </c>
      <c r="K1609" s="6" t="n">
        <v>-14.81</v>
      </c>
      <c r="L1609" s="6" t="n">
        <v>0</v>
      </c>
      <c r="M1609" s="6"/>
      <c r="N1609" s="6" t="s">
        <f>=I1609+J1609+K1609+L1609</f>
      </c>
      <c r="O1609" s="6"/>
      <c r="P1609" s="17"/>
    </row>
    <row collapsed="false" customFormat="false" customHeight="false" hidden="false" ht="12.1" outlineLevel="0" r="1610">
      <c r="A1610" s="21" t="n">
        <v>45434.823784722</v>
      </c>
      <c r="B1610" s="17" t="s">
        <v>504</v>
      </c>
      <c r="C1610" s="17" t="s">
        <v>641</v>
      </c>
      <c r="D1610" s="17" t="s">
        <v>473</v>
      </c>
      <c r="E1610" s="17" t="s">
        <v>17</v>
      </c>
      <c r="F1610" s="17" t="s">
        <v>19</v>
      </c>
      <c r="G1610" s="7" t="n">
        <v>14000</v>
      </c>
      <c r="H1610" s="6" t="n">
        <v>0.5422</v>
      </c>
      <c r="I1610" s="6" t="n">
        <v>-7590.8</v>
      </c>
      <c r="J1610" s="6" t="n">
        <v>0</v>
      </c>
      <c r="K1610" s="6" t="n">
        <v>-5.32</v>
      </c>
      <c r="L1610" s="6" t="n">
        <v>0</v>
      </c>
      <c r="M1610" s="6"/>
      <c r="N1610" s="6" t="s">
        <f>=I1610+J1610+K1610+L1610</f>
      </c>
      <c r="O1610" s="6"/>
      <c r="P1610" s="17"/>
    </row>
    <row collapsed="false" customFormat="false" customHeight="false" hidden="false" ht="12.1" outlineLevel="0" r="1611">
      <c r="A1611" s="26" t="n">
        <v>45436</v>
      </c>
      <c r="B1611" s="27" t="s">
        <v>547</v>
      </c>
      <c r="C1611" s="27" t="s">
        <v>183</v>
      </c>
      <c r="D1611" s="27" t="s">
        <v>547</v>
      </c>
      <c r="E1611" s="27" t="s">
        <v>547</v>
      </c>
      <c r="F1611" s="27" t="s">
        <v>19</v>
      </c>
      <c r="G1611" s="28" t="n">
        <v>1</v>
      </c>
      <c r="H1611" s="29" t="n">
        <v>35000</v>
      </c>
      <c r="I1611" s="29" t="n">
        <v>35000</v>
      </c>
      <c r="J1611" s="29" t="n">
        <v>0</v>
      </c>
      <c r="K1611" s="29" t="n">
        <v>0</v>
      </c>
      <c r="L1611" s="29" t="n">
        <v>0</v>
      </c>
      <c r="M1611" s="29"/>
      <c r="N1611" s="6" t="s">
        <f>=I1611+J1611+K1611+L1611</f>
      </c>
      <c r="O1611" s="29"/>
      <c r="P1611" s="27"/>
    </row>
    <row collapsed="false" customFormat="false" customHeight="false" hidden="false" ht="12.1" outlineLevel="0" r="1612">
      <c r="A1612" s="26" t="n">
        <v>45436</v>
      </c>
      <c r="B1612" s="27" t="s">
        <v>547</v>
      </c>
      <c r="C1612" s="27" t="s">
        <v>183</v>
      </c>
      <c r="D1612" s="27" t="s">
        <v>547</v>
      </c>
      <c r="E1612" s="27" t="s">
        <v>547</v>
      </c>
      <c r="F1612" s="27" t="s">
        <v>19</v>
      </c>
      <c r="G1612" s="28" t="n">
        <v>1</v>
      </c>
      <c r="H1612" s="29" t="n">
        <v>35000</v>
      </c>
      <c r="I1612" s="29" t="n">
        <v>35000</v>
      </c>
      <c r="J1612" s="29" t="n">
        <v>0</v>
      </c>
      <c r="K1612" s="29" t="n">
        <v>0</v>
      </c>
      <c r="L1612" s="29" t="n">
        <v>0</v>
      </c>
      <c r="M1612" s="29"/>
      <c r="N1612" s="6" t="s">
        <f>=I1612+J1612+K1612+L1612</f>
      </c>
      <c r="O1612" s="29"/>
      <c r="P1612" s="27"/>
    </row>
    <row collapsed="false" customFormat="false" customHeight="false" hidden="false" ht="12.1" outlineLevel="0" r="1613">
      <c r="A1613" s="21" t="n">
        <v>45436.683958333</v>
      </c>
      <c r="B1613" s="17" t="s">
        <v>48</v>
      </c>
      <c r="C1613" s="17" t="s">
        <v>639</v>
      </c>
      <c r="D1613" s="17" t="s">
        <v>473</v>
      </c>
      <c r="E1613" s="17" t="s">
        <v>17</v>
      </c>
      <c r="F1613" s="17" t="s">
        <v>19</v>
      </c>
      <c r="G1613" s="7" t="n">
        <v>300000</v>
      </c>
      <c r="H1613" s="6" t="n">
        <v>0.1163</v>
      </c>
      <c r="I1613" s="6" t="n">
        <v>-34890</v>
      </c>
      <c r="J1613" s="6" t="n">
        <v>0</v>
      </c>
      <c r="K1613" s="6" t="n">
        <v>-24.43</v>
      </c>
      <c r="L1613" s="6" t="n">
        <v>0</v>
      </c>
      <c r="M1613" s="6"/>
      <c r="N1613" s="6" t="s">
        <f>=I1613+J1613+K1613+L1613</f>
      </c>
      <c r="O1613" s="6"/>
      <c r="P1613" s="17"/>
    </row>
    <row collapsed="false" customFormat="false" customHeight="false" hidden="false" ht="12.1" outlineLevel="0" r="1614">
      <c r="A1614" s="21" t="n">
        <v>45436.984375</v>
      </c>
      <c r="B1614" s="17" t="s">
        <v>48</v>
      </c>
      <c r="C1614" s="17" t="s">
        <v>639</v>
      </c>
      <c r="D1614" s="17" t="s">
        <v>473</v>
      </c>
      <c r="E1614" s="17" t="s">
        <v>17</v>
      </c>
      <c r="F1614" s="17" t="s">
        <v>19</v>
      </c>
      <c r="G1614" s="7" t="n">
        <v>300000</v>
      </c>
      <c r="H1614" s="6" t="n">
        <v>0.11468</v>
      </c>
      <c r="I1614" s="6" t="n">
        <v>-34404</v>
      </c>
      <c r="J1614" s="6" t="n">
        <v>0</v>
      </c>
      <c r="K1614" s="6" t="n">
        <v>-13.76</v>
      </c>
      <c r="L1614" s="6" t="n">
        <v>0</v>
      </c>
      <c r="M1614" s="6"/>
      <c r="N1614" s="6" t="s">
        <f>=I1614+J1614+K1614+L1614</f>
      </c>
      <c r="O1614" s="6"/>
      <c r="P1614" s="17"/>
    </row>
    <row collapsed="false" customFormat="false" customHeight="false" hidden="false" ht="12.1" outlineLevel="0" r="1615">
      <c r="A1615" s="26" t="n">
        <v>45439</v>
      </c>
      <c r="B1615" s="27" t="s">
        <v>547</v>
      </c>
      <c r="C1615" s="27" t="s">
        <v>183</v>
      </c>
      <c r="D1615" s="27" t="s">
        <v>547</v>
      </c>
      <c r="E1615" s="27" t="s">
        <v>547</v>
      </c>
      <c r="F1615" s="27" t="s">
        <v>19</v>
      </c>
      <c r="G1615" s="28" t="n">
        <v>1</v>
      </c>
      <c r="H1615" s="29" t="n">
        <v>240000</v>
      </c>
      <c r="I1615" s="29" t="n">
        <v>240000</v>
      </c>
      <c r="J1615" s="29" t="n">
        <v>0</v>
      </c>
      <c r="K1615" s="29" t="n">
        <v>0</v>
      </c>
      <c r="L1615" s="29" t="n">
        <v>0</v>
      </c>
      <c r="M1615" s="29"/>
      <c r="N1615" s="6" t="s">
        <f>=I1615+J1615+K1615+L1615</f>
      </c>
      <c r="O1615" s="29"/>
      <c r="P1615" s="27"/>
    </row>
    <row collapsed="false" customFormat="false" customHeight="false" hidden="false" ht="12.1" outlineLevel="0" r="1616">
      <c r="A1616" s="26" t="n">
        <v>45440</v>
      </c>
      <c r="B1616" s="27" t="s">
        <v>547</v>
      </c>
      <c r="C1616" s="27" t="s">
        <v>183</v>
      </c>
      <c r="D1616" s="27" t="s">
        <v>547</v>
      </c>
      <c r="E1616" s="27" t="s">
        <v>547</v>
      </c>
      <c r="F1616" s="27" t="s">
        <v>19</v>
      </c>
      <c r="G1616" s="28" t="n">
        <v>1</v>
      </c>
      <c r="H1616" s="29" t="n">
        <v>140000</v>
      </c>
      <c r="I1616" s="29" t="n">
        <v>140000</v>
      </c>
      <c r="J1616" s="29" t="n">
        <v>0</v>
      </c>
      <c r="K1616" s="29" t="n">
        <v>0</v>
      </c>
      <c r="L1616" s="29" t="n">
        <v>0</v>
      </c>
      <c r="M1616" s="29"/>
      <c r="N1616" s="6" t="s">
        <f>=I1616+J1616+K1616+L1616</f>
      </c>
      <c r="O1616" s="29"/>
      <c r="P1616" s="27"/>
    </row>
    <row collapsed="false" customFormat="false" customHeight="false" hidden="false" ht="12.1" outlineLevel="0" r="1617">
      <c r="A1617" s="21" t="n">
        <v>45440.565659722</v>
      </c>
      <c r="B1617" s="17" t="s">
        <v>27</v>
      </c>
      <c r="C1617" s="17" t="s">
        <v>560</v>
      </c>
      <c r="D1617" s="17" t="s">
        <v>473</v>
      </c>
      <c r="E1617" s="17" t="s">
        <v>17</v>
      </c>
      <c r="F1617" s="17" t="s">
        <v>19</v>
      </c>
      <c r="G1617" s="7" t="n">
        <v>1000</v>
      </c>
      <c r="H1617" s="6" t="n">
        <v>70.15</v>
      </c>
      <c r="I1617" s="6" t="n">
        <v>-70150</v>
      </c>
      <c r="J1617" s="6" t="n">
        <v>0</v>
      </c>
      <c r="K1617" s="6" t="n">
        <v>-28.06</v>
      </c>
      <c r="L1617" s="6" t="n">
        <v>0</v>
      </c>
      <c r="M1617" s="6"/>
      <c r="N1617" s="6" t="s">
        <f>=I1617+J1617+K1617+L1617</f>
      </c>
      <c r="O1617" s="6"/>
      <c r="P1617" s="17"/>
    </row>
    <row collapsed="false" customFormat="false" customHeight="false" hidden="false" ht="12.1" outlineLevel="0" r="1618">
      <c r="A1618" s="21" t="n">
        <v>45442.972835648</v>
      </c>
      <c r="B1618" s="17" t="s">
        <v>21</v>
      </c>
      <c r="C1618" s="17" t="s">
        <v>617</v>
      </c>
      <c r="D1618" s="17" t="s">
        <v>473</v>
      </c>
      <c r="E1618" s="17" t="s">
        <v>17</v>
      </c>
      <c r="F1618" s="17" t="s">
        <v>19</v>
      </c>
      <c r="G1618" s="7" t="n">
        <v>14</v>
      </c>
      <c r="H1618" s="6" t="n">
        <v>1638</v>
      </c>
      <c r="I1618" s="6" t="n">
        <v>-22932</v>
      </c>
      <c r="J1618" s="6" t="n">
        <v>0</v>
      </c>
      <c r="K1618" s="6" t="n">
        <v>-9.17</v>
      </c>
      <c r="L1618" s="6" t="n">
        <v>0</v>
      </c>
      <c r="M1618" s="6"/>
      <c r="N1618" s="6" t="s">
        <f>=I1618+J1618+K1618+L1618</f>
      </c>
      <c r="O1618" s="6"/>
      <c r="P1618" s="17"/>
    </row>
    <row collapsed="false" customFormat="false" customHeight="false" hidden="false" ht="12.1" outlineLevel="0" r="1619">
      <c r="A1619" s="26" t="n">
        <v>45446</v>
      </c>
      <c r="B1619" s="27" t="s">
        <v>547</v>
      </c>
      <c r="C1619" s="27" t="s">
        <v>183</v>
      </c>
      <c r="D1619" s="27" t="s">
        <v>547</v>
      </c>
      <c r="E1619" s="27" t="s">
        <v>547</v>
      </c>
      <c r="F1619" s="27" t="s">
        <v>19</v>
      </c>
      <c r="G1619" s="28" t="n">
        <v>1</v>
      </c>
      <c r="H1619" s="29" t="n">
        <v>100000</v>
      </c>
      <c r="I1619" s="29" t="n">
        <v>100000</v>
      </c>
      <c r="J1619" s="29" t="n">
        <v>0</v>
      </c>
      <c r="K1619" s="29" t="n">
        <v>0</v>
      </c>
      <c r="L1619" s="29" t="n">
        <v>0</v>
      </c>
      <c r="M1619" s="29"/>
      <c r="N1619" s="6" t="s">
        <f>=I1619+J1619+K1619+L1619</f>
      </c>
      <c r="O1619" s="29"/>
      <c r="P1619" s="27"/>
    </row>
    <row collapsed="false" customFormat="false" customHeight="false" hidden="false" ht="12.1" outlineLevel="0" r="1620">
      <c r="A1620" s="21" t="n">
        <v>45446.664918981</v>
      </c>
      <c r="B1620" s="17" t="s">
        <v>27</v>
      </c>
      <c r="C1620" s="17" t="s">
        <v>560</v>
      </c>
      <c r="D1620" s="17" t="s">
        <v>473</v>
      </c>
      <c r="E1620" s="17" t="s">
        <v>17</v>
      </c>
      <c r="F1620" s="17" t="s">
        <v>19</v>
      </c>
      <c r="G1620" s="7" t="n">
        <v>1000</v>
      </c>
      <c r="H1620" s="6" t="n">
        <v>67.25</v>
      </c>
      <c r="I1620" s="6" t="n">
        <v>-67250</v>
      </c>
      <c r="J1620" s="6" t="n">
        <v>0</v>
      </c>
      <c r="K1620" s="6" t="n">
        <v>-47.07</v>
      </c>
      <c r="L1620" s="6" t="n">
        <v>0</v>
      </c>
      <c r="M1620" s="6"/>
      <c r="N1620" s="6" t="s">
        <f>=I1620+J1620+K1620+L1620</f>
      </c>
      <c r="O1620" s="6"/>
      <c r="P1620" s="17"/>
    </row>
    <row collapsed="false" customFormat="false" customHeight="false" hidden="false" ht="12.1" outlineLevel="0" r="1621">
      <c r="A1621" s="21" t="n">
        <v>45446.694085648</v>
      </c>
      <c r="B1621" s="17" t="s">
        <v>33</v>
      </c>
      <c r="C1621" s="17" t="s">
        <v>622</v>
      </c>
      <c r="D1621" s="17" t="s">
        <v>473</v>
      </c>
      <c r="E1621" s="17" t="s">
        <v>17</v>
      </c>
      <c r="F1621" s="17" t="s">
        <v>19</v>
      </c>
      <c r="G1621" s="7" t="n">
        <v>10</v>
      </c>
      <c r="H1621" s="6" t="n">
        <v>308.61</v>
      </c>
      <c r="I1621" s="6" t="n">
        <v>-3086.1</v>
      </c>
      <c r="J1621" s="6" t="n">
        <v>0</v>
      </c>
      <c r="K1621" s="6" t="n">
        <v>-2.15</v>
      </c>
      <c r="L1621" s="6" t="n">
        <v>0</v>
      </c>
      <c r="M1621" s="6"/>
      <c r="N1621" s="6" t="s">
        <f>=I1621+J1621+K1621+L1621</f>
      </c>
      <c r="O1621" s="6"/>
      <c r="P1621" s="17"/>
    </row>
    <row collapsed="false" customFormat="false" customHeight="false" hidden="false" ht="12.1" outlineLevel="0" r="1622">
      <c r="A1622" s="21" t="n">
        <v>45446.694085648</v>
      </c>
      <c r="B1622" s="17" t="s">
        <v>33</v>
      </c>
      <c r="C1622" s="17" t="s">
        <v>622</v>
      </c>
      <c r="D1622" s="17" t="s">
        <v>473</v>
      </c>
      <c r="E1622" s="17" t="s">
        <v>17</v>
      </c>
      <c r="F1622" s="17" t="s">
        <v>19</v>
      </c>
      <c r="G1622" s="7" t="n">
        <v>90</v>
      </c>
      <c r="H1622" s="6" t="n">
        <v>308.61</v>
      </c>
      <c r="I1622" s="6" t="n">
        <v>-27774.9</v>
      </c>
      <c r="J1622" s="6" t="n">
        <v>0</v>
      </c>
      <c r="K1622" s="6" t="n">
        <v>-19.44</v>
      </c>
      <c r="L1622" s="6" t="n">
        <v>0</v>
      </c>
      <c r="M1622" s="6"/>
      <c r="N1622" s="6" t="s">
        <f>=I1622+J1622+K1622+L1622</f>
      </c>
      <c r="O1622" s="6"/>
      <c r="P1622" s="17"/>
    </row>
    <row collapsed="false" customFormat="false" customHeight="false" hidden="false" ht="12.1" outlineLevel="0" r="1623">
      <c r="A1623" s="26" t="n">
        <v>45448</v>
      </c>
      <c r="B1623" s="27" t="s">
        <v>547</v>
      </c>
      <c r="C1623" s="27" t="s">
        <v>183</v>
      </c>
      <c r="D1623" s="27" t="s">
        <v>547</v>
      </c>
      <c r="E1623" s="27" t="s">
        <v>547</v>
      </c>
      <c r="F1623" s="27" t="s">
        <v>19</v>
      </c>
      <c r="G1623" s="28" t="n">
        <v>1</v>
      </c>
      <c r="H1623" s="29" t="n">
        <v>260000</v>
      </c>
      <c r="I1623" s="29" t="n">
        <v>260000</v>
      </c>
      <c r="J1623" s="29" t="n">
        <v>0</v>
      </c>
      <c r="K1623" s="29" t="n">
        <v>0</v>
      </c>
      <c r="L1623" s="29" t="n">
        <v>0</v>
      </c>
      <c r="M1623" s="29"/>
      <c r="N1623" s="6" t="s">
        <f>=I1623+J1623+K1623+L1623</f>
      </c>
      <c r="O1623" s="29"/>
      <c r="P1623" s="27"/>
    </row>
    <row collapsed="false" customFormat="false" customHeight="false" hidden="false" ht="12.1" outlineLevel="0" r="1624">
      <c r="A1624" s="21" t="n">
        <v>45449.558252315</v>
      </c>
      <c r="B1624" s="17" t="s">
        <v>74</v>
      </c>
      <c r="C1624" s="17" t="s">
        <v>655</v>
      </c>
      <c r="D1624" s="17" t="s">
        <v>473</v>
      </c>
      <c r="E1624" s="17" t="s">
        <v>75</v>
      </c>
      <c r="F1624" s="17" t="s">
        <v>19</v>
      </c>
      <c r="G1624" s="7" t="n">
        <v>243</v>
      </c>
      <c r="H1624" s="6" t="n">
        <v>986</v>
      </c>
      <c r="I1624" s="6" t="n">
        <v>-239598</v>
      </c>
      <c r="J1624" s="6" t="n">
        <v>0</v>
      </c>
      <c r="K1624" s="6" t="n">
        <v>-131.78</v>
      </c>
      <c r="L1624" s="6" t="n">
        <v>0</v>
      </c>
      <c r="M1624" s="6"/>
      <c r="N1624" s="6" t="s">
        <f>=I1624+J1624+K1624+L1624</f>
      </c>
      <c r="O1624" s="6"/>
      <c r="P1624" s="17"/>
    </row>
    <row collapsed="false" customFormat="false" customHeight="false" hidden="false" ht="12.1" outlineLevel="0" r="1625">
      <c r="A1625" s="21" t="n">
        <v>45449.558333333</v>
      </c>
      <c r="B1625" s="17" t="s">
        <v>74</v>
      </c>
      <c r="C1625" s="17" t="s">
        <v>655</v>
      </c>
      <c r="D1625" s="17" t="s">
        <v>473</v>
      </c>
      <c r="E1625" s="17" t="s">
        <v>75</v>
      </c>
      <c r="F1625" s="17" t="s">
        <v>19</v>
      </c>
      <c r="G1625" s="7" t="n">
        <v>71</v>
      </c>
      <c r="H1625" s="6" t="n">
        <v>986</v>
      </c>
      <c r="I1625" s="6" t="n">
        <v>-70006</v>
      </c>
      <c r="J1625" s="6" t="n">
        <v>0</v>
      </c>
      <c r="K1625" s="6" t="n">
        <v>-38.5</v>
      </c>
      <c r="L1625" s="6" t="n">
        <v>0</v>
      </c>
      <c r="M1625" s="6"/>
      <c r="N1625" s="6" t="s">
        <f>=I1625+J1625+K1625+L1625</f>
      </c>
      <c r="O1625" s="6"/>
      <c r="P1625" s="17"/>
    </row>
    <row collapsed="false" customFormat="false" customHeight="false" hidden="false" ht="12.1" outlineLevel="0" r="1626">
      <c r="A1626" s="21" t="n">
        <v>45449.558333333</v>
      </c>
      <c r="B1626" s="17" t="s">
        <v>74</v>
      </c>
      <c r="C1626" s="17" t="s">
        <v>655</v>
      </c>
      <c r="D1626" s="17" t="s">
        <v>473</v>
      </c>
      <c r="E1626" s="17" t="s">
        <v>75</v>
      </c>
      <c r="F1626" s="17" t="s">
        <v>19</v>
      </c>
      <c r="G1626" s="7" t="n">
        <v>265</v>
      </c>
      <c r="H1626" s="6" t="n">
        <v>986</v>
      </c>
      <c r="I1626" s="6" t="n">
        <v>-261290</v>
      </c>
      <c r="J1626" s="6" t="n">
        <v>0</v>
      </c>
      <c r="K1626" s="6" t="n">
        <v>-143.72</v>
      </c>
      <c r="L1626" s="6" t="n">
        <v>0</v>
      </c>
      <c r="M1626" s="6"/>
      <c r="N1626" s="6" t="s">
        <f>=I1626+J1626+K1626+L1626</f>
      </c>
      <c r="O1626" s="6"/>
      <c r="P1626" s="17"/>
    </row>
    <row collapsed="false" customFormat="false" customHeight="false" hidden="false" ht="12.1" outlineLevel="0" r="1627">
      <c r="A1627" s="21" t="n">
        <v>45449.975034722</v>
      </c>
      <c r="B1627" s="17" t="s">
        <v>24</v>
      </c>
      <c r="C1627" s="17" t="s">
        <v>630</v>
      </c>
      <c r="D1627" s="17" t="s">
        <v>473</v>
      </c>
      <c r="E1627" s="17" t="s">
        <v>17</v>
      </c>
      <c r="F1627" s="17" t="s">
        <v>19</v>
      </c>
      <c r="G1627" s="7" t="n">
        <v>1</v>
      </c>
      <c r="H1627" s="6" t="n">
        <v>680.2</v>
      </c>
      <c r="I1627" s="6" t="n">
        <v>-680.2</v>
      </c>
      <c r="J1627" s="6" t="n">
        <v>0</v>
      </c>
      <c r="K1627" s="6" t="n">
        <v>-0.21</v>
      </c>
      <c r="L1627" s="6" t="n">
        <v>0</v>
      </c>
      <c r="M1627" s="6"/>
      <c r="N1627" s="6" t="s">
        <f>=I1627+J1627+K1627+L1627</f>
      </c>
      <c r="O1627" s="6"/>
      <c r="P1627" s="17"/>
    </row>
    <row collapsed="false" customFormat="false" customHeight="false" hidden="false" ht="12.1" outlineLevel="0" r="1628">
      <c r="A1628" s="21" t="n">
        <v>45453.878981481</v>
      </c>
      <c r="B1628" s="17" t="s">
        <v>51</v>
      </c>
      <c r="C1628" s="17" t="s">
        <v>606</v>
      </c>
      <c r="D1628" s="17" t="s">
        <v>473</v>
      </c>
      <c r="E1628" s="17" t="s">
        <v>17</v>
      </c>
      <c r="F1628" s="17" t="s">
        <v>19</v>
      </c>
      <c r="G1628" s="7" t="n">
        <v>10</v>
      </c>
      <c r="H1628" s="6" t="n">
        <v>54.885</v>
      </c>
      <c r="I1628" s="6" t="n">
        <v>-548.85</v>
      </c>
      <c r="J1628" s="6" t="n">
        <v>0</v>
      </c>
      <c r="K1628" s="6" t="n">
        <v>-0.38</v>
      </c>
      <c r="L1628" s="6" t="n">
        <v>0</v>
      </c>
      <c r="M1628" s="6"/>
      <c r="N1628" s="6" t="s">
        <f>=I1628+J1628+K1628+L1628</f>
      </c>
      <c r="O1628" s="6"/>
      <c r="P1628" s="17"/>
    </row>
    <row collapsed="false" customFormat="false" customHeight="false" hidden="false" ht="12.1" outlineLevel="0" r="1629">
      <c r="A1629" s="21" t="n">
        <v>45453.965868056</v>
      </c>
      <c r="B1629" s="17" t="s">
        <v>504</v>
      </c>
      <c r="C1629" s="17" t="s">
        <v>641</v>
      </c>
      <c r="D1629" s="17" t="s">
        <v>473</v>
      </c>
      <c r="E1629" s="17" t="s">
        <v>17</v>
      </c>
      <c r="F1629" s="17" t="s">
        <v>19</v>
      </c>
      <c r="G1629" s="7" t="n">
        <v>3000</v>
      </c>
      <c r="H1629" s="6" t="n">
        <v>0.4798</v>
      </c>
      <c r="I1629" s="6" t="n">
        <v>-1439.4</v>
      </c>
      <c r="J1629" s="6" t="n">
        <v>0</v>
      </c>
      <c r="K1629" s="6" t="n">
        <v>-0.58</v>
      </c>
      <c r="L1629" s="6" t="n">
        <v>0</v>
      </c>
      <c r="M1629" s="6"/>
      <c r="N1629" s="6" t="s">
        <f>=I1629+J1629+K1629+L1629</f>
      </c>
      <c r="O1629" s="6"/>
      <c r="P1629" s="17"/>
    </row>
    <row collapsed="false" customFormat="false" customHeight="false" hidden="false" ht="12.1" outlineLevel="0" r="1630">
      <c r="A1630" s="26" t="n">
        <v>45454</v>
      </c>
      <c r="B1630" s="27" t="s">
        <v>547</v>
      </c>
      <c r="C1630" s="27" t="s">
        <v>183</v>
      </c>
      <c r="D1630" s="27" t="s">
        <v>547</v>
      </c>
      <c r="E1630" s="27" t="s">
        <v>547</v>
      </c>
      <c r="F1630" s="27" t="s">
        <v>19</v>
      </c>
      <c r="G1630" s="28" t="n">
        <v>1</v>
      </c>
      <c r="H1630" s="29" t="n">
        <v>3097.2</v>
      </c>
      <c r="I1630" s="29" t="n">
        <v>3097.2</v>
      </c>
      <c r="J1630" s="29" t="n">
        <v>0</v>
      </c>
      <c r="K1630" s="29" t="n">
        <v>0</v>
      </c>
      <c r="L1630" s="29" t="n">
        <v>0</v>
      </c>
      <c r="M1630" s="29"/>
      <c r="N1630" s="6" t="s">
        <f>=I1630+J1630+K1630+L1630</f>
      </c>
      <c r="O1630" s="29"/>
      <c r="P1630" s="27"/>
    </row>
    <row collapsed="false" customFormat="false" customHeight="false" hidden="false" ht="12.1" outlineLevel="0" r="1631">
      <c r="A1631" s="26" t="n">
        <v>45454</v>
      </c>
      <c r="B1631" s="27" t="s">
        <v>547</v>
      </c>
      <c r="C1631" s="27" t="s">
        <v>183</v>
      </c>
      <c r="D1631" s="27" t="s">
        <v>547</v>
      </c>
      <c r="E1631" s="27" t="s">
        <v>547</v>
      </c>
      <c r="F1631" s="27" t="s">
        <v>19</v>
      </c>
      <c r="G1631" s="28" t="n">
        <v>1</v>
      </c>
      <c r="H1631" s="29" t="n">
        <v>26106.4</v>
      </c>
      <c r="I1631" s="29" t="n">
        <v>26106.4</v>
      </c>
      <c r="J1631" s="29" t="n">
        <v>0</v>
      </c>
      <c r="K1631" s="29" t="n">
        <v>0</v>
      </c>
      <c r="L1631" s="29" t="n">
        <v>0</v>
      </c>
      <c r="M1631" s="29"/>
      <c r="N1631" s="6" t="s">
        <f>=I1631+J1631+K1631+L1631</f>
      </c>
      <c r="O1631" s="29"/>
      <c r="P1631" s="27"/>
    </row>
    <row collapsed="false" customFormat="false" customHeight="false" hidden="false" ht="12.1" outlineLevel="0" r="1632">
      <c r="A1632" s="26" t="n">
        <v>45454</v>
      </c>
      <c r="B1632" s="27" t="s">
        <v>547</v>
      </c>
      <c r="C1632" s="27" t="s">
        <v>183</v>
      </c>
      <c r="D1632" s="27" t="s">
        <v>547</v>
      </c>
      <c r="E1632" s="27" t="s">
        <v>547</v>
      </c>
      <c r="F1632" s="27" t="s">
        <v>19</v>
      </c>
      <c r="G1632" s="28" t="n">
        <v>1</v>
      </c>
      <c r="H1632" s="29" t="n">
        <v>203000</v>
      </c>
      <c r="I1632" s="29" t="n">
        <v>203000</v>
      </c>
      <c r="J1632" s="29" t="n">
        <v>0</v>
      </c>
      <c r="K1632" s="29" t="n">
        <v>0</v>
      </c>
      <c r="L1632" s="29" t="n">
        <v>0</v>
      </c>
      <c r="M1632" s="29"/>
      <c r="N1632" s="6" t="s">
        <f>=I1632+J1632+K1632+L1632</f>
      </c>
      <c r="O1632" s="29"/>
      <c r="P1632" s="27"/>
    </row>
    <row collapsed="false" customFormat="false" customHeight="false" hidden="false" ht="12.1" outlineLevel="0" r="1633">
      <c r="A1633" s="26" t="n">
        <v>45454</v>
      </c>
      <c r="B1633" s="27" t="s">
        <v>547</v>
      </c>
      <c r="C1633" s="27" t="s">
        <v>183</v>
      </c>
      <c r="D1633" s="27" t="s">
        <v>547</v>
      </c>
      <c r="E1633" s="27" t="s">
        <v>547</v>
      </c>
      <c r="F1633" s="27" t="s">
        <v>19</v>
      </c>
      <c r="G1633" s="28" t="n">
        <v>1</v>
      </c>
      <c r="H1633" s="29" t="n">
        <v>35000</v>
      </c>
      <c r="I1633" s="29" t="n">
        <v>35000</v>
      </c>
      <c r="J1633" s="29" t="n">
        <v>0</v>
      </c>
      <c r="K1633" s="29" t="n">
        <v>0</v>
      </c>
      <c r="L1633" s="29" t="n">
        <v>0</v>
      </c>
      <c r="M1633" s="29"/>
      <c r="N1633" s="6" t="s">
        <f>=I1633+J1633+K1633+L1633</f>
      </c>
      <c r="O1633" s="29"/>
      <c r="P1633" s="27"/>
    </row>
    <row collapsed="false" customFormat="false" customHeight="false" hidden="false" ht="12.1" outlineLevel="0" r="1634">
      <c r="A1634" s="21" t="n">
        <v>45454.591875</v>
      </c>
      <c r="B1634" s="17" t="s">
        <v>39</v>
      </c>
      <c r="C1634" s="17" t="s">
        <v>553</v>
      </c>
      <c r="D1634" s="17" t="s">
        <v>473</v>
      </c>
      <c r="E1634" s="17" t="s">
        <v>17</v>
      </c>
      <c r="F1634" s="17" t="s">
        <v>19</v>
      </c>
      <c r="G1634" s="7" t="n">
        <v>50</v>
      </c>
      <c r="H1634" s="6" t="n">
        <v>316.74</v>
      </c>
      <c r="I1634" s="6" t="n">
        <v>-15837</v>
      </c>
      <c r="J1634" s="6" t="n">
        <v>0</v>
      </c>
      <c r="K1634" s="6" t="n">
        <v>-6.33</v>
      </c>
      <c r="L1634" s="6" t="n">
        <v>0</v>
      </c>
      <c r="M1634" s="6"/>
      <c r="N1634" s="6" t="s">
        <f>=I1634+J1634+K1634+L1634</f>
      </c>
      <c r="O1634" s="6"/>
      <c r="P1634" s="17"/>
    </row>
    <row collapsed="false" customFormat="false" customHeight="false" hidden="false" ht="12.1" outlineLevel="0" r="1635">
      <c r="A1635" s="21" t="n">
        <v>45454.591886574</v>
      </c>
      <c r="B1635" s="17" t="s">
        <v>39</v>
      </c>
      <c r="C1635" s="17" t="s">
        <v>553</v>
      </c>
      <c r="D1635" s="17" t="s">
        <v>473</v>
      </c>
      <c r="E1635" s="17" t="s">
        <v>17</v>
      </c>
      <c r="F1635" s="17" t="s">
        <v>19</v>
      </c>
      <c r="G1635" s="7" t="n">
        <v>30</v>
      </c>
      <c r="H1635" s="6" t="n">
        <v>316.74</v>
      </c>
      <c r="I1635" s="6" t="n">
        <v>-9502.2</v>
      </c>
      <c r="J1635" s="6" t="n">
        <v>0</v>
      </c>
      <c r="K1635" s="6" t="n">
        <v>-3.8</v>
      </c>
      <c r="L1635" s="6" t="n">
        <v>0</v>
      </c>
      <c r="M1635" s="6"/>
      <c r="N1635" s="6" t="s">
        <f>=I1635+J1635+K1635+L1635</f>
      </c>
      <c r="O1635" s="6"/>
      <c r="P1635" s="17"/>
    </row>
    <row collapsed="false" customFormat="false" customHeight="false" hidden="false" ht="12.1" outlineLevel="0" r="1636">
      <c r="A1636" s="21" t="n">
        <v>45454.628483796</v>
      </c>
      <c r="B1636" s="17" t="s">
        <v>21</v>
      </c>
      <c r="C1636" s="17" t="s">
        <v>617</v>
      </c>
      <c r="D1636" s="17" t="s">
        <v>473</v>
      </c>
      <c r="E1636" s="17" t="s">
        <v>17</v>
      </c>
      <c r="F1636" s="17" t="s">
        <v>19</v>
      </c>
      <c r="G1636" s="7" t="n">
        <v>2</v>
      </c>
      <c r="H1636" s="6" t="n">
        <v>1627.5</v>
      </c>
      <c r="I1636" s="6" t="n">
        <v>-3255</v>
      </c>
      <c r="J1636" s="6" t="n">
        <v>0</v>
      </c>
      <c r="K1636" s="6" t="n">
        <v>-2.28</v>
      </c>
      <c r="L1636" s="6" t="n">
        <v>0</v>
      </c>
      <c r="M1636" s="6"/>
      <c r="N1636" s="6" t="s">
        <f>=I1636+J1636+K1636+L1636</f>
      </c>
      <c r="O1636" s="6"/>
      <c r="P1636" s="17"/>
    </row>
    <row collapsed="false" customFormat="false" customHeight="false" hidden="false" ht="12.1" outlineLevel="0" r="1637">
      <c r="A1637" s="21" t="n">
        <v>45454.635023148</v>
      </c>
      <c r="B1637" s="17" t="s">
        <v>24</v>
      </c>
      <c r="C1637" s="17" t="s">
        <v>630</v>
      </c>
      <c r="D1637" s="17" t="s">
        <v>473</v>
      </c>
      <c r="E1637" s="17" t="s">
        <v>17</v>
      </c>
      <c r="F1637" s="17" t="s">
        <v>19</v>
      </c>
      <c r="G1637" s="7" t="n">
        <v>1</v>
      </c>
      <c r="H1637" s="6" t="n">
        <v>677.2</v>
      </c>
      <c r="I1637" s="6" t="n">
        <v>-677.2</v>
      </c>
      <c r="J1637" s="6" t="n">
        <v>0</v>
      </c>
      <c r="K1637" s="6" t="n">
        <v>-0.27</v>
      </c>
      <c r="L1637" s="6" t="n">
        <v>0</v>
      </c>
      <c r="M1637" s="6"/>
      <c r="N1637" s="6" t="s">
        <f>=I1637+J1637+K1637+L1637</f>
      </c>
      <c r="O1637" s="6"/>
      <c r="P1637" s="17"/>
    </row>
    <row collapsed="false" customFormat="false" customHeight="false" hidden="false" ht="12.1" outlineLevel="0" r="1638">
      <c r="A1638" s="21" t="n">
        <v>45454.939293981</v>
      </c>
      <c r="B1638" s="17" t="s">
        <v>491</v>
      </c>
      <c r="C1638" s="17" t="s">
        <v>603</v>
      </c>
      <c r="D1638" s="17" t="s">
        <v>473</v>
      </c>
      <c r="E1638" s="17" t="s">
        <v>17</v>
      </c>
      <c r="F1638" s="17" t="s">
        <v>19</v>
      </c>
      <c r="G1638" s="7" t="n">
        <v>8000</v>
      </c>
      <c r="H1638" s="6" t="n">
        <v>1.981</v>
      </c>
      <c r="I1638" s="6" t="n">
        <v>-15848</v>
      </c>
      <c r="J1638" s="6" t="n">
        <v>0</v>
      </c>
      <c r="K1638" s="6" t="n">
        <v>-6.34</v>
      </c>
      <c r="L1638" s="6" t="n">
        <v>0</v>
      </c>
      <c r="M1638" s="6"/>
      <c r="N1638" s="6" t="s">
        <f>=I1638+J1638+K1638+L1638</f>
      </c>
      <c r="O1638" s="6"/>
      <c r="P1638" s="17"/>
    </row>
    <row collapsed="false" customFormat="false" customHeight="false" hidden="false" ht="12.1" outlineLevel="0" r="1639">
      <c r="A1639" s="21" t="n">
        <v>45454.939444444</v>
      </c>
      <c r="B1639" s="17" t="s">
        <v>491</v>
      </c>
      <c r="C1639" s="17" t="s">
        <v>603</v>
      </c>
      <c r="D1639" s="17" t="s">
        <v>473</v>
      </c>
      <c r="E1639" s="17" t="s">
        <v>17</v>
      </c>
      <c r="F1639" s="17" t="s">
        <v>19</v>
      </c>
      <c r="G1639" s="7" t="n">
        <v>25000</v>
      </c>
      <c r="H1639" s="6" t="n">
        <v>1.981</v>
      </c>
      <c r="I1639" s="6" t="n">
        <v>-49525</v>
      </c>
      <c r="J1639" s="6" t="n">
        <v>0</v>
      </c>
      <c r="K1639" s="6" t="n">
        <v>-19.81</v>
      </c>
      <c r="L1639" s="6" t="n">
        <v>0</v>
      </c>
      <c r="M1639" s="6"/>
      <c r="N1639" s="6" t="s">
        <f>=I1639+J1639+K1639+L1639</f>
      </c>
      <c r="O1639" s="6"/>
      <c r="P1639" s="17"/>
    </row>
    <row collapsed="false" customFormat="false" customHeight="false" hidden="false" ht="12.1" outlineLevel="0" r="1640">
      <c r="A1640" s="21" t="n">
        <v>45454.939710648</v>
      </c>
      <c r="B1640" s="17" t="s">
        <v>491</v>
      </c>
      <c r="C1640" s="17" t="s">
        <v>603</v>
      </c>
      <c r="D1640" s="17" t="s">
        <v>473</v>
      </c>
      <c r="E1640" s="17" t="s">
        <v>17</v>
      </c>
      <c r="F1640" s="17" t="s">
        <v>19</v>
      </c>
      <c r="G1640" s="7" t="n">
        <v>15000</v>
      </c>
      <c r="H1640" s="6" t="n">
        <v>1.981</v>
      </c>
      <c r="I1640" s="6" t="n">
        <v>-29715</v>
      </c>
      <c r="J1640" s="6" t="n">
        <v>0</v>
      </c>
      <c r="K1640" s="6" t="n">
        <v>-11.89</v>
      </c>
      <c r="L1640" s="6" t="n">
        <v>0</v>
      </c>
      <c r="M1640" s="6"/>
      <c r="N1640" s="6" t="s">
        <f>=I1640+J1640+K1640+L1640</f>
      </c>
      <c r="O1640" s="6"/>
      <c r="P1640" s="17"/>
    </row>
    <row collapsed="false" customFormat="false" customHeight="false" hidden="false" ht="12.1" outlineLevel="0" r="1641">
      <c r="A1641" s="21" t="n">
        <v>45454.940081019</v>
      </c>
      <c r="B1641" s="17" t="s">
        <v>491</v>
      </c>
      <c r="C1641" s="17" t="s">
        <v>603</v>
      </c>
      <c r="D1641" s="17" t="s">
        <v>473</v>
      </c>
      <c r="E1641" s="17" t="s">
        <v>17</v>
      </c>
      <c r="F1641" s="17" t="s">
        <v>19</v>
      </c>
      <c r="G1641" s="7" t="n">
        <v>5000</v>
      </c>
      <c r="H1641" s="6" t="n">
        <v>1.981</v>
      </c>
      <c r="I1641" s="6" t="n">
        <v>-9905</v>
      </c>
      <c r="J1641" s="6" t="n">
        <v>0</v>
      </c>
      <c r="K1641" s="6" t="n">
        <v>-3.96</v>
      </c>
      <c r="L1641" s="6" t="n">
        <v>0</v>
      </c>
      <c r="M1641" s="6"/>
      <c r="N1641" s="6" t="s">
        <f>=I1641+J1641+K1641+L1641</f>
      </c>
      <c r="O1641" s="6"/>
      <c r="P1641" s="17"/>
    </row>
    <row collapsed="false" customFormat="false" customHeight="false" hidden="false" ht="12.1" outlineLevel="0" r="1642">
      <c r="A1642" s="21" t="n">
        <v>45454.941886574</v>
      </c>
      <c r="B1642" s="17" t="s">
        <v>491</v>
      </c>
      <c r="C1642" s="17" t="s">
        <v>603</v>
      </c>
      <c r="D1642" s="17" t="s">
        <v>473</v>
      </c>
      <c r="E1642" s="17" t="s">
        <v>17</v>
      </c>
      <c r="F1642" s="17" t="s">
        <v>19</v>
      </c>
      <c r="G1642" s="7" t="n">
        <v>1000</v>
      </c>
      <c r="H1642" s="6" t="n">
        <v>1.981</v>
      </c>
      <c r="I1642" s="6" t="n">
        <v>-1981</v>
      </c>
      <c r="J1642" s="6" t="n">
        <v>0</v>
      </c>
      <c r="K1642" s="6" t="n">
        <v>-0.79</v>
      </c>
      <c r="L1642" s="6" t="n">
        <v>0</v>
      </c>
      <c r="M1642" s="6"/>
      <c r="N1642" s="6" t="s">
        <f>=I1642+J1642+K1642+L1642</f>
      </c>
      <c r="O1642" s="6"/>
      <c r="P1642" s="17"/>
    </row>
    <row collapsed="false" customFormat="false" customHeight="false" hidden="false" ht="12.1" outlineLevel="0" r="1643">
      <c r="A1643" s="21" t="n">
        <v>45454.947789352</v>
      </c>
      <c r="B1643" s="17" t="s">
        <v>491</v>
      </c>
      <c r="C1643" s="17" t="s">
        <v>603</v>
      </c>
      <c r="D1643" s="17" t="s">
        <v>473</v>
      </c>
      <c r="E1643" s="17" t="s">
        <v>17</v>
      </c>
      <c r="F1643" s="17" t="s">
        <v>19</v>
      </c>
      <c r="G1643" s="7" t="n">
        <v>2000</v>
      </c>
      <c r="H1643" s="6" t="n">
        <v>1.981</v>
      </c>
      <c r="I1643" s="6" t="n">
        <v>-3962</v>
      </c>
      <c r="J1643" s="6" t="n">
        <v>0</v>
      </c>
      <c r="K1643" s="6" t="n">
        <v>-1.58</v>
      </c>
      <c r="L1643" s="6" t="n">
        <v>0</v>
      </c>
      <c r="M1643" s="6"/>
      <c r="N1643" s="6" t="s">
        <f>=I1643+J1643+K1643+L1643</f>
      </c>
      <c r="O1643" s="6"/>
      <c r="P1643" s="17"/>
    </row>
    <row collapsed="false" customFormat="false" customHeight="false" hidden="false" ht="12.1" outlineLevel="0" r="1644">
      <c r="A1644" s="21" t="n">
        <v>45454.954814815</v>
      </c>
      <c r="B1644" s="17" t="s">
        <v>491</v>
      </c>
      <c r="C1644" s="17" t="s">
        <v>603</v>
      </c>
      <c r="D1644" s="17" t="s">
        <v>473</v>
      </c>
      <c r="E1644" s="17" t="s">
        <v>17</v>
      </c>
      <c r="F1644" s="17" t="s">
        <v>19</v>
      </c>
      <c r="G1644" s="7" t="n">
        <v>1000</v>
      </c>
      <c r="H1644" s="6" t="n">
        <v>1.981</v>
      </c>
      <c r="I1644" s="6" t="n">
        <v>-1981</v>
      </c>
      <c r="J1644" s="6" t="n">
        <v>0</v>
      </c>
      <c r="K1644" s="6" t="n">
        <v>-0.79</v>
      </c>
      <c r="L1644" s="6" t="n">
        <v>0</v>
      </c>
      <c r="M1644" s="6"/>
      <c r="N1644" s="6" t="s">
        <f>=I1644+J1644+K1644+L1644</f>
      </c>
      <c r="O1644" s="6"/>
      <c r="P1644" s="17"/>
    </row>
    <row collapsed="false" customFormat="false" customHeight="false" hidden="false" ht="12.1" outlineLevel="0" r="1645">
      <c r="A1645" s="21" t="n">
        <v>45454.957164352</v>
      </c>
      <c r="B1645" s="17" t="s">
        <v>491</v>
      </c>
      <c r="C1645" s="17" t="s">
        <v>603</v>
      </c>
      <c r="D1645" s="17" t="s">
        <v>473</v>
      </c>
      <c r="E1645" s="17" t="s">
        <v>17</v>
      </c>
      <c r="F1645" s="17" t="s">
        <v>19</v>
      </c>
      <c r="G1645" s="7" t="n">
        <v>1000</v>
      </c>
      <c r="H1645" s="6" t="n">
        <v>1.981</v>
      </c>
      <c r="I1645" s="6" t="n">
        <v>-1981</v>
      </c>
      <c r="J1645" s="6" t="n">
        <v>0</v>
      </c>
      <c r="K1645" s="6" t="n">
        <v>-0.79</v>
      </c>
      <c r="L1645" s="6" t="n">
        <v>0</v>
      </c>
      <c r="M1645" s="6"/>
      <c r="N1645" s="6" t="s">
        <f>=I1645+J1645+K1645+L1645</f>
      </c>
      <c r="O1645" s="6"/>
      <c r="P1645" s="17"/>
    </row>
    <row collapsed="false" customFormat="false" customHeight="false" hidden="false" ht="12.1" outlineLevel="0" r="1646">
      <c r="A1646" s="21" t="n">
        <v>45454.960081019</v>
      </c>
      <c r="B1646" s="17" t="s">
        <v>491</v>
      </c>
      <c r="C1646" s="17" t="s">
        <v>603</v>
      </c>
      <c r="D1646" s="17" t="s">
        <v>473</v>
      </c>
      <c r="E1646" s="17" t="s">
        <v>17</v>
      </c>
      <c r="F1646" s="17" t="s">
        <v>19</v>
      </c>
      <c r="G1646" s="7" t="n">
        <v>6000</v>
      </c>
      <c r="H1646" s="6" t="n">
        <v>1.981</v>
      </c>
      <c r="I1646" s="6" t="n">
        <v>-11886</v>
      </c>
      <c r="J1646" s="6" t="n">
        <v>0</v>
      </c>
      <c r="K1646" s="6" t="n">
        <v>-4.75</v>
      </c>
      <c r="L1646" s="6" t="n">
        <v>0</v>
      </c>
      <c r="M1646" s="6"/>
      <c r="N1646" s="6" t="s">
        <f>=I1646+J1646+K1646+L1646</f>
      </c>
      <c r="O1646" s="6"/>
      <c r="P1646" s="17"/>
    </row>
    <row collapsed="false" customFormat="false" customHeight="false" hidden="false" ht="12.1" outlineLevel="0" r="1647">
      <c r="A1647" s="21" t="n">
        <v>45454.962997685</v>
      </c>
      <c r="B1647" s="17" t="s">
        <v>491</v>
      </c>
      <c r="C1647" s="17" t="s">
        <v>603</v>
      </c>
      <c r="D1647" s="17" t="s">
        <v>473</v>
      </c>
      <c r="E1647" s="17" t="s">
        <v>17</v>
      </c>
      <c r="F1647" s="17" t="s">
        <v>19</v>
      </c>
      <c r="G1647" s="7" t="n">
        <v>2000</v>
      </c>
      <c r="H1647" s="6" t="n">
        <v>1.981</v>
      </c>
      <c r="I1647" s="6" t="n">
        <v>-3962</v>
      </c>
      <c r="J1647" s="6" t="n">
        <v>0</v>
      </c>
      <c r="K1647" s="6" t="n">
        <v>-1.58</v>
      </c>
      <c r="L1647" s="6" t="n">
        <v>0</v>
      </c>
      <c r="M1647" s="6"/>
      <c r="N1647" s="6" t="s">
        <f>=I1647+J1647+K1647+L1647</f>
      </c>
      <c r="O1647" s="6"/>
      <c r="P1647" s="17"/>
    </row>
    <row collapsed="false" customFormat="false" customHeight="false" hidden="false" ht="12.1" outlineLevel="0" r="1648">
      <c r="A1648" s="21" t="n">
        <v>45454.964571759</v>
      </c>
      <c r="B1648" s="17" t="s">
        <v>491</v>
      </c>
      <c r="C1648" s="17" t="s">
        <v>603</v>
      </c>
      <c r="D1648" s="17" t="s">
        <v>473</v>
      </c>
      <c r="E1648" s="17" t="s">
        <v>17</v>
      </c>
      <c r="F1648" s="17" t="s">
        <v>19</v>
      </c>
      <c r="G1648" s="7" t="n">
        <v>22000</v>
      </c>
      <c r="H1648" s="6" t="n">
        <v>1.981</v>
      </c>
      <c r="I1648" s="6" t="n">
        <v>-43582</v>
      </c>
      <c r="J1648" s="6" t="n">
        <v>0</v>
      </c>
      <c r="K1648" s="6" t="n">
        <v>-17.43</v>
      </c>
      <c r="L1648" s="6" t="n">
        <v>0</v>
      </c>
      <c r="M1648" s="6"/>
      <c r="N1648" s="6" t="s">
        <f>=I1648+J1648+K1648+L1648</f>
      </c>
      <c r="O1648" s="6"/>
      <c r="P1648" s="17"/>
    </row>
    <row collapsed="false" customFormat="false" customHeight="false" hidden="false" ht="12.1" outlineLevel="0" r="1649">
      <c r="A1649" s="21" t="n">
        <v>45454.968159722</v>
      </c>
      <c r="B1649" s="17" t="s">
        <v>491</v>
      </c>
      <c r="C1649" s="17" t="s">
        <v>603</v>
      </c>
      <c r="D1649" s="17" t="s">
        <v>473</v>
      </c>
      <c r="E1649" s="17" t="s">
        <v>17</v>
      </c>
      <c r="F1649" s="17" t="s">
        <v>19</v>
      </c>
      <c r="G1649" s="7" t="n">
        <v>1000</v>
      </c>
      <c r="H1649" s="6" t="n">
        <v>1.981</v>
      </c>
      <c r="I1649" s="6" t="n">
        <v>-1981</v>
      </c>
      <c r="J1649" s="6" t="n">
        <v>0</v>
      </c>
      <c r="K1649" s="6" t="n">
        <v>-0.79</v>
      </c>
      <c r="L1649" s="6" t="n">
        <v>0</v>
      </c>
      <c r="M1649" s="6"/>
      <c r="N1649" s="6" t="s">
        <f>=I1649+J1649+K1649+L1649</f>
      </c>
      <c r="O1649" s="6"/>
      <c r="P1649" s="17"/>
    </row>
    <row collapsed="false" customFormat="false" customHeight="false" hidden="false" ht="12.1" outlineLevel="0" r="1650">
      <c r="A1650" s="21" t="n">
        <v>45454.968935185</v>
      </c>
      <c r="B1650" s="17" t="s">
        <v>491</v>
      </c>
      <c r="C1650" s="17" t="s">
        <v>603</v>
      </c>
      <c r="D1650" s="17" t="s">
        <v>473</v>
      </c>
      <c r="E1650" s="17" t="s">
        <v>17</v>
      </c>
      <c r="F1650" s="17" t="s">
        <v>19</v>
      </c>
      <c r="G1650" s="7" t="n">
        <v>1000</v>
      </c>
      <c r="H1650" s="6" t="n">
        <v>1.981</v>
      </c>
      <c r="I1650" s="6" t="n">
        <v>-1981</v>
      </c>
      <c r="J1650" s="6" t="n">
        <v>0</v>
      </c>
      <c r="K1650" s="6" t="n">
        <v>-0.79</v>
      </c>
      <c r="L1650" s="6" t="n">
        <v>0</v>
      </c>
      <c r="M1650" s="6"/>
      <c r="N1650" s="6" t="s">
        <f>=I1650+J1650+K1650+L1650</f>
      </c>
      <c r="O1650" s="6"/>
      <c r="P1650" s="17"/>
    </row>
    <row collapsed="false" customFormat="false" customHeight="false" hidden="false" ht="12.1" outlineLevel="0" r="1651">
      <c r="A1651" s="21" t="n">
        <v>45454.972291667</v>
      </c>
      <c r="B1651" s="17" t="s">
        <v>491</v>
      </c>
      <c r="C1651" s="17" t="s">
        <v>603</v>
      </c>
      <c r="D1651" s="17" t="s">
        <v>473</v>
      </c>
      <c r="E1651" s="17" t="s">
        <v>17</v>
      </c>
      <c r="F1651" s="17" t="s">
        <v>19</v>
      </c>
      <c r="G1651" s="7" t="n">
        <v>1000</v>
      </c>
      <c r="H1651" s="6" t="n">
        <v>1.981</v>
      </c>
      <c r="I1651" s="6" t="n">
        <v>-1981</v>
      </c>
      <c r="J1651" s="6" t="n">
        <v>0</v>
      </c>
      <c r="K1651" s="6" t="n">
        <v>-0.79</v>
      </c>
      <c r="L1651" s="6" t="n">
        <v>0</v>
      </c>
      <c r="M1651" s="6"/>
      <c r="N1651" s="6" t="s">
        <f>=I1651+J1651+K1651+L1651</f>
      </c>
      <c r="O1651" s="6"/>
      <c r="P1651" s="17"/>
    </row>
    <row collapsed="false" customFormat="false" customHeight="false" hidden="false" ht="12.1" outlineLevel="0" r="1652">
      <c r="A1652" s="21" t="n">
        <v>45454.972708333</v>
      </c>
      <c r="B1652" s="17" t="s">
        <v>491</v>
      </c>
      <c r="C1652" s="17" t="s">
        <v>603</v>
      </c>
      <c r="D1652" s="17" t="s">
        <v>473</v>
      </c>
      <c r="E1652" s="17" t="s">
        <v>17</v>
      </c>
      <c r="F1652" s="17" t="s">
        <v>19</v>
      </c>
      <c r="G1652" s="7" t="n">
        <v>1000</v>
      </c>
      <c r="H1652" s="6" t="n">
        <v>1.981</v>
      </c>
      <c r="I1652" s="6" t="n">
        <v>-1981</v>
      </c>
      <c r="J1652" s="6" t="n">
        <v>0</v>
      </c>
      <c r="K1652" s="6" t="n">
        <v>-0.79</v>
      </c>
      <c r="L1652" s="6" t="n">
        <v>0</v>
      </c>
      <c r="M1652" s="6"/>
      <c r="N1652" s="6" t="s">
        <f>=I1652+J1652+K1652+L1652</f>
      </c>
      <c r="O1652" s="6"/>
      <c r="P1652" s="17"/>
    </row>
    <row collapsed="false" customFormat="false" customHeight="false" hidden="false" ht="12.1" outlineLevel="0" r="1653">
      <c r="A1653" s="21" t="n">
        <v>45454.972731481</v>
      </c>
      <c r="B1653" s="17" t="s">
        <v>491</v>
      </c>
      <c r="C1653" s="17" t="s">
        <v>603</v>
      </c>
      <c r="D1653" s="17" t="s">
        <v>473</v>
      </c>
      <c r="E1653" s="17" t="s">
        <v>17</v>
      </c>
      <c r="F1653" s="17" t="s">
        <v>19</v>
      </c>
      <c r="G1653" s="7" t="n">
        <v>5000</v>
      </c>
      <c r="H1653" s="6" t="n">
        <v>1.981</v>
      </c>
      <c r="I1653" s="6" t="n">
        <v>-9905</v>
      </c>
      <c r="J1653" s="6" t="n">
        <v>0</v>
      </c>
      <c r="K1653" s="6" t="n">
        <v>-3.96</v>
      </c>
      <c r="L1653" s="6" t="n">
        <v>0</v>
      </c>
      <c r="M1653" s="6"/>
      <c r="N1653" s="6" t="s">
        <f>=I1653+J1653+K1653+L1653</f>
      </c>
      <c r="O1653" s="6"/>
      <c r="P1653" s="17"/>
    </row>
    <row collapsed="false" customFormat="false" customHeight="false" hidden="false" ht="12.1" outlineLevel="0" r="1654">
      <c r="A1654" s="21" t="n">
        <v>45454.979027778</v>
      </c>
      <c r="B1654" s="17" t="s">
        <v>491</v>
      </c>
      <c r="C1654" s="17" t="s">
        <v>603</v>
      </c>
      <c r="D1654" s="17" t="s">
        <v>473</v>
      </c>
      <c r="E1654" s="17" t="s">
        <v>17</v>
      </c>
      <c r="F1654" s="17" t="s">
        <v>19</v>
      </c>
      <c r="G1654" s="7" t="n">
        <v>1000</v>
      </c>
      <c r="H1654" s="6" t="n">
        <v>1.981</v>
      </c>
      <c r="I1654" s="6" t="n">
        <v>-1981</v>
      </c>
      <c r="J1654" s="6" t="n">
        <v>0</v>
      </c>
      <c r="K1654" s="6" t="n">
        <v>-0.79</v>
      </c>
      <c r="L1654" s="6" t="n">
        <v>0</v>
      </c>
      <c r="M1654" s="6"/>
      <c r="N1654" s="6" t="s">
        <f>=I1654+J1654+K1654+L1654</f>
      </c>
      <c r="O1654" s="6"/>
      <c r="P1654" s="17"/>
    </row>
    <row collapsed="false" customFormat="false" customHeight="false" hidden="false" ht="12.1" outlineLevel="0" r="1655">
      <c r="A1655" s="21" t="n">
        <v>45454.979641204</v>
      </c>
      <c r="B1655" s="17" t="s">
        <v>491</v>
      </c>
      <c r="C1655" s="17" t="s">
        <v>603</v>
      </c>
      <c r="D1655" s="17" t="s">
        <v>473</v>
      </c>
      <c r="E1655" s="17" t="s">
        <v>17</v>
      </c>
      <c r="F1655" s="17" t="s">
        <v>19</v>
      </c>
      <c r="G1655" s="7" t="n">
        <v>4000</v>
      </c>
      <c r="H1655" s="6" t="n">
        <v>1.981</v>
      </c>
      <c r="I1655" s="6" t="n">
        <v>-7924</v>
      </c>
      <c r="J1655" s="6" t="n">
        <v>0</v>
      </c>
      <c r="K1655" s="6" t="n">
        <v>-3.17</v>
      </c>
      <c r="L1655" s="6" t="n">
        <v>0</v>
      </c>
      <c r="M1655" s="6"/>
      <c r="N1655" s="6" t="s">
        <f>=I1655+J1655+K1655+L1655</f>
      </c>
      <c r="O1655" s="6"/>
      <c r="P1655" s="17"/>
    </row>
    <row collapsed="false" customFormat="false" customHeight="false" hidden="false" ht="12.1" outlineLevel="0" r="1656">
      <c r="A1656" s="21" t="n">
        <v>45454.98255787</v>
      </c>
      <c r="B1656" s="17" t="s">
        <v>491</v>
      </c>
      <c r="C1656" s="17" t="s">
        <v>603</v>
      </c>
      <c r="D1656" s="17" t="s">
        <v>473</v>
      </c>
      <c r="E1656" s="17" t="s">
        <v>17</v>
      </c>
      <c r="F1656" s="17" t="s">
        <v>19</v>
      </c>
      <c r="G1656" s="7" t="n">
        <v>18000</v>
      </c>
      <c r="H1656" s="6" t="n">
        <v>1.98</v>
      </c>
      <c r="I1656" s="6" t="n">
        <v>-35640</v>
      </c>
      <c r="J1656" s="6" t="n">
        <v>0</v>
      </c>
      <c r="K1656" s="6" t="n">
        <v>-24.95</v>
      </c>
      <c r="L1656" s="6" t="n">
        <v>0</v>
      </c>
      <c r="M1656" s="6"/>
      <c r="N1656" s="6" t="s">
        <f>=I1656+J1656+K1656+L1656</f>
      </c>
      <c r="O1656" s="6"/>
      <c r="P1656" s="17"/>
    </row>
    <row collapsed="false" customFormat="false" customHeight="false" hidden="false" ht="12.1" outlineLevel="0" r="1657">
      <c r="A1657" s="26" t="n">
        <v>45461</v>
      </c>
      <c r="B1657" s="27" t="s">
        <v>547</v>
      </c>
      <c r="C1657" s="27" t="s">
        <v>183</v>
      </c>
      <c r="D1657" s="27" t="s">
        <v>547</v>
      </c>
      <c r="E1657" s="27" t="s">
        <v>547</v>
      </c>
      <c r="F1657" s="27" t="s">
        <v>19</v>
      </c>
      <c r="G1657" s="28" t="n">
        <v>1</v>
      </c>
      <c r="H1657" s="29" t="n">
        <v>11800</v>
      </c>
      <c r="I1657" s="29" t="n">
        <v>11800</v>
      </c>
      <c r="J1657" s="29" t="n">
        <v>0</v>
      </c>
      <c r="K1657" s="29" t="n">
        <v>0</v>
      </c>
      <c r="L1657" s="29" t="n">
        <v>0</v>
      </c>
      <c r="M1657" s="29"/>
      <c r="N1657" s="6" t="s">
        <f>=I1657+J1657+K1657+L1657</f>
      </c>
      <c r="O1657" s="29"/>
      <c r="P1657" s="27"/>
    </row>
    <row collapsed="false" customFormat="false" customHeight="false" hidden="false" ht="12.1" outlineLevel="0" r="1658">
      <c r="A1658" s="21" t="n">
        <v>45461.806099537</v>
      </c>
      <c r="B1658" s="17" t="s">
        <v>491</v>
      </c>
      <c r="C1658" s="17" t="s">
        <v>603</v>
      </c>
      <c r="D1658" s="17" t="s">
        <v>473</v>
      </c>
      <c r="E1658" s="17" t="s">
        <v>17</v>
      </c>
      <c r="F1658" s="17" t="s">
        <v>19</v>
      </c>
      <c r="G1658" s="7" t="n">
        <v>6000</v>
      </c>
      <c r="H1658" s="6" t="n">
        <v>1.917</v>
      </c>
      <c r="I1658" s="6" t="n">
        <v>-11502</v>
      </c>
      <c r="J1658" s="6" t="n">
        <v>0</v>
      </c>
      <c r="K1658" s="6" t="n">
        <v>-8.05</v>
      </c>
      <c r="L1658" s="6" t="n">
        <v>0</v>
      </c>
      <c r="M1658" s="6"/>
      <c r="N1658" s="6" t="s">
        <f>=I1658+J1658+K1658+L1658</f>
      </c>
      <c r="O1658" s="6"/>
      <c r="P1658" s="17"/>
    </row>
    <row collapsed="false" customFormat="false" customHeight="false" hidden="false" ht="12.1" outlineLevel="0" r="1659">
      <c r="A1659" s="26" t="n">
        <v>45462</v>
      </c>
      <c r="B1659" s="27" t="s">
        <v>547</v>
      </c>
      <c r="C1659" s="27" t="s">
        <v>183</v>
      </c>
      <c r="D1659" s="27" t="s">
        <v>547</v>
      </c>
      <c r="E1659" s="27" t="s">
        <v>547</v>
      </c>
      <c r="F1659" s="27" t="s">
        <v>19</v>
      </c>
      <c r="G1659" s="28" t="n">
        <v>1</v>
      </c>
      <c r="H1659" s="29" t="n">
        <v>300000</v>
      </c>
      <c r="I1659" s="29" t="n">
        <v>300000</v>
      </c>
      <c r="J1659" s="29" t="n">
        <v>0</v>
      </c>
      <c r="K1659" s="29" t="n">
        <v>0</v>
      </c>
      <c r="L1659" s="29" t="n">
        <v>0</v>
      </c>
      <c r="M1659" s="29"/>
      <c r="N1659" s="6" t="s">
        <f>=I1659+J1659+K1659+L1659</f>
      </c>
      <c r="O1659" s="29"/>
      <c r="P1659" s="27"/>
    </row>
    <row collapsed="false" customFormat="false" customHeight="false" hidden="false" ht="12.1" outlineLevel="0" r="1660">
      <c r="A1660" s="26" t="n">
        <v>45462</v>
      </c>
      <c r="B1660" s="27" t="s">
        <v>547</v>
      </c>
      <c r="C1660" s="27" t="s">
        <v>183</v>
      </c>
      <c r="D1660" s="27" t="s">
        <v>547</v>
      </c>
      <c r="E1660" s="27" t="s">
        <v>547</v>
      </c>
      <c r="F1660" s="27" t="s">
        <v>19</v>
      </c>
      <c r="G1660" s="28" t="n">
        <v>1</v>
      </c>
      <c r="H1660" s="29" t="n">
        <v>250000</v>
      </c>
      <c r="I1660" s="29" t="n">
        <v>250000</v>
      </c>
      <c r="J1660" s="29" t="n">
        <v>0</v>
      </c>
      <c r="K1660" s="29" t="n">
        <v>0</v>
      </c>
      <c r="L1660" s="29" t="n">
        <v>0</v>
      </c>
      <c r="M1660" s="29"/>
      <c r="N1660" s="6" t="s">
        <f>=I1660+J1660+K1660+L1660</f>
      </c>
      <c r="O1660" s="29"/>
      <c r="P1660" s="27"/>
    </row>
    <row collapsed="false" customFormat="false" customHeight="false" hidden="false" ht="12.1" outlineLevel="0" r="1661">
      <c r="A1661" s="21" t="n">
        <v>45462.5634375</v>
      </c>
      <c r="B1661" s="17" t="s">
        <v>27</v>
      </c>
      <c r="C1661" s="17" t="s">
        <v>560</v>
      </c>
      <c r="D1661" s="17" t="s">
        <v>473</v>
      </c>
      <c r="E1661" s="17" t="s">
        <v>17</v>
      </c>
      <c r="F1661" s="17" t="s">
        <v>19</v>
      </c>
      <c r="G1661" s="7" t="n">
        <v>2000</v>
      </c>
      <c r="H1661" s="6" t="n">
        <v>64.105</v>
      </c>
      <c r="I1661" s="6" t="n">
        <v>-128210</v>
      </c>
      <c r="J1661" s="6" t="n">
        <v>0</v>
      </c>
      <c r="K1661" s="6" t="n">
        <v>-51.28</v>
      </c>
      <c r="L1661" s="6" t="n">
        <v>0</v>
      </c>
      <c r="M1661" s="6"/>
      <c r="N1661" s="6" t="s">
        <f>=I1661+J1661+K1661+L1661</f>
      </c>
      <c r="O1661" s="6"/>
      <c r="P1661" s="17"/>
    </row>
    <row collapsed="false" customFormat="false" customHeight="false" hidden="false" ht="12.1" outlineLevel="0" r="1662">
      <c r="A1662" s="21" t="n">
        <v>45462.564548611</v>
      </c>
      <c r="B1662" s="17" t="s">
        <v>27</v>
      </c>
      <c r="C1662" s="17" t="s">
        <v>560</v>
      </c>
      <c r="D1662" s="17" t="s">
        <v>473</v>
      </c>
      <c r="E1662" s="17" t="s">
        <v>17</v>
      </c>
      <c r="F1662" s="17" t="s">
        <v>19</v>
      </c>
      <c r="G1662" s="7" t="n">
        <v>1900</v>
      </c>
      <c r="H1662" s="6" t="n">
        <v>63.945</v>
      </c>
      <c r="I1662" s="6" t="n">
        <v>-121495.5</v>
      </c>
      <c r="J1662" s="6" t="n">
        <v>0</v>
      </c>
      <c r="K1662" s="6" t="n">
        <v>-48.6</v>
      </c>
      <c r="L1662" s="6" t="n">
        <v>0</v>
      </c>
      <c r="M1662" s="6"/>
      <c r="N1662" s="6" t="s">
        <f>=I1662+J1662+K1662+L1662</f>
      </c>
      <c r="O1662" s="6"/>
      <c r="P1662" s="17"/>
    </row>
    <row collapsed="false" customFormat="false" customHeight="false" hidden="false" ht="12.1" outlineLevel="0" r="1663">
      <c r="A1663" s="21" t="n">
        <v>45462.828923611</v>
      </c>
      <c r="B1663" s="17" t="s">
        <v>27</v>
      </c>
      <c r="C1663" s="17" t="s">
        <v>560</v>
      </c>
      <c r="D1663" s="17" t="s">
        <v>473</v>
      </c>
      <c r="E1663" s="17" t="s">
        <v>17</v>
      </c>
      <c r="F1663" s="17" t="s">
        <v>19</v>
      </c>
      <c r="G1663" s="7" t="n">
        <v>600</v>
      </c>
      <c r="H1663" s="6" t="n">
        <v>62.195</v>
      </c>
      <c r="I1663" s="6" t="n">
        <v>-37317</v>
      </c>
      <c r="J1663" s="6" t="n">
        <v>0</v>
      </c>
      <c r="K1663" s="6" t="n">
        <v>-26.13</v>
      </c>
      <c r="L1663" s="6" t="n">
        <v>0</v>
      </c>
      <c r="M1663" s="6"/>
      <c r="N1663" s="6" t="s">
        <f>=I1663+J1663+K1663+L1663</f>
      </c>
      <c r="O1663" s="6"/>
      <c r="P1663" s="17"/>
    </row>
    <row collapsed="false" customFormat="false" customHeight="false" hidden="false" ht="12.1" outlineLevel="0" r="1664">
      <c r="A1664" s="21" t="n">
        <v>45462.828923611</v>
      </c>
      <c r="B1664" s="17" t="s">
        <v>27</v>
      </c>
      <c r="C1664" s="17" t="s">
        <v>560</v>
      </c>
      <c r="D1664" s="17" t="s">
        <v>473</v>
      </c>
      <c r="E1664" s="17" t="s">
        <v>17</v>
      </c>
      <c r="F1664" s="17" t="s">
        <v>19</v>
      </c>
      <c r="G1664" s="7" t="n">
        <v>700</v>
      </c>
      <c r="H1664" s="6" t="n">
        <v>62.195</v>
      </c>
      <c r="I1664" s="6" t="n">
        <v>-43536.5</v>
      </c>
      <c r="J1664" s="6" t="n">
        <v>0</v>
      </c>
      <c r="K1664" s="6" t="n">
        <v>-30.47</v>
      </c>
      <c r="L1664" s="6" t="n">
        <v>0</v>
      </c>
      <c r="M1664" s="6"/>
      <c r="N1664" s="6" t="s">
        <f>=I1664+J1664+K1664+L1664</f>
      </c>
      <c r="O1664" s="6"/>
      <c r="P1664" s="17"/>
    </row>
    <row collapsed="false" customFormat="false" customHeight="false" hidden="false" ht="12.1" outlineLevel="0" r="1665">
      <c r="A1665" s="21" t="n">
        <v>45462.828923611</v>
      </c>
      <c r="B1665" s="17" t="s">
        <v>27</v>
      </c>
      <c r="C1665" s="17" t="s">
        <v>560</v>
      </c>
      <c r="D1665" s="17" t="s">
        <v>473</v>
      </c>
      <c r="E1665" s="17" t="s">
        <v>17</v>
      </c>
      <c r="F1665" s="17" t="s">
        <v>19</v>
      </c>
      <c r="G1665" s="7" t="n">
        <v>1100</v>
      </c>
      <c r="H1665" s="6" t="n">
        <v>62.195</v>
      </c>
      <c r="I1665" s="6" t="n">
        <v>-68414.5</v>
      </c>
      <c r="J1665" s="6" t="n">
        <v>0</v>
      </c>
      <c r="K1665" s="6" t="n">
        <v>-47.89</v>
      </c>
      <c r="L1665" s="6" t="n">
        <v>0</v>
      </c>
      <c r="M1665" s="6"/>
      <c r="N1665" s="6" t="s">
        <f>=I1665+J1665+K1665+L1665</f>
      </c>
      <c r="O1665" s="6"/>
      <c r="P1665" s="17"/>
    </row>
    <row collapsed="false" customFormat="false" customHeight="false" hidden="false" ht="12.1" outlineLevel="0" r="1666">
      <c r="A1666" s="21" t="n">
        <v>45462.981851852</v>
      </c>
      <c r="B1666" s="17" t="s">
        <v>27</v>
      </c>
      <c r="C1666" s="17" t="s">
        <v>560</v>
      </c>
      <c r="D1666" s="17" t="s">
        <v>473</v>
      </c>
      <c r="E1666" s="17" t="s">
        <v>17</v>
      </c>
      <c r="F1666" s="17" t="s">
        <v>19</v>
      </c>
      <c r="G1666" s="7" t="n">
        <v>1900</v>
      </c>
      <c r="H1666" s="6" t="n">
        <v>62.885</v>
      </c>
      <c r="I1666" s="6" t="n">
        <v>-119481.5</v>
      </c>
      <c r="J1666" s="6" t="n">
        <v>0</v>
      </c>
      <c r="K1666" s="6" t="n">
        <v>-83.63</v>
      </c>
      <c r="L1666" s="6" t="n">
        <v>0</v>
      </c>
      <c r="M1666" s="6"/>
      <c r="N1666" s="6" t="s">
        <f>=I1666+J1666+K1666+L1666</f>
      </c>
      <c r="O1666" s="6"/>
      <c r="P1666" s="17"/>
    </row>
    <row collapsed="false" customFormat="false" customHeight="false" hidden="false" ht="12.1" outlineLevel="0" r="1667">
      <c r="A1667" s="21" t="n">
        <v>45462.981851852</v>
      </c>
      <c r="B1667" s="17" t="s">
        <v>27</v>
      </c>
      <c r="C1667" s="17" t="s">
        <v>560</v>
      </c>
      <c r="D1667" s="17" t="s">
        <v>473</v>
      </c>
      <c r="E1667" s="17" t="s">
        <v>17</v>
      </c>
      <c r="F1667" s="17" t="s">
        <v>19</v>
      </c>
      <c r="G1667" s="7" t="n">
        <v>500</v>
      </c>
      <c r="H1667" s="6" t="n">
        <v>62.875</v>
      </c>
      <c r="I1667" s="6" t="n">
        <v>-31437.5</v>
      </c>
      <c r="J1667" s="6" t="n">
        <v>0</v>
      </c>
      <c r="K1667" s="6" t="n">
        <v>-22.01</v>
      </c>
      <c r="L1667" s="6" t="n">
        <v>0</v>
      </c>
      <c r="M1667" s="6"/>
      <c r="N1667" s="6" t="s">
        <f>=I1667+J1667+K1667+L1667</f>
      </c>
      <c r="O1667" s="6"/>
      <c r="P1667" s="17"/>
    </row>
    <row collapsed="false" customFormat="false" customHeight="false" hidden="false" ht="12.1" outlineLevel="0" r="1668">
      <c r="A1668" s="26" t="n">
        <v>45464</v>
      </c>
      <c r="B1668" s="27" t="s">
        <v>547</v>
      </c>
      <c r="C1668" s="27" t="s">
        <v>183</v>
      </c>
      <c r="D1668" s="27" t="s">
        <v>547</v>
      </c>
      <c r="E1668" s="27" t="s">
        <v>547</v>
      </c>
      <c r="F1668" s="27" t="s">
        <v>19</v>
      </c>
      <c r="G1668" s="28" t="n">
        <v>1</v>
      </c>
      <c r="H1668" s="29" t="n">
        <v>240000</v>
      </c>
      <c r="I1668" s="29" t="n">
        <v>240000</v>
      </c>
      <c r="J1668" s="29" t="n">
        <v>0</v>
      </c>
      <c r="K1668" s="29" t="n">
        <v>0</v>
      </c>
      <c r="L1668" s="29" t="n">
        <v>0</v>
      </c>
      <c r="M1668" s="29"/>
      <c r="N1668" s="6" t="s">
        <f>=I1668+J1668+K1668+L1668</f>
      </c>
      <c r="O1668" s="29"/>
      <c r="P1668" s="27"/>
    </row>
    <row collapsed="false" customFormat="false" customHeight="false" hidden="false" ht="12.1" outlineLevel="0" r="1669">
      <c r="A1669" s="21" t="n">
        <v>45464.742407407</v>
      </c>
      <c r="B1669" s="17" t="s">
        <v>36</v>
      </c>
      <c r="C1669" s="17" t="s">
        <v>555</v>
      </c>
      <c r="D1669" s="17" t="s">
        <v>473</v>
      </c>
      <c r="E1669" s="17" t="s">
        <v>17</v>
      </c>
      <c r="F1669" s="17" t="s">
        <v>19</v>
      </c>
      <c r="G1669" s="7" t="n">
        <v>500</v>
      </c>
      <c r="H1669" s="6" t="n">
        <v>115.71</v>
      </c>
      <c r="I1669" s="6" t="n">
        <v>-57855</v>
      </c>
      <c r="J1669" s="6" t="n">
        <v>0</v>
      </c>
      <c r="K1669" s="6" t="n">
        <v>-23.14</v>
      </c>
      <c r="L1669" s="6" t="n">
        <v>0</v>
      </c>
      <c r="M1669" s="6"/>
      <c r="N1669" s="6" t="s">
        <f>=I1669+J1669+K1669+L1669</f>
      </c>
      <c r="O1669" s="6"/>
      <c r="P1669" s="17"/>
    </row>
    <row collapsed="false" customFormat="false" customHeight="false" hidden="false" ht="12.1" outlineLevel="0" r="1670">
      <c r="A1670" s="21" t="n">
        <v>45464.760347222</v>
      </c>
      <c r="B1670" s="17" t="s">
        <v>36</v>
      </c>
      <c r="C1670" s="17" t="s">
        <v>555</v>
      </c>
      <c r="D1670" s="17" t="s">
        <v>473</v>
      </c>
      <c r="E1670" s="17" t="s">
        <v>17</v>
      </c>
      <c r="F1670" s="17" t="s">
        <v>19</v>
      </c>
      <c r="G1670" s="7" t="n">
        <v>500</v>
      </c>
      <c r="H1670" s="6" t="n">
        <v>115.51</v>
      </c>
      <c r="I1670" s="6" t="n">
        <v>-57755</v>
      </c>
      <c r="J1670" s="6" t="n">
        <v>0</v>
      </c>
      <c r="K1670" s="6" t="n">
        <v>-23.1</v>
      </c>
      <c r="L1670" s="6" t="n">
        <v>0</v>
      </c>
      <c r="M1670" s="6"/>
      <c r="N1670" s="6" t="s">
        <f>=I1670+J1670+K1670+L1670</f>
      </c>
      <c r="O1670" s="6"/>
      <c r="P1670" s="17"/>
    </row>
    <row collapsed="false" customFormat="false" customHeight="false" hidden="false" ht="12.1" outlineLevel="0" r="1671">
      <c r="A1671" s="21" t="n">
        <v>45464.885324074</v>
      </c>
      <c r="B1671" s="17" t="s">
        <v>39</v>
      </c>
      <c r="C1671" s="17" t="s">
        <v>553</v>
      </c>
      <c r="D1671" s="17" t="s">
        <v>473</v>
      </c>
      <c r="E1671" s="17" t="s">
        <v>17</v>
      </c>
      <c r="F1671" s="17" t="s">
        <v>19</v>
      </c>
      <c r="G1671" s="7" t="n">
        <v>20</v>
      </c>
      <c r="H1671" s="6" t="n">
        <v>314.2</v>
      </c>
      <c r="I1671" s="6" t="n">
        <v>-6284</v>
      </c>
      <c r="J1671" s="6" t="n">
        <v>0</v>
      </c>
      <c r="K1671" s="6" t="n">
        <v>-2.51</v>
      </c>
      <c r="L1671" s="6" t="n">
        <v>0</v>
      </c>
      <c r="M1671" s="6"/>
      <c r="N1671" s="6" t="s">
        <f>=I1671+J1671+K1671+L1671</f>
      </c>
      <c r="O1671" s="6"/>
      <c r="P1671" s="17"/>
    </row>
    <row collapsed="false" customFormat="false" customHeight="false" hidden="false" ht="12.1" outlineLevel="0" r="1672">
      <c r="A1672" s="21" t="n">
        <v>45464.885462963</v>
      </c>
      <c r="B1672" s="17" t="s">
        <v>39</v>
      </c>
      <c r="C1672" s="17" t="s">
        <v>553</v>
      </c>
      <c r="D1672" s="17" t="s">
        <v>473</v>
      </c>
      <c r="E1672" s="17" t="s">
        <v>17</v>
      </c>
      <c r="F1672" s="17" t="s">
        <v>19</v>
      </c>
      <c r="G1672" s="7" t="n">
        <v>10</v>
      </c>
      <c r="H1672" s="6" t="n">
        <v>314.2</v>
      </c>
      <c r="I1672" s="6" t="n">
        <v>-3142</v>
      </c>
      <c r="J1672" s="6" t="n">
        <v>0</v>
      </c>
      <c r="K1672" s="6" t="n">
        <v>-1.26</v>
      </c>
      <c r="L1672" s="6" t="n">
        <v>0</v>
      </c>
      <c r="M1672" s="6"/>
      <c r="N1672" s="6" t="s">
        <f>=I1672+J1672+K1672+L1672</f>
      </c>
      <c r="O1672" s="6"/>
      <c r="P1672" s="17"/>
    </row>
    <row collapsed="false" customFormat="false" customHeight="false" hidden="false" ht="12.1" outlineLevel="0" r="1673">
      <c r="A1673" s="21" t="n">
        <v>45464.885636574</v>
      </c>
      <c r="B1673" s="17" t="s">
        <v>39</v>
      </c>
      <c r="C1673" s="17" t="s">
        <v>553</v>
      </c>
      <c r="D1673" s="17" t="s">
        <v>473</v>
      </c>
      <c r="E1673" s="17" t="s">
        <v>17</v>
      </c>
      <c r="F1673" s="17" t="s">
        <v>19</v>
      </c>
      <c r="G1673" s="7" t="n">
        <v>100</v>
      </c>
      <c r="H1673" s="6" t="n">
        <v>314.2</v>
      </c>
      <c r="I1673" s="6" t="n">
        <v>-31420</v>
      </c>
      <c r="J1673" s="6" t="n">
        <v>0</v>
      </c>
      <c r="K1673" s="6" t="n">
        <v>-12.57</v>
      </c>
      <c r="L1673" s="6" t="n">
        <v>0</v>
      </c>
      <c r="M1673" s="6"/>
      <c r="N1673" s="6" t="s">
        <f>=I1673+J1673+K1673+L1673</f>
      </c>
      <c r="O1673" s="6"/>
      <c r="P1673" s="17"/>
    </row>
    <row collapsed="false" customFormat="false" customHeight="false" hidden="false" ht="12.1" outlineLevel="0" r="1674">
      <c r="A1674" s="21" t="n">
        <v>45464.901782407</v>
      </c>
      <c r="B1674" s="17" t="s">
        <v>39</v>
      </c>
      <c r="C1674" s="17" t="s">
        <v>553</v>
      </c>
      <c r="D1674" s="17" t="s">
        <v>473</v>
      </c>
      <c r="E1674" s="17" t="s">
        <v>17</v>
      </c>
      <c r="F1674" s="17" t="s">
        <v>19</v>
      </c>
      <c r="G1674" s="7" t="n">
        <v>260</v>
      </c>
      <c r="H1674" s="6" t="n">
        <v>314.2</v>
      </c>
      <c r="I1674" s="6" t="n">
        <v>-81692</v>
      </c>
      <c r="J1674" s="6" t="n">
        <v>0</v>
      </c>
      <c r="K1674" s="6" t="n">
        <v>-32.68</v>
      </c>
      <c r="L1674" s="6" t="n">
        <v>0</v>
      </c>
      <c r="M1674" s="6"/>
      <c r="N1674" s="6" t="s">
        <f>=I1674+J1674+K1674+L1674</f>
      </c>
      <c r="O1674" s="6"/>
      <c r="P1674" s="17"/>
    </row>
    <row collapsed="false" customFormat="false" customHeight="false" hidden="false" ht="12.1" outlineLevel="0" r="1675">
      <c r="A1675" s="26" t="n">
        <v>45470</v>
      </c>
      <c r="B1675" s="27" t="s">
        <v>547</v>
      </c>
      <c r="C1675" s="27" t="s">
        <v>183</v>
      </c>
      <c r="D1675" s="27" t="s">
        <v>547</v>
      </c>
      <c r="E1675" s="27" t="s">
        <v>547</v>
      </c>
      <c r="F1675" s="27" t="s">
        <v>19</v>
      </c>
      <c r="G1675" s="28" t="n">
        <v>1</v>
      </c>
      <c r="H1675" s="29" t="n">
        <v>37061.84</v>
      </c>
      <c r="I1675" s="29" t="n">
        <v>37061.84</v>
      </c>
      <c r="J1675" s="29" t="n">
        <v>0</v>
      </c>
      <c r="K1675" s="29" t="n">
        <v>0</v>
      </c>
      <c r="L1675" s="29" t="n">
        <v>0</v>
      </c>
      <c r="M1675" s="29"/>
      <c r="N1675" s="6" t="s">
        <f>=I1675+J1675+K1675+L1675</f>
      </c>
      <c r="O1675" s="29"/>
      <c r="P1675" s="27"/>
    </row>
    <row collapsed="false" customFormat="false" customHeight="false" hidden="false" ht="12.1" outlineLevel="0" r="1676">
      <c r="A1676" s="26" t="n">
        <v>45471</v>
      </c>
      <c r="B1676" s="27" t="s">
        <v>547</v>
      </c>
      <c r="C1676" s="27" t="s">
        <v>183</v>
      </c>
      <c r="D1676" s="27" t="s">
        <v>547</v>
      </c>
      <c r="E1676" s="27" t="s">
        <v>547</v>
      </c>
      <c r="F1676" s="27" t="s">
        <v>19</v>
      </c>
      <c r="G1676" s="28" t="n">
        <v>1</v>
      </c>
      <c r="H1676" s="29" t="n">
        <v>21742.3</v>
      </c>
      <c r="I1676" s="29" t="n">
        <v>21742.3</v>
      </c>
      <c r="J1676" s="29" t="n">
        <v>0</v>
      </c>
      <c r="K1676" s="29" t="n">
        <v>0</v>
      </c>
      <c r="L1676" s="29" t="n">
        <v>0</v>
      </c>
      <c r="M1676" s="29"/>
      <c r="N1676" s="6" t="s">
        <f>=I1676+J1676+K1676+L1676</f>
      </c>
      <c r="O1676" s="29"/>
      <c r="P1676" s="27"/>
    </row>
    <row collapsed="false" customFormat="false" customHeight="false" hidden="false" ht="12.1" outlineLevel="0" r="1677">
      <c r="A1677" s="26" t="n">
        <v>45472</v>
      </c>
      <c r="B1677" s="27" t="s">
        <v>547</v>
      </c>
      <c r="C1677" s="27" t="s">
        <v>183</v>
      </c>
      <c r="D1677" s="27" t="s">
        <v>547</v>
      </c>
      <c r="E1677" s="27" t="s">
        <v>547</v>
      </c>
      <c r="F1677" s="27" t="s">
        <v>19</v>
      </c>
      <c r="G1677" s="28" t="n">
        <v>1</v>
      </c>
      <c r="H1677" s="29" t="n">
        <v>16604</v>
      </c>
      <c r="I1677" s="29" t="n">
        <v>16604</v>
      </c>
      <c r="J1677" s="29" t="n">
        <v>0</v>
      </c>
      <c r="K1677" s="29" t="n">
        <v>0</v>
      </c>
      <c r="L1677" s="29" t="n">
        <v>0</v>
      </c>
      <c r="M1677" s="29"/>
      <c r="N1677" s="6" t="s">
        <f>=I1677+J1677+K1677+L1677</f>
      </c>
      <c r="O1677" s="29"/>
      <c r="P1677" s="27"/>
    </row>
    <row collapsed="false" customFormat="false" customHeight="false" hidden="false" ht="12.1" outlineLevel="0" r="1678">
      <c r="A1678" s="26" t="n">
        <v>45472</v>
      </c>
      <c r="B1678" s="27" t="s">
        <v>547</v>
      </c>
      <c r="C1678" s="27" t="s">
        <v>183</v>
      </c>
      <c r="D1678" s="27" t="s">
        <v>547</v>
      </c>
      <c r="E1678" s="27" t="s">
        <v>547</v>
      </c>
      <c r="F1678" s="27" t="s">
        <v>19</v>
      </c>
      <c r="G1678" s="28" t="n">
        <v>1</v>
      </c>
      <c r="H1678" s="29" t="n">
        <v>18113</v>
      </c>
      <c r="I1678" s="29" t="n">
        <v>18113</v>
      </c>
      <c r="J1678" s="29" t="n">
        <v>0</v>
      </c>
      <c r="K1678" s="29" t="n">
        <v>0</v>
      </c>
      <c r="L1678" s="29" t="n">
        <v>0</v>
      </c>
      <c r="M1678" s="29"/>
      <c r="N1678" s="6" t="s">
        <f>=I1678+J1678+K1678+L1678</f>
      </c>
      <c r="O1678" s="29"/>
      <c r="P1678" s="27"/>
    </row>
    <row collapsed="false" customFormat="false" customHeight="false" hidden="false" ht="12.1" outlineLevel="0" r="1679">
      <c r="A1679" s="21" t="n">
        <v>45484.445914352</v>
      </c>
      <c r="B1679" s="17" t="s">
        <v>27</v>
      </c>
      <c r="C1679" s="17" t="s">
        <v>560</v>
      </c>
      <c r="D1679" s="17" t="s">
        <v>473</v>
      </c>
      <c r="E1679" s="17" t="s">
        <v>17</v>
      </c>
      <c r="F1679" s="17" t="s">
        <v>19</v>
      </c>
      <c r="G1679" s="7" t="n">
        <v>1500</v>
      </c>
      <c r="H1679" s="6" t="n">
        <v>62.62</v>
      </c>
      <c r="I1679" s="6" t="n">
        <v>-93930</v>
      </c>
      <c r="J1679" s="6" t="n">
        <v>0</v>
      </c>
      <c r="K1679" s="6" t="n">
        <v>-65.75</v>
      </c>
      <c r="L1679" s="6" t="n">
        <v>0</v>
      </c>
      <c r="M1679" s="6"/>
      <c r="N1679" s="6" t="s">
        <f>=I1679+J1679+K1679+L1679</f>
      </c>
      <c r="O1679" s="6"/>
      <c r="P1679" s="17"/>
    </row>
    <row collapsed="false" customFormat="false" customHeight="false" hidden="false" ht="12.1" outlineLevel="0" r="1680">
      <c r="A1680" s="30" t="n">
        <v>45484.605393519</v>
      </c>
      <c r="B1680" s="31" t="s">
        <v>501</v>
      </c>
      <c r="C1680" s="31" t="s">
        <v>626</v>
      </c>
      <c r="D1680" s="31" t="s">
        <v>475</v>
      </c>
      <c r="E1680" s="31" t="s">
        <v>17</v>
      </c>
      <c r="F1680" s="31" t="s">
        <v>19</v>
      </c>
      <c r="G1680" s="32" t="n">
        <v>-80</v>
      </c>
      <c r="H1680" s="33" t="n">
        <v>69.3</v>
      </c>
      <c r="I1680" s="33" t="n">
        <v>5544</v>
      </c>
      <c r="J1680" s="33" t="n">
        <v>0</v>
      </c>
      <c r="K1680" s="33" t="n">
        <v>-2.22</v>
      </c>
      <c r="L1680" s="33" t="n">
        <v>0</v>
      </c>
      <c r="M1680" s="33"/>
      <c r="N1680" s="6" t="s">
        <f>=I1680+J1680+K1680+L1680</f>
      </c>
      <c r="O1680" s="33"/>
      <c r="P1680" s="31"/>
    </row>
    <row collapsed="false" customFormat="false" customHeight="false" hidden="false" ht="12.1" outlineLevel="0" r="1681">
      <c r="A1681" s="30" t="n">
        <v>45484.605694444</v>
      </c>
      <c r="B1681" s="31" t="s">
        <v>501</v>
      </c>
      <c r="C1681" s="31" t="s">
        <v>626</v>
      </c>
      <c r="D1681" s="31" t="s">
        <v>475</v>
      </c>
      <c r="E1681" s="31" t="s">
        <v>17</v>
      </c>
      <c r="F1681" s="31" t="s">
        <v>19</v>
      </c>
      <c r="G1681" s="32" t="n">
        <v>-10</v>
      </c>
      <c r="H1681" s="33" t="n">
        <v>69.3</v>
      </c>
      <c r="I1681" s="33" t="n">
        <v>693</v>
      </c>
      <c r="J1681" s="33" t="n">
        <v>0</v>
      </c>
      <c r="K1681" s="33" t="n">
        <v>-0.28</v>
      </c>
      <c r="L1681" s="33" t="n">
        <v>0</v>
      </c>
      <c r="M1681" s="33"/>
      <c r="N1681" s="6" t="s">
        <f>=I1681+J1681+K1681+L1681</f>
      </c>
      <c r="O1681" s="33"/>
      <c r="P1681" s="31"/>
    </row>
    <row collapsed="false" customFormat="false" customHeight="false" hidden="false" ht="12.1" outlineLevel="0" r="1682">
      <c r="A1682" s="30" t="n">
        <v>45484.605775463</v>
      </c>
      <c r="B1682" s="31" t="s">
        <v>501</v>
      </c>
      <c r="C1682" s="31" t="s">
        <v>626</v>
      </c>
      <c r="D1682" s="31" t="s">
        <v>475</v>
      </c>
      <c r="E1682" s="31" t="s">
        <v>17</v>
      </c>
      <c r="F1682" s="31" t="s">
        <v>19</v>
      </c>
      <c r="G1682" s="32" t="n">
        <v>-250</v>
      </c>
      <c r="H1682" s="33" t="n">
        <v>69.3</v>
      </c>
      <c r="I1682" s="33" t="n">
        <v>17325</v>
      </c>
      <c r="J1682" s="33" t="n">
        <v>0</v>
      </c>
      <c r="K1682" s="33" t="n">
        <v>-6.93</v>
      </c>
      <c r="L1682" s="33" t="n">
        <v>0</v>
      </c>
      <c r="M1682" s="33"/>
      <c r="N1682" s="6" t="s">
        <f>=I1682+J1682+K1682+L1682</f>
      </c>
      <c r="O1682" s="33"/>
      <c r="P1682" s="31"/>
    </row>
    <row collapsed="false" customFormat="false" customHeight="false" hidden="false" ht="12.1" outlineLevel="0" r="1683">
      <c r="A1683" s="30" t="n">
        <v>45484.606574074</v>
      </c>
      <c r="B1683" s="31" t="s">
        <v>501</v>
      </c>
      <c r="C1683" s="31" t="s">
        <v>626</v>
      </c>
      <c r="D1683" s="31" t="s">
        <v>475</v>
      </c>
      <c r="E1683" s="31" t="s">
        <v>17</v>
      </c>
      <c r="F1683" s="31" t="s">
        <v>19</v>
      </c>
      <c r="G1683" s="32" t="n">
        <v>-30</v>
      </c>
      <c r="H1683" s="33" t="n">
        <v>69.3</v>
      </c>
      <c r="I1683" s="33" t="n">
        <v>2079</v>
      </c>
      <c r="J1683" s="33" t="n">
        <v>0</v>
      </c>
      <c r="K1683" s="33" t="n">
        <v>-0.83</v>
      </c>
      <c r="L1683" s="33" t="n">
        <v>0</v>
      </c>
      <c r="M1683" s="33"/>
      <c r="N1683" s="6" t="s">
        <f>=I1683+J1683+K1683+L1683</f>
      </c>
      <c r="O1683" s="33"/>
      <c r="P1683" s="31"/>
    </row>
    <row collapsed="false" customFormat="false" customHeight="false" hidden="false" ht="12.1" outlineLevel="0" r="1684">
      <c r="A1684" s="30" t="n">
        <v>45484.607060185</v>
      </c>
      <c r="B1684" s="31" t="s">
        <v>501</v>
      </c>
      <c r="C1684" s="31" t="s">
        <v>626</v>
      </c>
      <c r="D1684" s="31" t="s">
        <v>475</v>
      </c>
      <c r="E1684" s="31" t="s">
        <v>17</v>
      </c>
      <c r="F1684" s="31" t="s">
        <v>19</v>
      </c>
      <c r="G1684" s="32" t="n">
        <v>-50</v>
      </c>
      <c r="H1684" s="33" t="n">
        <v>69.3</v>
      </c>
      <c r="I1684" s="33" t="n">
        <v>3465</v>
      </c>
      <c r="J1684" s="33" t="n">
        <v>0</v>
      </c>
      <c r="K1684" s="33" t="n">
        <v>-1.39</v>
      </c>
      <c r="L1684" s="33" t="n">
        <v>0</v>
      </c>
      <c r="M1684" s="33"/>
      <c r="N1684" s="6" t="s">
        <f>=I1684+J1684+K1684+L1684</f>
      </c>
      <c r="O1684" s="33"/>
      <c r="P1684" s="31"/>
    </row>
    <row collapsed="false" customFormat="false" customHeight="false" hidden="false" ht="12.1" outlineLevel="0" r="1685">
      <c r="A1685" s="30" t="n">
        <v>45484.613553241</v>
      </c>
      <c r="B1685" s="31" t="s">
        <v>501</v>
      </c>
      <c r="C1685" s="31" t="s">
        <v>626</v>
      </c>
      <c r="D1685" s="31" t="s">
        <v>475</v>
      </c>
      <c r="E1685" s="31" t="s">
        <v>17</v>
      </c>
      <c r="F1685" s="31" t="s">
        <v>19</v>
      </c>
      <c r="G1685" s="32" t="n">
        <v>-220</v>
      </c>
      <c r="H1685" s="33" t="n">
        <v>69.3</v>
      </c>
      <c r="I1685" s="33" t="n">
        <v>15246</v>
      </c>
      <c r="J1685" s="33" t="n">
        <v>0</v>
      </c>
      <c r="K1685" s="33" t="n">
        <v>-6.1</v>
      </c>
      <c r="L1685" s="33" t="n">
        <v>0</v>
      </c>
      <c r="M1685" s="33"/>
      <c r="N1685" s="6" t="s">
        <f>=I1685+J1685+K1685+L1685</f>
      </c>
      <c r="O1685" s="33"/>
      <c r="P1685" s="31"/>
    </row>
    <row collapsed="false" customFormat="false" customHeight="false" hidden="false" ht="12.1" outlineLevel="0" r="1686">
      <c r="A1686" s="21" t="n">
        <v>45484.617291667</v>
      </c>
      <c r="B1686" s="17" t="s">
        <v>21</v>
      </c>
      <c r="C1686" s="17" t="s">
        <v>617</v>
      </c>
      <c r="D1686" s="17" t="s">
        <v>473</v>
      </c>
      <c r="E1686" s="17" t="s">
        <v>17</v>
      </c>
      <c r="F1686" s="17" t="s">
        <v>19</v>
      </c>
      <c r="G1686" s="7" t="n">
        <v>31</v>
      </c>
      <c r="H1686" s="6" t="n">
        <v>1439</v>
      </c>
      <c r="I1686" s="6" t="n">
        <v>-44609</v>
      </c>
      <c r="J1686" s="6" t="n">
        <v>0</v>
      </c>
      <c r="K1686" s="6" t="n">
        <v>-17.84</v>
      </c>
      <c r="L1686" s="6" t="n">
        <v>0</v>
      </c>
      <c r="M1686" s="6"/>
      <c r="N1686" s="6" t="s">
        <f>=I1686+J1686+K1686+L1686</f>
      </c>
      <c r="O1686" s="6"/>
      <c r="P1686" s="17"/>
    </row>
    <row collapsed="false" customFormat="false" customHeight="false" hidden="false" ht="12.1" outlineLevel="0" r="1687">
      <c r="A1687" s="26" t="n">
        <v>45485</v>
      </c>
      <c r="B1687" s="27" t="s">
        <v>547</v>
      </c>
      <c r="C1687" s="27" t="s">
        <v>183</v>
      </c>
      <c r="D1687" s="27" t="s">
        <v>547</v>
      </c>
      <c r="E1687" s="27" t="s">
        <v>547</v>
      </c>
      <c r="F1687" s="27" t="s">
        <v>19</v>
      </c>
      <c r="G1687" s="28" t="n">
        <v>1</v>
      </c>
      <c r="H1687" s="29" t="n">
        <v>90000</v>
      </c>
      <c r="I1687" s="29" t="n">
        <v>90000</v>
      </c>
      <c r="J1687" s="29" t="n">
        <v>0</v>
      </c>
      <c r="K1687" s="29" t="n">
        <v>0</v>
      </c>
      <c r="L1687" s="29" t="n">
        <v>0</v>
      </c>
      <c r="M1687" s="29"/>
      <c r="N1687" s="6" t="s">
        <f>=I1687+J1687+K1687+L1687</f>
      </c>
      <c r="O1687" s="29"/>
      <c r="P1687" s="27"/>
    </row>
    <row collapsed="false" customFormat="false" customHeight="false" hidden="false" ht="12.1" outlineLevel="0" r="1688">
      <c r="A1688" s="26" t="n">
        <v>45485</v>
      </c>
      <c r="B1688" s="27" t="s">
        <v>547</v>
      </c>
      <c r="C1688" s="27" t="s">
        <v>183</v>
      </c>
      <c r="D1688" s="27" t="s">
        <v>547</v>
      </c>
      <c r="E1688" s="27" t="s">
        <v>547</v>
      </c>
      <c r="F1688" s="27" t="s">
        <v>19</v>
      </c>
      <c r="G1688" s="28" t="n">
        <v>1</v>
      </c>
      <c r="H1688" s="29" t="n">
        <v>100000</v>
      </c>
      <c r="I1688" s="29" t="n">
        <v>100000</v>
      </c>
      <c r="J1688" s="29" t="n">
        <v>0</v>
      </c>
      <c r="K1688" s="29" t="n">
        <v>0</v>
      </c>
      <c r="L1688" s="29" t="n">
        <v>0</v>
      </c>
      <c r="M1688" s="29"/>
      <c r="N1688" s="6" t="s">
        <f>=I1688+J1688+K1688+L1688</f>
      </c>
      <c r="O1688" s="29"/>
      <c r="P1688" s="27"/>
    </row>
    <row collapsed="false" customFormat="false" customHeight="false" hidden="false" ht="12.1" outlineLevel="0" r="1689">
      <c r="A1689" s="21" t="n">
        <v>45485.959895833</v>
      </c>
      <c r="B1689" s="17" t="s">
        <v>48</v>
      </c>
      <c r="C1689" s="17" t="s">
        <v>639</v>
      </c>
      <c r="D1689" s="17" t="s">
        <v>473</v>
      </c>
      <c r="E1689" s="17" t="s">
        <v>17</v>
      </c>
      <c r="F1689" s="17" t="s">
        <v>19</v>
      </c>
      <c r="G1689" s="7" t="n">
        <v>950000</v>
      </c>
      <c r="H1689" s="6" t="n">
        <v>0.0951</v>
      </c>
      <c r="I1689" s="6" t="n">
        <v>-90345</v>
      </c>
      <c r="J1689" s="6" t="n">
        <v>0</v>
      </c>
      <c r="K1689" s="6" t="n">
        <v>-63.24</v>
      </c>
      <c r="L1689" s="6" t="n">
        <v>0</v>
      </c>
      <c r="M1689" s="6"/>
      <c r="N1689" s="6" t="s">
        <f>=I1689+J1689+K1689+L1689</f>
      </c>
      <c r="O1689" s="6"/>
      <c r="P1689" s="17"/>
    </row>
    <row collapsed="false" customFormat="false" customHeight="false" hidden="false" ht="12.1" outlineLevel="0" r="1690">
      <c r="A1690" s="21" t="n">
        <v>45485.98505787</v>
      </c>
      <c r="B1690" s="17" t="s">
        <v>48</v>
      </c>
      <c r="C1690" s="17" t="s">
        <v>639</v>
      </c>
      <c r="D1690" s="17" t="s">
        <v>473</v>
      </c>
      <c r="E1690" s="17" t="s">
        <v>17</v>
      </c>
      <c r="F1690" s="17" t="s">
        <v>19</v>
      </c>
      <c r="G1690" s="7" t="n">
        <v>130000</v>
      </c>
      <c r="H1690" s="6" t="n">
        <v>0.09492</v>
      </c>
      <c r="I1690" s="6" t="n">
        <v>-12339.6</v>
      </c>
      <c r="J1690" s="6" t="n">
        <v>0</v>
      </c>
      <c r="K1690" s="6" t="n">
        <v>-4.94</v>
      </c>
      <c r="L1690" s="6" t="n">
        <v>0</v>
      </c>
      <c r="M1690" s="6"/>
      <c r="N1690" s="6" t="s">
        <f>=I1690+J1690+K1690+L1690</f>
      </c>
      <c r="O1690" s="6"/>
      <c r="P1690" s="17"/>
    </row>
    <row collapsed="false" customFormat="false" customHeight="false" hidden="false" ht="12.1" outlineLevel="0" r="1691">
      <c r="A1691" s="21" t="n">
        <v>45485.985405093</v>
      </c>
      <c r="B1691" s="17" t="s">
        <v>48</v>
      </c>
      <c r="C1691" s="17" t="s">
        <v>639</v>
      </c>
      <c r="D1691" s="17" t="s">
        <v>473</v>
      </c>
      <c r="E1691" s="17" t="s">
        <v>17</v>
      </c>
      <c r="F1691" s="17" t="s">
        <v>19</v>
      </c>
      <c r="G1691" s="7" t="n">
        <v>930000</v>
      </c>
      <c r="H1691" s="6" t="n">
        <v>0.09492</v>
      </c>
      <c r="I1691" s="6" t="n">
        <v>-88275.6</v>
      </c>
      <c r="J1691" s="6" t="n">
        <v>0</v>
      </c>
      <c r="K1691" s="6" t="n">
        <v>-35.31</v>
      </c>
      <c r="L1691" s="6" t="n">
        <v>0</v>
      </c>
      <c r="M1691" s="6"/>
      <c r="N1691" s="6" t="s">
        <f>=I1691+J1691+K1691+L1691</f>
      </c>
      <c r="O1691" s="6"/>
      <c r="P1691" s="17"/>
    </row>
    <row collapsed="false" customFormat="false" customHeight="false" hidden="false" ht="12.1" outlineLevel="0" r="1692">
      <c r="A1692" s="26" t="n">
        <v>45488</v>
      </c>
      <c r="B1692" s="27" t="s">
        <v>547</v>
      </c>
      <c r="C1692" s="27" t="s">
        <v>183</v>
      </c>
      <c r="D1692" s="27" t="s">
        <v>547</v>
      </c>
      <c r="E1692" s="27" t="s">
        <v>547</v>
      </c>
      <c r="F1692" s="27" t="s">
        <v>19</v>
      </c>
      <c r="G1692" s="28" t="n">
        <v>1</v>
      </c>
      <c r="H1692" s="29" t="n">
        <v>180000</v>
      </c>
      <c r="I1692" s="29" t="n">
        <v>180000</v>
      </c>
      <c r="J1692" s="29" t="n">
        <v>0</v>
      </c>
      <c r="K1692" s="29" t="n">
        <v>0</v>
      </c>
      <c r="L1692" s="29" t="n">
        <v>0</v>
      </c>
      <c r="M1692" s="29"/>
      <c r="N1692" s="6" t="s">
        <f>=I1692+J1692+K1692+L1692</f>
      </c>
      <c r="O1692" s="29"/>
      <c r="P1692" s="27"/>
    </row>
    <row collapsed="false" customFormat="false" customHeight="false" hidden="false" ht="12.1" outlineLevel="0" r="1693">
      <c r="A1693" s="26" t="n">
        <v>45488</v>
      </c>
      <c r="B1693" s="27" t="s">
        <v>547</v>
      </c>
      <c r="C1693" s="27" t="s">
        <v>183</v>
      </c>
      <c r="D1693" s="27" t="s">
        <v>547</v>
      </c>
      <c r="E1693" s="27" t="s">
        <v>547</v>
      </c>
      <c r="F1693" s="27" t="s">
        <v>19</v>
      </c>
      <c r="G1693" s="28" t="n">
        <v>1</v>
      </c>
      <c r="H1693" s="29" t="n">
        <v>450000</v>
      </c>
      <c r="I1693" s="29" t="n">
        <v>450000</v>
      </c>
      <c r="J1693" s="29" t="n">
        <v>0</v>
      </c>
      <c r="K1693" s="29" t="n">
        <v>0</v>
      </c>
      <c r="L1693" s="29" t="n">
        <v>0</v>
      </c>
      <c r="M1693" s="29"/>
      <c r="N1693" s="6" t="s">
        <f>=I1693+J1693+K1693+L1693</f>
      </c>
      <c r="O1693" s="29"/>
      <c r="P1693" s="27"/>
    </row>
    <row collapsed="false" customFormat="false" customHeight="false" hidden="false" ht="12.1" outlineLevel="0" r="1694">
      <c r="A1694" s="21" t="n">
        <v>45488.519918981</v>
      </c>
      <c r="B1694" s="17" t="s">
        <v>27</v>
      </c>
      <c r="C1694" s="17" t="s">
        <v>560</v>
      </c>
      <c r="D1694" s="17" t="s">
        <v>473</v>
      </c>
      <c r="E1694" s="17" t="s">
        <v>17</v>
      </c>
      <c r="F1694" s="17" t="s">
        <v>19</v>
      </c>
      <c r="G1694" s="7" t="n">
        <v>800</v>
      </c>
      <c r="H1694" s="6" t="n">
        <v>62.87</v>
      </c>
      <c r="I1694" s="6" t="n">
        <v>-50296</v>
      </c>
      <c r="J1694" s="6" t="n">
        <v>0</v>
      </c>
      <c r="K1694" s="6" t="n">
        <v>-20.12</v>
      </c>
      <c r="L1694" s="6" t="n">
        <v>0</v>
      </c>
      <c r="M1694" s="6"/>
      <c r="N1694" s="6" t="s">
        <f>=I1694+J1694+K1694+L1694</f>
      </c>
      <c r="O1694" s="6"/>
      <c r="P1694" s="17"/>
    </row>
    <row collapsed="false" customFormat="false" customHeight="false" hidden="false" ht="12.1" outlineLevel="0" r="1695">
      <c r="A1695" s="21" t="n">
        <v>45488.520069444</v>
      </c>
      <c r="B1695" s="17" t="s">
        <v>27</v>
      </c>
      <c r="C1695" s="17" t="s">
        <v>560</v>
      </c>
      <c r="D1695" s="17" t="s">
        <v>473</v>
      </c>
      <c r="E1695" s="17" t="s">
        <v>17</v>
      </c>
      <c r="F1695" s="17" t="s">
        <v>19</v>
      </c>
      <c r="G1695" s="7" t="n">
        <v>1700</v>
      </c>
      <c r="H1695" s="6" t="n">
        <v>62.87</v>
      </c>
      <c r="I1695" s="6" t="n">
        <v>-106879</v>
      </c>
      <c r="J1695" s="6" t="n">
        <v>0</v>
      </c>
      <c r="K1695" s="6" t="n">
        <v>-42.75</v>
      </c>
      <c r="L1695" s="6" t="n">
        <v>0</v>
      </c>
      <c r="M1695" s="6"/>
      <c r="N1695" s="6" t="s">
        <f>=I1695+J1695+K1695+L1695</f>
      </c>
      <c r="O1695" s="6"/>
      <c r="P1695" s="17"/>
    </row>
    <row collapsed="false" customFormat="false" customHeight="false" hidden="false" ht="12.1" outlineLevel="0" r="1696">
      <c r="A1696" s="21" t="n">
        <v>45488.555011574</v>
      </c>
      <c r="B1696" s="17" t="s">
        <v>27</v>
      </c>
      <c r="C1696" s="17" t="s">
        <v>560</v>
      </c>
      <c r="D1696" s="17" t="s">
        <v>473</v>
      </c>
      <c r="E1696" s="17" t="s">
        <v>17</v>
      </c>
      <c r="F1696" s="17" t="s">
        <v>19</v>
      </c>
      <c r="G1696" s="7" t="n">
        <v>2500</v>
      </c>
      <c r="H1696" s="6" t="n">
        <v>62.8</v>
      </c>
      <c r="I1696" s="6" t="n">
        <v>-157000</v>
      </c>
      <c r="J1696" s="6" t="n">
        <v>0</v>
      </c>
      <c r="K1696" s="6" t="n">
        <v>-62.8</v>
      </c>
      <c r="L1696" s="6" t="n">
        <v>0</v>
      </c>
      <c r="M1696" s="6"/>
      <c r="N1696" s="6" t="s">
        <f>=I1696+J1696+K1696+L1696</f>
      </c>
      <c r="O1696" s="6"/>
      <c r="P1696" s="17"/>
    </row>
    <row collapsed="false" customFormat="false" customHeight="false" hidden="false" ht="12.1" outlineLevel="0" r="1697">
      <c r="A1697" s="21" t="n">
        <v>45488.628657407</v>
      </c>
      <c r="B1697" s="17" t="s">
        <v>24</v>
      </c>
      <c r="C1697" s="17" t="s">
        <v>630</v>
      </c>
      <c r="D1697" s="17" t="s">
        <v>473</v>
      </c>
      <c r="E1697" s="17" t="s">
        <v>17</v>
      </c>
      <c r="F1697" s="17" t="s">
        <v>19</v>
      </c>
      <c r="G1697" s="7" t="n">
        <v>200</v>
      </c>
      <c r="H1697" s="6" t="n">
        <v>634.8</v>
      </c>
      <c r="I1697" s="6" t="n">
        <v>-126960</v>
      </c>
      <c r="J1697" s="6" t="n">
        <v>0</v>
      </c>
      <c r="K1697" s="6" t="n">
        <v>-50.78</v>
      </c>
      <c r="L1697" s="6" t="n">
        <v>0</v>
      </c>
      <c r="M1697" s="6"/>
      <c r="N1697" s="6" t="s">
        <f>=I1697+J1697+K1697+L1697</f>
      </c>
      <c r="O1697" s="6"/>
      <c r="P1697" s="17"/>
    </row>
    <row collapsed="false" customFormat="false" customHeight="false" hidden="false" ht="12.1" outlineLevel="0" r="1698">
      <c r="A1698" s="21" t="n">
        <v>45488.628657407</v>
      </c>
      <c r="B1698" s="17" t="s">
        <v>24</v>
      </c>
      <c r="C1698" s="17" t="s">
        <v>630</v>
      </c>
      <c r="D1698" s="17" t="s">
        <v>473</v>
      </c>
      <c r="E1698" s="17" t="s">
        <v>17</v>
      </c>
      <c r="F1698" s="17" t="s">
        <v>19</v>
      </c>
      <c r="G1698" s="7" t="n">
        <v>1</v>
      </c>
      <c r="H1698" s="6" t="n">
        <v>634.8</v>
      </c>
      <c r="I1698" s="6" t="n">
        <v>-634.8</v>
      </c>
      <c r="J1698" s="6" t="n">
        <v>0</v>
      </c>
      <c r="K1698" s="6" t="n">
        <v>-0.25</v>
      </c>
      <c r="L1698" s="6" t="n">
        <v>0</v>
      </c>
      <c r="M1698" s="6"/>
      <c r="N1698" s="6" t="s">
        <f>=I1698+J1698+K1698+L1698</f>
      </c>
      <c r="O1698" s="6"/>
      <c r="P1698" s="17"/>
    </row>
    <row collapsed="false" customFormat="false" customHeight="false" hidden="false" ht="12.1" outlineLevel="0" r="1699">
      <c r="A1699" s="21" t="n">
        <v>45488.628668981</v>
      </c>
      <c r="B1699" s="17" t="s">
        <v>24</v>
      </c>
      <c r="C1699" s="17" t="s">
        <v>630</v>
      </c>
      <c r="D1699" s="17" t="s">
        <v>473</v>
      </c>
      <c r="E1699" s="17" t="s">
        <v>17</v>
      </c>
      <c r="F1699" s="17" t="s">
        <v>19</v>
      </c>
      <c r="G1699" s="7" t="n">
        <v>11</v>
      </c>
      <c r="H1699" s="6" t="n">
        <v>634.8</v>
      </c>
      <c r="I1699" s="6" t="n">
        <v>-6982.8</v>
      </c>
      <c r="J1699" s="6" t="n">
        <v>0</v>
      </c>
      <c r="K1699" s="6" t="n">
        <v>-2.79</v>
      </c>
      <c r="L1699" s="6" t="n">
        <v>0</v>
      </c>
      <c r="M1699" s="6"/>
      <c r="N1699" s="6" t="s">
        <f>=I1699+J1699+K1699+L1699</f>
      </c>
      <c r="O1699" s="6"/>
      <c r="P1699" s="17"/>
    </row>
    <row collapsed="false" customFormat="false" customHeight="false" hidden="false" ht="12.1" outlineLevel="0" r="1700">
      <c r="A1700" s="21" t="n">
        <v>45488.628668981</v>
      </c>
      <c r="B1700" s="17" t="s">
        <v>24</v>
      </c>
      <c r="C1700" s="17" t="s">
        <v>630</v>
      </c>
      <c r="D1700" s="17" t="s">
        <v>473</v>
      </c>
      <c r="E1700" s="17" t="s">
        <v>17</v>
      </c>
      <c r="F1700" s="17" t="s">
        <v>19</v>
      </c>
      <c r="G1700" s="7" t="n">
        <v>1</v>
      </c>
      <c r="H1700" s="6" t="n">
        <v>634.8</v>
      </c>
      <c r="I1700" s="6" t="n">
        <v>-634.8</v>
      </c>
      <c r="J1700" s="6" t="n">
        <v>0</v>
      </c>
      <c r="K1700" s="6" t="n">
        <v>-0.25</v>
      </c>
      <c r="L1700" s="6" t="n">
        <v>0</v>
      </c>
      <c r="M1700" s="6"/>
      <c r="N1700" s="6" t="s">
        <f>=I1700+J1700+K1700+L1700</f>
      </c>
      <c r="O1700" s="6"/>
      <c r="P1700" s="17"/>
    </row>
    <row collapsed="false" customFormat="false" customHeight="false" hidden="false" ht="12.1" outlineLevel="0" r="1701">
      <c r="A1701" s="21" t="n">
        <v>45488.970069444</v>
      </c>
      <c r="B1701" s="17" t="s">
        <v>30</v>
      </c>
      <c r="C1701" s="17" t="s">
        <v>605</v>
      </c>
      <c r="D1701" s="17" t="s">
        <v>473</v>
      </c>
      <c r="E1701" s="17" t="s">
        <v>17</v>
      </c>
      <c r="F1701" s="17" t="s">
        <v>19</v>
      </c>
      <c r="G1701" s="7" t="n">
        <v>690</v>
      </c>
      <c r="H1701" s="6" t="n">
        <v>260.4</v>
      </c>
      <c r="I1701" s="6" t="n">
        <v>-179676</v>
      </c>
      <c r="J1701" s="6" t="n">
        <v>0</v>
      </c>
      <c r="K1701" s="6" t="n">
        <v>-71.87</v>
      </c>
      <c r="L1701" s="6" t="n">
        <v>0</v>
      </c>
      <c r="M1701" s="6"/>
      <c r="N1701" s="6" t="s">
        <f>=I1701+J1701+K1701+L1701</f>
      </c>
      <c r="O1701" s="6"/>
      <c r="P1701" s="17"/>
    </row>
    <row collapsed="false" customFormat="false" customHeight="false" hidden="false" ht="12.1" outlineLevel="0" r="1702">
      <c r="A1702" s="22" t="n">
        <v>45497</v>
      </c>
      <c r="B1702" s="23" t="s">
        <v>624</v>
      </c>
      <c r="C1702" s="23" t="s">
        <v>656</v>
      </c>
      <c r="D1702" s="23" t="s">
        <v>624</v>
      </c>
      <c r="E1702" s="23" t="s">
        <v>624</v>
      </c>
      <c r="F1702" s="23" t="s">
        <v>19</v>
      </c>
      <c r="G1702" s="24" t="n">
        <v>1</v>
      </c>
      <c r="H1702" s="25" t="n">
        <v>-1</v>
      </c>
      <c r="I1702" s="25" t="n">
        <v>-5124</v>
      </c>
      <c r="J1702" s="25" t="n">
        <v>0</v>
      </c>
      <c r="K1702" s="25" t="n">
        <v>0</v>
      </c>
      <c r="L1702" s="25" t="n">
        <v>0</v>
      </c>
      <c r="M1702" s="25"/>
      <c r="N1702" s="6" t="s">
        <f>=I1702+J1702+K1702+L1702</f>
      </c>
      <c r="O1702" s="25"/>
      <c r="P1702" s="23"/>
    </row>
    <row collapsed="false" customFormat="false" customHeight="false" hidden="false" ht="12.1" outlineLevel="0" r="1703">
      <c r="A1703" s="26" t="n">
        <v>45497</v>
      </c>
      <c r="B1703" s="27" t="s">
        <v>569</v>
      </c>
      <c r="C1703" s="27" t="s">
        <v>657</v>
      </c>
      <c r="D1703" s="27" t="s">
        <v>569</v>
      </c>
      <c r="E1703" s="27" t="s">
        <v>569</v>
      </c>
      <c r="F1703" s="27" t="s">
        <v>19</v>
      </c>
      <c r="G1703" s="28" t="n">
        <v>1</v>
      </c>
      <c r="H1703" s="29" t="n">
        <v>1</v>
      </c>
      <c r="I1703" s="29" t="n">
        <v>39416.22</v>
      </c>
      <c r="J1703" s="29" t="n">
        <v>0</v>
      </c>
      <c r="K1703" s="29" t="n">
        <v>0</v>
      </c>
      <c r="L1703" s="29" t="n">
        <v>0</v>
      </c>
      <c r="M1703" s="29"/>
      <c r="N1703" s="6" t="s">
        <f>=I1703+J1703+K1703+L1703</f>
      </c>
      <c r="O1703" s="29"/>
      <c r="P1703" s="27"/>
    </row>
    <row collapsed="false" customFormat="false" customHeight="false" hidden="false" ht="12.1" outlineLevel="0" r="1704">
      <c r="A1704" s="21" t="n">
        <v>45497.742986111</v>
      </c>
      <c r="B1704" s="17" t="s">
        <v>16</v>
      </c>
      <c r="C1704" s="17" t="s">
        <v>556</v>
      </c>
      <c r="D1704" s="17" t="s">
        <v>473</v>
      </c>
      <c r="E1704" s="17" t="s">
        <v>17</v>
      </c>
      <c r="F1704" s="17" t="s">
        <v>19</v>
      </c>
      <c r="G1704" s="7" t="n">
        <v>4</v>
      </c>
      <c r="H1704" s="6" t="n">
        <v>6976</v>
      </c>
      <c r="I1704" s="6" t="n">
        <v>-27904</v>
      </c>
      <c r="J1704" s="6" t="n">
        <v>0</v>
      </c>
      <c r="K1704" s="6" t="n">
        <v>-11.16</v>
      </c>
      <c r="L1704" s="6" t="n">
        <v>0</v>
      </c>
      <c r="M1704" s="6"/>
      <c r="N1704" s="6" t="s">
        <f>=I1704+J1704+K1704+L1704</f>
      </c>
      <c r="O1704" s="6"/>
      <c r="P1704" s="17"/>
    </row>
    <row collapsed="false" customFormat="false" customHeight="false" hidden="false" ht="12.1" outlineLevel="0" r="1705">
      <c r="A1705" s="21" t="n">
        <v>45497.896365741</v>
      </c>
      <c r="B1705" s="17" t="s">
        <v>21</v>
      </c>
      <c r="C1705" s="17" t="s">
        <v>617</v>
      </c>
      <c r="D1705" s="17" t="s">
        <v>473</v>
      </c>
      <c r="E1705" s="17" t="s">
        <v>17</v>
      </c>
      <c r="F1705" s="17" t="s">
        <v>19</v>
      </c>
      <c r="G1705" s="7" t="n">
        <v>4</v>
      </c>
      <c r="H1705" s="6" t="n">
        <v>1410</v>
      </c>
      <c r="I1705" s="6" t="n">
        <v>-5640</v>
      </c>
      <c r="J1705" s="6" t="n">
        <v>0</v>
      </c>
      <c r="K1705" s="6" t="n">
        <v>-2.26</v>
      </c>
      <c r="L1705" s="6" t="n">
        <v>0</v>
      </c>
      <c r="M1705" s="6"/>
      <c r="N1705" s="6" t="s">
        <f>=I1705+J1705+K1705+L1705</f>
      </c>
      <c r="O1705" s="6"/>
      <c r="P1705" s="17"/>
    </row>
    <row collapsed="false" customFormat="false" customHeight="false" hidden="false" ht="12.1" outlineLevel="0" r="1706">
      <c r="A1706" s="21" t="n">
        <v>45497.89837963</v>
      </c>
      <c r="B1706" s="17" t="s">
        <v>486</v>
      </c>
      <c r="C1706" s="17" t="s">
        <v>564</v>
      </c>
      <c r="D1706" s="17" t="s">
        <v>473</v>
      </c>
      <c r="E1706" s="17" t="s">
        <v>17</v>
      </c>
      <c r="F1706" s="17" t="s">
        <v>19</v>
      </c>
      <c r="G1706" s="7" t="n">
        <v>1</v>
      </c>
      <c r="H1706" s="6" t="n">
        <v>667.7</v>
      </c>
      <c r="I1706" s="6" t="n">
        <v>-667.7</v>
      </c>
      <c r="J1706" s="6" t="n">
        <v>0</v>
      </c>
      <c r="K1706" s="6" t="n">
        <v>-0.27</v>
      </c>
      <c r="L1706" s="6" t="n">
        <v>0</v>
      </c>
      <c r="M1706" s="6"/>
      <c r="N1706" s="6" t="s">
        <f>=I1706+J1706+K1706+L1706</f>
      </c>
      <c r="O1706" s="6"/>
      <c r="P1706" s="17"/>
    </row>
    <row collapsed="false" customFormat="false" customHeight="false" hidden="false" ht="12.1" outlineLevel="0" r="1707">
      <c r="A1707" s="21" t="n">
        <v>45499.876342593</v>
      </c>
      <c r="B1707" s="17" t="s">
        <v>24</v>
      </c>
      <c r="C1707" s="17" t="s">
        <v>630</v>
      </c>
      <c r="D1707" s="17" t="s">
        <v>473</v>
      </c>
      <c r="E1707" s="17" t="s">
        <v>17</v>
      </c>
      <c r="F1707" s="17" t="s">
        <v>19</v>
      </c>
      <c r="G1707" s="7" t="n">
        <v>1</v>
      </c>
      <c r="H1707" s="6" t="n">
        <v>645.4</v>
      </c>
      <c r="I1707" s="6" t="n">
        <v>-645.4</v>
      </c>
      <c r="J1707" s="6" t="n">
        <v>0</v>
      </c>
      <c r="K1707" s="6" t="n">
        <v>-0.26</v>
      </c>
      <c r="L1707" s="6" t="n">
        <v>0</v>
      </c>
      <c r="M1707" s="6"/>
      <c r="N1707" s="6" t="s">
        <f>=I1707+J1707+K1707+L1707</f>
      </c>
      <c r="O1707" s="6"/>
      <c r="P1707" s="17"/>
    </row>
    <row collapsed="false" customFormat="false" customHeight="false" hidden="false" ht="12.1" outlineLevel="0" r="1708">
      <c r="A1708" s="22" t="n">
        <v>45506</v>
      </c>
      <c r="B1708" s="23" t="s">
        <v>624</v>
      </c>
      <c r="C1708" s="23" t="s">
        <v>658</v>
      </c>
      <c r="D1708" s="23" t="s">
        <v>624</v>
      </c>
      <c r="E1708" s="23" t="s">
        <v>624</v>
      </c>
      <c r="F1708" s="23" t="s">
        <v>19</v>
      </c>
      <c r="G1708" s="24" t="n">
        <v>1</v>
      </c>
      <c r="H1708" s="25" t="n">
        <v>-1</v>
      </c>
      <c r="I1708" s="25" t="n">
        <v>-24794</v>
      </c>
      <c r="J1708" s="25" t="n">
        <v>0</v>
      </c>
      <c r="K1708" s="25" t="n">
        <v>0</v>
      </c>
      <c r="L1708" s="25" t="n">
        <v>0</v>
      </c>
      <c r="M1708" s="25"/>
      <c r="N1708" s="6" t="s">
        <f>=I1708+J1708+K1708+L1708</f>
      </c>
      <c r="O1708" s="25"/>
      <c r="P1708" s="23"/>
    </row>
    <row collapsed="false" customFormat="false" customHeight="false" hidden="false" ht="12.1" outlineLevel="0" r="1709">
      <c r="A1709" s="26" t="n">
        <v>45506</v>
      </c>
      <c r="B1709" s="27" t="s">
        <v>569</v>
      </c>
      <c r="C1709" s="27" t="s">
        <v>659</v>
      </c>
      <c r="D1709" s="27" t="s">
        <v>569</v>
      </c>
      <c r="E1709" s="27" t="s">
        <v>569</v>
      </c>
      <c r="F1709" s="27" t="s">
        <v>19</v>
      </c>
      <c r="G1709" s="28" t="n">
        <v>1</v>
      </c>
      <c r="H1709" s="29" t="n">
        <v>1</v>
      </c>
      <c r="I1709" s="29" t="n">
        <v>197400.8</v>
      </c>
      <c r="J1709" s="29" t="n">
        <v>0</v>
      </c>
      <c r="K1709" s="29" t="n">
        <v>0</v>
      </c>
      <c r="L1709" s="29" t="n">
        <v>0</v>
      </c>
      <c r="M1709" s="29"/>
      <c r="N1709" s="6" t="s">
        <f>=I1709+J1709+K1709+L1709</f>
      </c>
      <c r="O1709" s="29"/>
      <c r="P1709" s="27"/>
    </row>
    <row collapsed="false" customFormat="false" customHeight="false" hidden="false" ht="12.1" outlineLevel="0" r="1710">
      <c r="A1710" s="21" t="n">
        <v>45516.635972222</v>
      </c>
      <c r="B1710" s="17" t="s">
        <v>486</v>
      </c>
      <c r="C1710" s="17" t="s">
        <v>564</v>
      </c>
      <c r="D1710" s="17" t="s">
        <v>473</v>
      </c>
      <c r="E1710" s="17" t="s">
        <v>17</v>
      </c>
      <c r="F1710" s="17" t="s">
        <v>19</v>
      </c>
      <c r="G1710" s="7" t="n">
        <v>285</v>
      </c>
      <c r="H1710" s="6" t="n">
        <v>605</v>
      </c>
      <c r="I1710" s="6" t="n">
        <v>-172425</v>
      </c>
      <c r="J1710" s="6" t="n">
        <v>0</v>
      </c>
      <c r="K1710" s="6" t="n">
        <v>-68.97</v>
      </c>
      <c r="L1710" s="6" t="n">
        <v>0</v>
      </c>
      <c r="M1710" s="6"/>
      <c r="N1710" s="6" t="s">
        <f>=I1710+J1710+K1710+L1710</f>
      </c>
      <c r="O1710" s="6"/>
      <c r="P1710" s="17"/>
    </row>
    <row collapsed="false" customFormat="false" customHeight="false" hidden="false" ht="12.1" outlineLevel="0" r="1711">
      <c r="A1711" s="26" t="n">
        <v>45527</v>
      </c>
      <c r="B1711" s="27" t="s">
        <v>547</v>
      </c>
      <c r="C1711" s="27" t="s">
        <v>183</v>
      </c>
      <c r="D1711" s="27" t="s">
        <v>547</v>
      </c>
      <c r="E1711" s="27" t="s">
        <v>547</v>
      </c>
      <c r="F1711" s="27" t="s">
        <v>19</v>
      </c>
      <c r="G1711" s="28" t="n">
        <v>1</v>
      </c>
      <c r="H1711" s="29" t="n">
        <v>300000</v>
      </c>
      <c r="I1711" s="29" t="n">
        <v>300000</v>
      </c>
      <c r="J1711" s="29" t="n">
        <v>0</v>
      </c>
      <c r="K1711" s="29" t="n">
        <v>0</v>
      </c>
      <c r="L1711" s="29" t="n">
        <v>0</v>
      </c>
      <c r="M1711" s="29"/>
      <c r="N1711" s="6" t="s">
        <f>=I1711+J1711+K1711+L1711</f>
      </c>
      <c r="O1711" s="29"/>
      <c r="P1711" s="27"/>
    </row>
    <row collapsed="false" customFormat="false" customHeight="false" hidden="false" ht="12.1" outlineLevel="0" r="1712">
      <c r="A1712" s="21" t="n">
        <v>45527.869074074</v>
      </c>
      <c r="B1712" s="17" t="s">
        <v>51</v>
      </c>
      <c r="C1712" s="17" t="s">
        <v>606</v>
      </c>
      <c r="D1712" s="17" t="s">
        <v>473</v>
      </c>
      <c r="E1712" s="17" t="s">
        <v>17</v>
      </c>
      <c r="F1712" s="17" t="s">
        <v>19</v>
      </c>
      <c r="G1712" s="7" t="n">
        <v>220</v>
      </c>
      <c r="H1712" s="6" t="n">
        <v>43.285</v>
      </c>
      <c r="I1712" s="6" t="n">
        <v>-9522.7</v>
      </c>
      <c r="J1712" s="6" t="n">
        <v>0</v>
      </c>
      <c r="K1712" s="6" t="n">
        <v>-3.81</v>
      </c>
      <c r="L1712" s="6" t="n">
        <v>0</v>
      </c>
      <c r="M1712" s="6"/>
      <c r="N1712" s="6" t="s">
        <f>=I1712+J1712+K1712+L1712</f>
      </c>
      <c r="O1712" s="6"/>
      <c r="P1712" s="17"/>
    </row>
    <row collapsed="false" customFormat="false" customHeight="false" hidden="false" ht="12.1" outlineLevel="0" r="1713">
      <c r="A1713" s="21" t="n">
        <v>45527.871331019</v>
      </c>
      <c r="B1713" s="17" t="s">
        <v>51</v>
      </c>
      <c r="C1713" s="17" t="s">
        <v>606</v>
      </c>
      <c r="D1713" s="17" t="s">
        <v>473</v>
      </c>
      <c r="E1713" s="17" t="s">
        <v>17</v>
      </c>
      <c r="F1713" s="17" t="s">
        <v>19</v>
      </c>
      <c r="G1713" s="7" t="n">
        <v>30</v>
      </c>
      <c r="H1713" s="6" t="n">
        <v>43.285</v>
      </c>
      <c r="I1713" s="6" t="n">
        <v>-1298.55</v>
      </c>
      <c r="J1713" s="6" t="n">
        <v>0</v>
      </c>
      <c r="K1713" s="6" t="n">
        <v>-0.52</v>
      </c>
      <c r="L1713" s="6" t="n">
        <v>0</v>
      </c>
      <c r="M1713" s="6"/>
      <c r="N1713" s="6" t="s">
        <f>=I1713+J1713+K1713+L1713</f>
      </c>
      <c r="O1713" s="6"/>
      <c r="P1713" s="17"/>
    </row>
    <row collapsed="false" customFormat="false" customHeight="false" hidden="false" ht="12.1" outlineLevel="0" r="1714">
      <c r="A1714" s="21" t="n">
        <v>45527.871655093</v>
      </c>
      <c r="B1714" s="17" t="s">
        <v>51</v>
      </c>
      <c r="C1714" s="17" t="s">
        <v>606</v>
      </c>
      <c r="D1714" s="17" t="s">
        <v>473</v>
      </c>
      <c r="E1714" s="17" t="s">
        <v>17</v>
      </c>
      <c r="F1714" s="17" t="s">
        <v>19</v>
      </c>
      <c r="G1714" s="7" t="n">
        <v>1750</v>
      </c>
      <c r="H1714" s="6" t="n">
        <v>43.285</v>
      </c>
      <c r="I1714" s="6" t="n">
        <v>-75748.75</v>
      </c>
      <c r="J1714" s="6" t="n">
        <v>0</v>
      </c>
      <c r="K1714" s="6" t="n">
        <v>-30.3</v>
      </c>
      <c r="L1714" s="6" t="n">
        <v>0</v>
      </c>
      <c r="M1714" s="6"/>
      <c r="N1714" s="6" t="s">
        <f>=I1714+J1714+K1714+L1714</f>
      </c>
      <c r="O1714" s="6"/>
      <c r="P1714" s="17"/>
    </row>
    <row collapsed="false" customFormat="false" customHeight="false" hidden="false" ht="12.1" outlineLevel="0" r="1715">
      <c r="A1715" s="21" t="n">
        <v>45527.883854167</v>
      </c>
      <c r="B1715" s="17" t="s">
        <v>24</v>
      </c>
      <c r="C1715" s="17" t="s">
        <v>630</v>
      </c>
      <c r="D1715" s="17" t="s">
        <v>473</v>
      </c>
      <c r="E1715" s="17" t="s">
        <v>17</v>
      </c>
      <c r="F1715" s="17" t="s">
        <v>19</v>
      </c>
      <c r="G1715" s="7" t="n">
        <v>2</v>
      </c>
      <c r="H1715" s="6" t="n">
        <v>590.8</v>
      </c>
      <c r="I1715" s="6" t="n">
        <v>-1181.6</v>
      </c>
      <c r="J1715" s="6" t="n">
        <v>0</v>
      </c>
      <c r="K1715" s="6" t="n">
        <v>-0.82</v>
      </c>
      <c r="L1715" s="6" t="n">
        <v>0</v>
      </c>
      <c r="M1715" s="6"/>
      <c r="N1715" s="6" t="s">
        <f>=I1715+J1715+K1715+L1715</f>
      </c>
      <c r="O1715" s="6"/>
      <c r="P1715" s="17"/>
    </row>
    <row collapsed="false" customFormat="false" customHeight="false" hidden="false" ht="12.1" outlineLevel="0" r="1716">
      <c r="A1716" s="21" t="n">
        <v>45527.883854167</v>
      </c>
      <c r="B1716" s="17" t="s">
        <v>24</v>
      </c>
      <c r="C1716" s="17" t="s">
        <v>630</v>
      </c>
      <c r="D1716" s="17" t="s">
        <v>473</v>
      </c>
      <c r="E1716" s="17" t="s">
        <v>17</v>
      </c>
      <c r="F1716" s="17" t="s">
        <v>19</v>
      </c>
      <c r="G1716" s="7" t="n">
        <v>10</v>
      </c>
      <c r="H1716" s="6" t="n">
        <v>590.8</v>
      </c>
      <c r="I1716" s="6" t="n">
        <v>-5908</v>
      </c>
      <c r="J1716" s="6" t="n">
        <v>0</v>
      </c>
      <c r="K1716" s="6" t="n">
        <v>-4.13</v>
      </c>
      <c r="L1716" s="6" t="n">
        <v>0</v>
      </c>
      <c r="M1716" s="6"/>
      <c r="N1716" s="6" t="s">
        <f>=I1716+J1716+K1716+L1716</f>
      </c>
      <c r="O1716" s="6"/>
      <c r="P1716" s="17"/>
    </row>
    <row collapsed="false" customFormat="false" customHeight="false" hidden="false" ht="12.1" outlineLevel="0" r="1717">
      <c r="A1717" s="21" t="n">
        <v>45527.883854167</v>
      </c>
      <c r="B1717" s="17" t="s">
        <v>24</v>
      </c>
      <c r="C1717" s="17" t="s">
        <v>630</v>
      </c>
      <c r="D1717" s="17" t="s">
        <v>473</v>
      </c>
      <c r="E1717" s="17" t="s">
        <v>17</v>
      </c>
      <c r="F1717" s="17" t="s">
        <v>19</v>
      </c>
      <c r="G1717" s="7" t="n">
        <v>20</v>
      </c>
      <c r="H1717" s="6" t="n">
        <v>590.8</v>
      </c>
      <c r="I1717" s="6" t="n">
        <v>-11816</v>
      </c>
      <c r="J1717" s="6" t="n">
        <v>0</v>
      </c>
      <c r="K1717" s="6" t="n">
        <v>-8.28</v>
      </c>
      <c r="L1717" s="6" t="n">
        <v>0</v>
      </c>
      <c r="M1717" s="6"/>
      <c r="N1717" s="6" t="s">
        <f>=I1717+J1717+K1717+L1717</f>
      </c>
      <c r="O1717" s="6"/>
      <c r="P1717" s="17"/>
    </row>
    <row collapsed="false" customFormat="false" customHeight="false" hidden="false" ht="12.1" outlineLevel="0" r="1718">
      <c r="A1718" s="21" t="n">
        <v>45527.883854167</v>
      </c>
      <c r="B1718" s="17" t="s">
        <v>24</v>
      </c>
      <c r="C1718" s="17" t="s">
        <v>630</v>
      </c>
      <c r="D1718" s="17" t="s">
        <v>473</v>
      </c>
      <c r="E1718" s="17" t="s">
        <v>17</v>
      </c>
      <c r="F1718" s="17" t="s">
        <v>19</v>
      </c>
      <c r="G1718" s="7" t="n">
        <v>20</v>
      </c>
      <c r="H1718" s="6" t="n">
        <v>590.8</v>
      </c>
      <c r="I1718" s="6" t="n">
        <v>-11816</v>
      </c>
      <c r="J1718" s="6" t="n">
        <v>0</v>
      </c>
      <c r="K1718" s="6" t="n">
        <v>-8.28</v>
      </c>
      <c r="L1718" s="6" t="n">
        <v>0</v>
      </c>
      <c r="M1718" s="6"/>
      <c r="N1718" s="6" t="s">
        <f>=I1718+J1718+K1718+L1718</f>
      </c>
      <c r="O1718" s="6"/>
      <c r="P1718" s="17"/>
    </row>
    <row collapsed="false" customFormat="false" customHeight="false" hidden="false" ht="12.1" outlineLevel="0" r="1719">
      <c r="A1719" s="21" t="n">
        <v>45527.883854167</v>
      </c>
      <c r="B1719" s="17" t="s">
        <v>24</v>
      </c>
      <c r="C1719" s="17" t="s">
        <v>630</v>
      </c>
      <c r="D1719" s="17" t="s">
        <v>473</v>
      </c>
      <c r="E1719" s="17" t="s">
        <v>17</v>
      </c>
      <c r="F1719" s="17" t="s">
        <v>19</v>
      </c>
      <c r="G1719" s="7" t="n">
        <v>6</v>
      </c>
      <c r="H1719" s="6" t="n">
        <v>590.8</v>
      </c>
      <c r="I1719" s="6" t="n">
        <v>-3544.8</v>
      </c>
      <c r="J1719" s="6" t="n">
        <v>0</v>
      </c>
      <c r="K1719" s="6" t="n">
        <v>-2.48</v>
      </c>
      <c r="L1719" s="6" t="n">
        <v>0</v>
      </c>
      <c r="M1719" s="6"/>
      <c r="N1719" s="6" t="s">
        <f>=I1719+J1719+K1719+L1719</f>
      </c>
      <c r="O1719" s="6"/>
      <c r="P1719" s="17"/>
    </row>
    <row collapsed="false" customFormat="false" customHeight="false" hidden="false" ht="12.1" outlineLevel="0" r="1720">
      <c r="A1720" s="21" t="n">
        <v>45527.883854167</v>
      </c>
      <c r="B1720" s="17" t="s">
        <v>24</v>
      </c>
      <c r="C1720" s="17" t="s">
        <v>630</v>
      </c>
      <c r="D1720" s="17" t="s">
        <v>473</v>
      </c>
      <c r="E1720" s="17" t="s">
        <v>17</v>
      </c>
      <c r="F1720" s="17" t="s">
        <v>19</v>
      </c>
      <c r="G1720" s="7" t="n">
        <v>47</v>
      </c>
      <c r="H1720" s="6" t="n">
        <v>590.8</v>
      </c>
      <c r="I1720" s="6" t="n">
        <v>-27767.6</v>
      </c>
      <c r="J1720" s="6" t="n">
        <v>0</v>
      </c>
      <c r="K1720" s="6" t="n">
        <v>-19.44</v>
      </c>
      <c r="L1720" s="6" t="n">
        <v>0</v>
      </c>
      <c r="M1720" s="6"/>
      <c r="N1720" s="6" t="s">
        <f>=I1720+J1720+K1720+L1720</f>
      </c>
      <c r="O1720" s="6"/>
      <c r="P1720" s="17"/>
    </row>
    <row collapsed="false" customFormat="false" customHeight="false" hidden="false" ht="12.1" outlineLevel="0" r="1721">
      <c r="A1721" s="21" t="n">
        <v>45527.885625</v>
      </c>
      <c r="B1721" s="17" t="s">
        <v>24</v>
      </c>
      <c r="C1721" s="17" t="s">
        <v>630</v>
      </c>
      <c r="D1721" s="17" t="s">
        <v>473</v>
      </c>
      <c r="E1721" s="17" t="s">
        <v>17</v>
      </c>
      <c r="F1721" s="17" t="s">
        <v>19</v>
      </c>
      <c r="G1721" s="7" t="n">
        <v>3</v>
      </c>
      <c r="H1721" s="6" t="n">
        <v>590.8</v>
      </c>
      <c r="I1721" s="6" t="n">
        <v>-1772.4</v>
      </c>
      <c r="J1721" s="6" t="n">
        <v>0</v>
      </c>
      <c r="K1721" s="6" t="n">
        <v>-0.71</v>
      </c>
      <c r="L1721" s="6" t="n">
        <v>0</v>
      </c>
      <c r="M1721" s="6"/>
      <c r="N1721" s="6" t="s">
        <f>=I1721+J1721+K1721+L1721</f>
      </c>
      <c r="O1721" s="6"/>
      <c r="P1721" s="17"/>
    </row>
    <row collapsed="false" customFormat="false" customHeight="false" hidden="false" ht="12.1" outlineLevel="0" r="1722">
      <c r="A1722" s="21" t="n">
        <v>45527.885763889</v>
      </c>
      <c r="B1722" s="17" t="s">
        <v>24</v>
      </c>
      <c r="C1722" s="17" t="s">
        <v>630</v>
      </c>
      <c r="D1722" s="17" t="s">
        <v>473</v>
      </c>
      <c r="E1722" s="17" t="s">
        <v>17</v>
      </c>
      <c r="F1722" s="17" t="s">
        <v>19</v>
      </c>
      <c r="G1722" s="7" t="n">
        <v>1</v>
      </c>
      <c r="H1722" s="6" t="n">
        <v>590.8</v>
      </c>
      <c r="I1722" s="6" t="n">
        <v>-590.8</v>
      </c>
      <c r="J1722" s="6" t="n">
        <v>0</v>
      </c>
      <c r="K1722" s="6" t="n">
        <v>-0.24</v>
      </c>
      <c r="L1722" s="6" t="n">
        <v>0</v>
      </c>
      <c r="M1722" s="6"/>
      <c r="N1722" s="6" t="s">
        <f>=I1722+J1722+K1722+L1722</f>
      </c>
      <c r="O1722" s="6"/>
      <c r="P1722" s="17"/>
    </row>
    <row collapsed="false" customFormat="false" customHeight="false" hidden="false" ht="12.1" outlineLevel="0" r="1723">
      <c r="A1723" s="21" t="n">
        <v>45527.885902778</v>
      </c>
      <c r="B1723" s="17" t="s">
        <v>24</v>
      </c>
      <c r="C1723" s="17" t="s">
        <v>630</v>
      </c>
      <c r="D1723" s="17" t="s">
        <v>473</v>
      </c>
      <c r="E1723" s="17" t="s">
        <v>17</v>
      </c>
      <c r="F1723" s="17" t="s">
        <v>19</v>
      </c>
      <c r="G1723" s="7" t="n">
        <v>2</v>
      </c>
      <c r="H1723" s="6" t="n">
        <v>590.8</v>
      </c>
      <c r="I1723" s="6" t="n">
        <v>-1181.6</v>
      </c>
      <c r="J1723" s="6" t="n">
        <v>0</v>
      </c>
      <c r="K1723" s="6" t="n">
        <v>-0.47</v>
      </c>
      <c r="L1723" s="6" t="n">
        <v>0</v>
      </c>
      <c r="M1723" s="6"/>
      <c r="N1723" s="6" t="s">
        <f>=I1723+J1723+K1723+L1723</f>
      </c>
      <c r="O1723" s="6"/>
      <c r="P1723" s="17"/>
    </row>
    <row collapsed="false" customFormat="false" customHeight="false" hidden="false" ht="12.1" outlineLevel="0" r="1724">
      <c r="A1724" s="21" t="n">
        <v>45527.886435185</v>
      </c>
      <c r="B1724" s="17" t="s">
        <v>16</v>
      </c>
      <c r="C1724" s="17" t="s">
        <v>556</v>
      </c>
      <c r="D1724" s="17" t="s">
        <v>473</v>
      </c>
      <c r="E1724" s="17" t="s">
        <v>17</v>
      </c>
      <c r="F1724" s="17" t="s">
        <v>19</v>
      </c>
      <c r="G1724" s="7" t="n">
        <v>14</v>
      </c>
      <c r="H1724" s="6" t="n">
        <v>6394</v>
      </c>
      <c r="I1724" s="6" t="n">
        <v>-89516</v>
      </c>
      <c r="J1724" s="6" t="n">
        <v>0</v>
      </c>
      <c r="K1724" s="6" t="n">
        <v>-35.81</v>
      </c>
      <c r="L1724" s="6" t="n">
        <v>0</v>
      </c>
      <c r="M1724" s="6"/>
      <c r="N1724" s="6" t="s">
        <f>=I1724+J1724+K1724+L1724</f>
      </c>
      <c r="O1724" s="6"/>
      <c r="P1724" s="17"/>
    </row>
    <row collapsed="false" customFormat="false" customHeight="false" hidden="false" ht="12.1" outlineLevel="0" r="1725">
      <c r="A1725" s="21" t="n">
        <v>45527.888368056</v>
      </c>
      <c r="B1725" s="17" t="s">
        <v>24</v>
      </c>
      <c r="C1725" s="17" t="s">
        <v>630</v>
      </c>
      <c r="D1725" s="17" t="s">
        <v>473</v>
      </c>
      <c r="E1725" s="17" t="s">
        <v>17</v>
      </c>
      <c r="F1725" s="17" t="s">
        <v>19</v>
      </c>
      <c r="G1725" s="7" t="n">
        <v>3</v>
      </c>
      <c r="H1725" s="6" t="n">
        <v>590.8</v>
      </c>
      <c r="I1725" s="6" t="n">
        <v>-1772.4</v>
      </c>
      <c r="J1725" s="6" t="n">
        <v>0</v>
      </c>
      <c r="K1725" s="6" t="n">
        <v>-0.71</v>
      </c>
      <c r="L1725" s="6" t="n">
        <v>0</v>
      </c>
      <c r="M1725" s="6"/>
      <c r="N1725" s="6" t="s">
        <f>=I1725+J1725+K1725+L1725</f>
      </c>
      <c r="O1725" s="6"/>
      <c r="P1725" s="17"/>
    </row>
    <row collapsed="false" customFormat="false" customHeight="false" hidden="false" ht="12.1" outlineLevel="0" r="1726">
      <c r="A1726" s="21" t="n">
        <v>45527.888842593</v>
      </c>
      <c r="B1726" s="17" t="s">
        <v>24</v>
      </c>
      <c r="C1726" s="17" t="s">
        <v>630</v>
      </c>
      <c r="D1726" s="17" t="s">
        <v>473</v>
      </c>
      <c r="E1726" s="17" t="s">
        <v>17</v>
      </c>
      <c r="F1726" s="17" t="s">
        <v>19</v>
      </c>
      <c r="G1726" s="7" t="n">
        <v>70</v>
      </c>
      <c r="H1726" s="6" t="n">
        <v>590.8</v>
      </c>
      <c r="I1726" s="6" t="n">
        <v>-41356</v>
      </c>
      <c r="J1726" s="6" t="n">
        <v>0</v>
      </c>
      <c r="K1726" s="6" t="n">
        <v>-16.54</v>
      </c>
      <c r="L1726" s="6" t="n">
        <v>0</v>
      </c>
      <c r="M1726" s="6"/>
      <c r="N1726" s="6" t="s">
        <f>=I1726+J1726+K1726+L1726</f>
      </c>
      <c r="O1726" s="6"/>
      <c r="P1726" s="17"/>
    </row>
    <row collapsed="false" customFormat="false" customHeight="false" hidden="false" ht="12.1" outlineLevel="0" r="1727">
      <c r="A1727" s="21" t="n">
        <v>45527.889050926</v>
      </c>
      <c r="B1727" s="17" t="s">
        <v>24</v>
      </c>
      <c r="C1727" s="17" t="s">
        <v>630</v>
      </c>
      <c r="D1727" s="17" t="s">
        <v>473</v>
      </c>
      <c r="E1727" s="17" t="s">
        <v>17</v>
      </c>
      <c r="F1727" s="17" t="s">
        <v>19</v>
      </c>
      <c r="G1727" s="7" t="n">
        <v>2</v>
      </c>
      <c r="H1727" s="6" t="n">
        <v>590.8</v>
      </c>
      <c r="I1727" s="6" t="n">
        <v>-1181.6</v>
      </c>
      <c r="J1727" s="6" t="n">
        <v>0</v>
      </c>
      <c r="K1727" s="6" t="n">
        <v>-0.47</v>
      </c>
      <c r="L1727" s="6" t="n">
        <v>0</v>
      </c>
      <c r="M1727" s="6"/>
      <c r="N1727" s="6" t="s">
        <f>=I1727+J1727+K1727+L1727</f>
      </c>
      <c r="O1727" s="6"/>
      <c r="P1727" s="17"/>
    </row>
    <row collapsed="false" customFormat="false" customHeight="false" hidden="false" ht="12.1" outlineLevel="0" r="1728">
      <c r="A1728" s="21" t="n">
        <v>45527.891724537</v>
      </c>
      <c r="B1728" s="17" t="s">
        <v>24</v>
      </c>
      <c r="C1728" s="17" t="s">
        <v>630</v>
      </c>
      <c r="D1728" s="17" t="s">
        <v>473</v>
      </c>
      <c r="E1728" s="17" t="s">
        <v>17</v>
      </c>
      <c r="F1728" s="17" t="s">
        <v>19</v>
      </c>
      <c r="G1728" s="7" t="n">
        <v>14</v>
      </c>
      <c r="H1728" s="6" t="n">
        <v>590.8</v>
      </c>
      <c r="I1728" s="6" t="n">
        <v>-8271.2</v>
      </c>
      <c r="J1728" s="6" t="n">
        <v>0</v>
      </c>
      <c r="K1728" s="6" t="n">
        <v>-3.31</v>
      </c>
      <c r="L1728" s="6" t="n">
        <v>0</v>
      </c>
      <c r="M1728" s="6"/>
      <c r="N1728" s="6" t="s">
        <f>=I1728+J1728+K1728+L1728</f>
      </c>
      <c r="O1728" s="6"/>
      <c r="P1728" s="17"/>
    </row>
    <row collapsed="false" customFormat="false" customHeight="false" hidden="false" ht="12.1" outlineLevel="0" r="1729">
      <c r="A1729" s="21" t="n">
        <v>45527.972766204</v>
      </c>
      <c r="B1729" s="17" t="s">
        <v>495</v>
      </c>
      <c r="C1729" s="17" t="s">
        <v>609</v>
      </c>
      <c r="D1729" s="17" t="s">
        <v>473</v>
      </c>
      <c r="E1729" s="17" t="s">
        <v>17</v>
      </c>
      <c r="F1729" s="17" t="s">
        <v>19</v>
      </c>
      <c r="G1729" s="7" t="n">
        <v>90</v>
      </c>
      <c r="H1729" s="6" t="n">
        <v>53.95</v>
      </c>
      <c r="I1729" s="6" t="n">
        <v>-4855.5</v>
      </c>
      <c r="J1729" s="6" t="n">
        <v>0</v>
      </c>
      <c r="K1729" s="6" t="n">
        <v>-3.4</v>
      </c>
      <c r="L1729" s="6" t="n">
        <v>0</v>
      </c>
      <c r="M1729" s="6"/>
      <c r="N1729" s="6" t="s">
        <f>=I1729+J1729+K1729+L1729</f>
      </c>
      <c r="O1729" s="6"/>
      <c r="P1729" s="17"/>
    </row>
    <row collapsed="false" customFormat="false" customHeight="false" hidden="false" ht="12.1" outlineLevel="0" r="1730">
      <c r="A1730" s="21" t="n">
        <v>45527.972766204</v>
      </c>
      <c r="B1730" s="17" t="s">
        <v>495</v>
      </c>
      <c r="C1730" s="17" t="s">
        <v>609</v>
      </c>
      <c r="D1730" s="17" t="s">
        <v>473</v>
      </c>
      <c r="E1730" s="17" t="s">
        <v>17</v>
      </c>
      <c r="F1730" s="17" t="s">
        <v>19</v>
      </c>
      <c r="G1730" s="7" t="n">
        <v>10</v>
      </c>
      <c r="H1730" s="6" t="n">
        <v>53.94</v>
      </c>
      <c r="I1730" s="6" t="n">
        <v>-539.4</v>
      </c>
      <c r="J1730" s="6" t="n">
        <v>0</v>
      </c>
      <c r="K1730" s="6" t="n">
        <v>-0.38</v>
      </c>
      <c r="L1730" s="6" t="n">
        <v>0</v>
      </c>
      <c r="M1730" s="6"/>
      <c r="N1730" s="6" t="s">
        <f>=I1730+J1730+K1730+L1730</f>
      </c>
      <c r="O1730" s="6"/>
      <c r="P1730" s="17"/>
    </row>
    <row collapsed="false" customFormat="false" customHeight="false" hidden="false" ht="12.1" outlineLevel="0" r="1731">
      <c r="A1731" s="21" t="n">
        <v>45537.531493056</v>
      </c>
      <c r="B1731" s="17" t="s">
        <v>27</v>
      </c>
      <c r="C1731" s="17" t="s">
        <v>560</v>
      </c>
      <c r="D1731" s="17" t="s">
        <v>473</v>
      </c>
      <c r="E1731" s="17" t="s">
        <v>17</v>
      </c>
      <c r="F1731" s="17" t="s">
        <v>19</v>
      </c>
      <c r="G1731" s="7" t="n">
        <v>10</v>
      </c>
      <c r="H1731" s="6" t="n">
        <v>46.39</v>
      </c>
      <c r="I1731" s="6" t="n">
        <v>-463.9</v>
      </c>
      <c r="J1731" s="6" t="n">
        <v>0</v>
      </c>
      <c r="K1731" s="6" t="n">
        <v>-0.33</v>
      </c>
      <c r="L1731" s="6" t="n">
        <v>0</v>
      </c>
      <c r="M1731" s="6"/>
      <c r="N1731" s="6" t="s">
        <f>=I1731+J1731+K1731+L1731</f>
      </c>
      <c r="O1731" s="6"/>
      <c r="P1731" s="17"/>
    </row>
    <row collapsed="false" customFormat="false" customHeight="false" hidden="false" ht="12.1" outlineLevel="0" r="1732">
      <c r="A1732" s="26" t="n">
        <v>45539</v>
      </c>
      <c r="B1732" s="27" t="s">
        <v>547</v>
      </c>
      <c r="C1732" s="27" t="s">
        <v>183</v>
      </c>
      <c r="D1732" s="27" t="s">
        <v>547</v>
      </c>
      <c r="E1732" s="27" t="s">
        <v>547</v>
      </c>
      <c r="F1732" s="27" t="s">
        <v>19</v>
      </c>
      <c r="G1732" s="28" t="n">
        <v>1</v>
      </c>
      <c r="H1732" s="29" t="n">
        <v>125000</v>
      </c>
      <c r="I1732" s="29" t="n">
        <v>125000</v>
      </c>
      <c r="J1732" s="29" t="n">
        <v>0</v>
      </c>
      <c r="K1732" s="29" t="n">
        <v>0</v>
      </c>
      <c r="L1732" s="29" t="n">
        <v>0</v>
      </c>
      <c r="M1732" s="29"/>
      <c r="N1732" s="6" t="s">
        <f>=I1732+J1732+K1732+L1732</f>
      </c>
      <c r="O1732" s="29"/>
      <c r="P1732" s="27"/>
    </row>
    <row collapsed="false" customFormat="false" customHeight="false" hidden="false" ht="12.1" outlineLevel="0" r="1733">
      <c r="A1733" s="21" t="n">
        <v>45539.663576389</v>
      </c>
      <c r="B1733" s="17" t="s">
        <v>30</v>
      </c>
      <c r="C1733" s="17" t="s">
        <v>605</v>
      </c>
      <c r="D1733" s="17" t="s">
        <v>473</v>
      </c>
      <c r="E1733" s="17" t="s">
        <v>17</v>
      </c>
      <c r="F1733" s="17" t="s">
        <v>19</v>
      </c>
      <c r="G1733" s="7" t="n">
        <v>200</v>
      </c>
      <c r="H1733" s="6" t="n">
        <v>190.65</v>
      </c>
      <c r="I1733" s="6" t="n">
        <v>-38130</v>
      </c>
      <c r="J1733" s="6" t="n">
        <v>0</v>
      </c>
      <c r="K1733" s="6" t="n">
        <v>-26.69</v>
      </c>
      <c r="L1733" s="6" t="n">
        <v>0</v>
      </c>
      <c r="M1733" s="6"/>
      <c r="N1733" s="6" t="s">
        <f>=I1733+J1733+K1733+L1733</f>
      </c>
      <c r="O1733" s="6"/>
      <c r="P1733" s="17"/>
    </row>
    <row collapsed="false" customFormat="false" customHeight="false" hidden="false" ht="12.1" outlineLevel="0" r="1734">
      <c r="A1734" s="21" t="n">
        <v>45539.663738426</v>
      </c>
      <c r="B1734" s="17" t="s">
        <v>51</v>
      </c>
      <c r="C1734" s="17" t="s">
        <v>606</v>
      </c>
      <c r="D1734" s="17" t="s">
        <v>473</v>
      </c>
      <c r="E1734" s="17" t="s">
        <v>17</v>
      </c>
      <c r="F1734" s="17" t="s">
        <v>19</v>
      </c>
      <c r="G1734" s="7" t="n">
        <v>140</v>
      </c>
      <c r="H1734" s="6" t="n">
        <v>41.585</v>
      </c>
      <c r="I1734" s="6" t="n">
        <v>-5821.9</v>
      </c>
      <c r="J1734" s="6" t="n">
        <v>0</v>
      </c>
      <c r="K1734" s="6" t="n">
        <v>-2.33</v>
      </c>
      <c r="L1734" s="6" t="n">
        <v>0</v>
      </c>
      <c r="M1734" s="6"/>
      <c r="N1734" s="6" t="s">
        <f>=I1734+J1734+K1734+L1734</f>
      </c>
      <c r="O1734" s="6"/>
      <c r="P1734" s="17"/>
    </row>
    <row collapsed="false" customFormat="false" customHeight="false" hidden="false" ht="12.1" outlineLevel="0" r="1735">
      <c r="A1735" s="21" t="n">
        <v>45539.66375</v>
      </c>
      <c r="B1735" s="17" t="s">
        <v>51</v>
      </c>
      <c r="C1735" s="17" t="s">
        <v>606</v>
      </c>
      <c r="D1735" s="17" t="s">
        <v>473</v>
      </c>
      <c r="E1735" s="17" t="s">
        <v>17</v>
      </c>
      <c r="F1735" s="17" t="s">
        <v>19</v>
      </c>
      <c r="G1735" s="7" t="n">
        <v>340</v>
      </c>
      <c r="H1735" s="6" t="n">
        <v>41.585</v>
      </c>
      <c r="I1735" s="6" t="n">
        <v>-14138.9</v>
      </c>
      <c r="J1735" s="6" t="n">
        <v>0</v>
      </c>
      <c r="K1735" s="6" t="n">
        <v>-5.66</v>
      </c>
      <c r="L1735" s="6" t="n">
        <v>0</v>
      </c>
      <c r="M1735" s="6"/>
      <c r="N1735" s="6" t="s">
        <f>=I1735+J1735+K1735+L1735</f>
      </c>
      <c r="O1735" s="6"/>
      <c r="P1735" s="17"/>
    </row>
    <row collapsed="false" customFormat="false" customHeight="false" hidden="false" ht="12.1" outlineLevel="0" r="1736">
      <c r="A1736" s="21" t="n">
        <v>45539.66375</v>
      </c>
      <c r="B1736" s="17" t="s">
        <v>51</v>
      </c>
      <c r="C1736" s="17" t="s">
        <v>606</v>
      </c>
      <c r="D1736" s="17" t="s">
        <v>473</v>
      </c>
      <c r="E1736" s="17" t="s">
        <v>17</v>
      </c>
      <c r="F1736" s="17" t="s">
        <v>19</v>
      </c>
      <c r="G1736" s="7" t="n">
        <v>20</v>
      </c>
      <c r="H1736" s="6" t="n">
        <v>41.585</v>
      </c>
      <c r="I1736" s="6" t="n">
        <v>-831.7</v>
      </c>
      <c r="J1736" s="6" t="n">
        <v>0</v>
      </c>
      <c r="K1736" s="6" t="n">
        <v>-0.33</v>
      </c>
      <c r="L1736" s="6" t="n">
        <v>0</v>
      </c>
      <c r="M1736" s="6"/>
      <c r="N1736" s="6" t="s">
        <f>=I1736+J1736+K1736+L1736</f>
      </c>
      <c r="O1736" s="6"/>
      <c r="P1736" s="17"/>
    </row>
    <row collapsed="false" customFormat="false" customHeight="false" hidden="false" ht="12.1" outlineLevel="0" r="1737">
      <c r="A1737" s="21" t="n">
        <v>45539.664398148</v>
      </c>
      <c r="B1737" s="17" t="s">
        <v>24</v>
      </c>
      <c r="C1737" s="17" t="s">
        <v>630</v>
      </c>
      <c r="D1737" s="17" t="s">
        <v>473</v>
      </c>
      <c r="E1737" s="17" t="s">
        <v>17</v>
      </c>
      <c r="F1737" s="17" t="s">
        <v>19</v>
      </c>
      <c r="G1737" s="7" t="n">
        <v>40</v>
      </c>
      <c r="H1737" s="6" t="n">
        <v>566</v>
      </c>
      <c r="I1737" s="6" t="n">
        <v>-22640</v>
      </c>
      <c r="J1737" s="6" t="n">
        <v>0</v>
      </c>
      <c r="K1737" s="6" t="n">
        <v>-9.06</v>
      </c>
      <c r="L1737" s="6" t="n">
        <v>0</v>
      </c>
      <c r="M1737" s="6"/>
      <c r="N1737" s="6" t="s">
        <f>=I1737+J1737+K1737+L1737</f>
      </c>
      <c r="O1737" s="6"/>
      <c r="P1737" s="17"/>
    </row>
    <row collapsed="false" customFormat="false" customHeight="false" hidden="false" ht="12.1" outlineLevel="0" r="1738">
      <c r="A1738" s="21" t="n">
        <v>45539.6759375</v>
      </c>
      <c r="B1738" s="17" t="s">
        <v>16</v>
      </c>
      <c r="C1738" s="17" t="s">
        <v>556</v>
      </c>
      <c r="D1738" s="17" t="s">
        <v>473</v>
      </c>
      <c r="E1738" s="17" t="s">
        <v>17</v>
      </c>
      <c r="F1738" s="17" t="s">
        <v>19</v>
      </c>
      <c r="G1738" s="7" t="n">
        <v>7</v>
      </c>
      <c r="H1738" s="6" t="n">
        <v>6185</v>
      </c>
      <c r="I1738" s="6" t="n">
        <v>-43295</v>
      </c>
      <c r="J1738" s="6" t="n">
        <v>0</v>
      </c>
      <c r="K1738" s="6" t="n">
        <v>-17.32</v>
      </c>
      <c r="L1738" s="6" t="n">
        <v>0</v>
      </c>
      <c r="M1738" s="6"/>
      <c r="N1738" s="6" t="s">
        <f>=I1738+J1738+K1738+L1738</f>
      </c>
      <c r="O1738" s="6"/>
      <c r="P1738" s="17"/>
    </row>
    <row collapsed="false" customFormat="false" customHeight="false" hidden="false" ht="12.1" outlineLevel="0" r="1739">
      <c r="A1739" s="26" t="n">
        <v>45546</v>
      </c>
      <c r="B1739" s="27" t="s">
        <v>547</v>
      </c>
      <c r="C1739" s="27" t="s">
        <v>183</v>
      </c>
      <c r="D1739" s="27" t="s">
        <v>547</v>
      </c>
      <c r="E1739" s="27" t="s">
        <v>547</v>
      </c>
      <c r="F1739" s="27" t="s">
        <v>19</v>
      </c>
      <c r="G1739" s="28" t="n">
        <v>1</v>
      </c>
      <c r="H1739" s="29" t="n">
        <v>25000</v>
      </c>
      <c r="I1739" s="29" t="n">
        <v>25000</v>
      </c>
      <c r="J1739" s="29" t="n">
        <v>0</v>
      </c>
      <c r="K1739" s="29" t="n">
        <v>0</v>
      </c>
      <c r="L1739" s="29" t="n">
        <v>0</v>
      </c>
      <c r="M1739" s="29"/>
      <c r="N1739" s="6" t="s">
        <f>=I1739+J1739+K1739+L1739</f>
      </c>
      <c r="O1739" s="29"/>
      <c r="P1739" s="27"/>
    </row>
    <row collapsed="false" customFormat="false" customHeight="false" hidden="false" ht="12.1" outlineLevel="0" r="1740">
      <c r="A1740" s="26" t="n">
        <v>45546</v>
      </c>
      <c r="B1740" s="27" t="s">
        <v>547</v>
      </c>
      <c r="C1740" s="27" t="s">
        <v>183</v>
      </c>
      <c r="D1740" s="27" t="s">
        <v>547</v>
      </c>
      <c r="E1740" s="27" t="s">
        <v>547</v>
      </c>
      <c r="F1740" s="27" t="s">
        <v>19</v>
      </c>
      <c r="G1740" s="28" t="n">
        <v>1</v>
      </c>
      <c r="H1740" s="29" t="n">
        <v>41000</v>
      </c>
      <c r="I1740" s="29" t="n">
        <v>41000</v>
      </c>
      <c r="J1740" s="29" t="n">
        <v>0</v>
      </c>
      <c r="K1740" s="29" t="n">
        <v>0</v>
      </c>
      <c r="L1740" s="29" t="n">
        <v>0</v>
      </c>
      <c r="M1740" s="29"/>
      <c r="N1740" s="6" t="s">
        <f>=I1740+J1740+K1740+L1740</f>
      </c>
      <c r="O1740" s="29"/>
      <c r="P1740" s="27"/>
    </row>
    <row collapsed="false" customFormat="false" customHeight="false" hidden="false" ht="12.1" outlineLevel="0" r="1741">
      <c r="A1741" s="21" t="n">
        <v>45546.801851852</v>
      </c>
      <c r="B1741" s="17" t="s">
        <v>39</v>
      </c>
      <c r="C1741" s="17" t="s">
        <v>553</v>
      </c>
      <c r="D1741" s="17" t="s">
        <v>473</v>
      </c>
      <c r="E1741" s="17" t="s">
        <v>17</v>
      </c>
      <c r="F1741" s="17" t="s">
        <v>19</v>
      </c>
      <c r="G1741" s="7" t="n">
        <v>90</v>
      </c>
      <c r="H1741" s="6" t="n">
        <v>259.8</v>
      </c>
      <c r="I1741" s="6" t="n">
        <v>-23382</v>
      </c>
      <c r="J1741" s="6" t="n">
        <v>0</v>
      </c>
      <c r="K1741" s="6" t="n">
        <v>-9.35</v>
      </c>
      <c r="L1741" s="6" t="n">
        <v>0</v>
      </c>
      <c r="M1741" s="6"/>
      <c r="N1741" s="6" t="s">
        <f>=I1741+J1741+K1741+L1741</f>
      </c>
      <c r="O1741" s="6"/>
      <c r="P1741" s="17"/>
    </row>
    <row collapsed="false" customFormat="false" customHeight="false" hidden="false" ht="12.1" outlineLevel="0" r="1742">
      <c r="A1742" s="21" t="n">
        <v>45546.8046875</v>
      </c>
      <c r="B1742" s="17" t="s">
        <v>24</v>
      </c>
      <c r="C1742" s="17" t="s">
        <v>630</v>
      </c>
      <c r="D1742" s="17" t="s">
        <v>473</v>
      </c>
      <c r="E1742" s="17" t="s">
        <v>17</v>
      </c>
      <c r="F1742" s="17" t="s">
        <v>19</v>
      </c>
      <c r="G1742" s="7" t="n">
        <v>2</v>
      </c>
      <c r="H1742" s="6" t="n">
        <v>587.3</v>
      </c>
      <c r="I1742" s="6" t="n">
        <v>-1174.6</v>
      </c>
      <c r="J1742" s="6" t="n">
        <v>0</v>
      </c>
      <c r="K1742" s="6" t="n">
        <v>-0.82</v>
      </c>
      <c r="L1742" s="6" t="n">
        <v>0</v>
      </c>
      <c r="M1742" s="6"/>
      <c r="N1742" s="6" t="s">
        <f>=I1742+J1742+K1742+L1742</f>
      </c>
      <c r="O1742" s="6"/>
      <c r="P1742" s="17"/>
    </row>
    <row collapsed="false" customFormat="false" customHeight="false" hidden="false" ht="12.1" outlineLevel="0" r="1743">
      <c r="A1743" s="21" t="n">
        <v>45547.479467593</v>
      </c>
      <c r="B1743" s="17" t="s">
        <v>24</v>
      </c>
      <c r="C1743" s="17" t="s">
        <v>630</v>
      </c>
      <c r="D1743" s="17" t="s">
        <v>473</v>
      </c>
      <c r="E1743" s="17" t="s">
        <v>17</v>
      </c>
      <c r="F1743" s="17" t="s">
        <v>19</v>
      </c>
      <c r="G1743" s="7" t="n">
        <v>71</v>
      </c>
      <c r="H1743" s="6" t="n">
        <v>584.2</v>
      </c>
      <c r="I1743" s="6" t="n">
        <v>-41478.2</v>
      </c>
      <c r="J1743" s="6" t="n">
        <v>0</v>
      </c>
      <c r="K1743" s="6" t="n">
        <v>-16.59</v>
      </c>
      <c r="L1743" s="6" t="n">
        <v>0</v>
      </c>
      <c r="M1743" s="6"/>
      <c r="N1743" s="6" t="s">
        <f>=I1743+J1743+K1743+L1743</f>
      </c>
      <c r="O1743" s="6"/>
      <c r="P1743" s="17"/>
    </row>
    <row collapsed="false" customFormat="false" customHeight="false" hidden="false" ht="12.1" outlineLevel="0" r="1744">
      <c r="A1744" s="26" t="n">
        <v>45555</v>
      </c>
      <c r="B1744" s="27" t="s">
        <v>547</v>
      </c>
      <c r="C1744" s="27" t="s">
        <v>183</v>
      </c>
      <c r="D1744" s="27" t="s">
        <v>547</v>
      </c>
      <c r="E1744" s="27" t="s">
        <v>547</v>
      </c>
      <c r="F1744" s="27" t="s">
        <v>19</v>
      </c>
      <c r="G1744" s="28" t="n">
        <v>1</v>
      </c>
      <c r="H1744" s="29" t="n">
        <v>3519.8</v>
      </c>
      <c r="I1744" s="29" t="n">
        <v>3519.8</v>
      </c>
      <c r="J1744" s="29" t="n">
        <v>0</v>
      </c>
      <c r="K1744" s="29" t="n">
        <v>0</v>
      </c>
      <c r="L1744" s="29" t="n">
        <v>0</v>
      </c>
      <c r="M1744" s="29"/>
      <c r="N1744" s="6" t="s">
        <f>=I1744+J1744+K1744+L1744</f>
      </c>
      <c r="O1744" s="29"/>
      <c r="P1744" s="27"/>
    </row>
    <row collapsed="false" customFormat="false" customHeight="false" hidden="false" ht="12.1" outlineLevel="0" r="1745">
      <c r="A1745" s="21" t="n">
        <v>45555.701238426</v>
      </c>
      <c r="B1745" s="17" t="s">
        <v>491</v>
      </c>
      <c r="C1745" s="17" t="s">
        <v>603</v>
      </c>
      <c r="D1745" s="17" t="s">
        <v>473</v>
      </c>
      <c r="E1745" s="17" t="s">
        <v>17</v>
      </c>
      <c r="F1745" s="17" t="s">
        <v>19</v>
      </c>
      <c r="G1745" s="7" t="n">
        <v>2000</v>
      </c>
      <c r="H1745" s="6" t="n">
        <v>1.74</v>
      </c>
      <c r="I1745" s="6" t="n">
        <v>-3480</v>
      </c>
      <c r="J1745" s="6" t="n">
        <v>0</v>
      </c>
      <c r="K1745" s="6" t="n">
        <v>-1.39</v>
      </c>
      <c r="L1745" s="6" t="n">
        <v>0</v>
      </c>
      <c r="M1745" s="6"/>
      <c r="N1745" s="6" t="s">
        <f>=I1745+J1745+K1745+L1745</f>
      </c>
      <c r="O1745" s="6"/>
      <c r="P1745" s="17"/>
    </row>
    <row collapsed="false" customFormat="false" customHeight="false" hidden="false" ht="12.1" outlineLevel="0" r="1746">
      <c r="A1746" s="26" t="n">
        <v>45568</v>
      </c>
      <c r="B1746" s="27" t="s">
        <v>547</v>
      </c>
      <c r="C1746" s="27" t="s">
        <v>183</v>
      </c>
      <c r="D1746" s="27" t="s">
        <v>547</v>
      </c>
      <c r="E1746" s="27" t="s">
        <v>547</v>
      </c>
      <c r="F1746" s="27" t="s">
        <v>19</v>
      </c>
      <c r="G1746" s="28" t="n">
        <v>1</v>
      </c>
      <c r="H1746" s="29" t="n">
        <v>200000</v>
      </c>
      <c r="I1746" s="29" t="n">
        <v>200000</v>
      </c>
      <c r="J1746" s="29" t="n">
        <v>0</v>
      </c>
      <c r="K1746" s="29" t="n">
        <v>0</v>
      </c>
      <c r="L1746" s="29" t="n">
        <v>0</v>
      </c>
      <c r="M1746" s="29"/>
      <c r="N1746" s="6" t="s">
        <f>=I1746+J1746+K1746+L1746</f>
      </c>
      <c r="O1746" s="29"/>
      <c r="P1746" s="27"/>
    </row>
    <row collapsed="false" customFormat="false" customHeight="false" hidden="false" ht="12.1" outlineLevel="0" r="1747">
      <c r="A1747" s="26" t="n">
        <v>45569</v>
      </c>
      <c r="B1747" s="27" t="s">
        <v>547</v>
      </c>
      <c r="C1747" s="27" t="s">
        <v>183</v>
      </c>
      <c r="D1747" s="27" t="s">
        <v>547</v>
      </c>
      <c r="E1747" s="27" t="s">
        <v>547</v>
      </c>
      <c r="F1747" s="27" t="s">
        <v>19</v>
      </c>
      <c r="G1747" s="28" t="n">
        <v>1</v>
      </c>
      <c r="H1747" s="29" t="n">
        <v>300000</v>
      </c>
      <c r="I1747" s="29" t="n">
        <v>300000</v>
      </c>
      <c r="J1747" s="29" t="n">
        <v>0</v>
      </c>
      <c r="K1747" s="29" t="n">
        <v>0</v>
      </c>
      <c r="L1747" s="29" t="n">
        <v>0</v>
      </c>
      <c r="M1747" s="29"/>
      <c r="N1747" s="6" t="s">
        <f>=I1747+J1747+K1747+L1747</f>
      </c>
      <c r="O1747" s="29"/>
      <c r="P1747" s="27"/>
    </row>
    <row collapsed="false" customFormat="false" customHeight="false" hidden="false" ht="12.1" outlineLevel="0" r="1748">
      <c r="A1748" s="21" t="n">
        <v>45569.483148148</v>
      </c>
      <c r="B1748" s="17" t="s">
        <v>74</v>
      </c>
      <c r="C1748" s="17" t="s">
        <v>655</v>
      </c>
      <c r="D1748" s="17" t="s">
        <v>473</v>
      </c>
      <c r="E1748" s="17" t="s">
        <v>75</v>
      </c>
      <c r="F1748" s="17" t="s">
        <v>19</v>
      </c>
      <c r="G1748" s="7" t="n">
        <v>201</v>
      </c>
      <c r="H1748" s="6" t="n">
        <v>990</v>
      </c>
      <c r="I1748" s="6" t="n">
        <v>-198990</v>
      </c>
      <c r="J1748" s="6" t="n">
        <v>0</v>
      </c>
      <c r="K1748" s="6" t="n">
        <v>-109.45</v>
      </c>
      <c r="L1748" s="6" t="n">
        <v>0</v>
      </c>
      <c r="M1748" s="6"/>
      <c r="N1748" s="6" t="s">
        <f>=I1748+J1748+K1748+L1748</f>
      </c>
      <c r="O1748" s="6"/>
      <c r="P1748" s="17"/>
    </row>
    <row collapsed="false" customFormat="false" customHeight="false" hidden="false" ht="12.1" outlineLevel="0" r="1749">
      <c r="A1749" s="21" t="n">
        <v>45569.983356481</v>
      </c>
      <c r="B1749" s="17" t="s">
        <v>24</v>
      </c>
      <c r="C1749" s="17" t="s">
        <v>630</v>
      </c>
      <c r="D1749" s="17" t="s">
        <v>473</v>
      </c>
      <c r="E1749" s="17" t="s">
        <v>17</v>
      </c>
      <c r="F1749" s="17" t="s">
        <v>19</v>
      </c>
      <c r="G1749" s="7" t="n">
        <v>13</v>
      </c>
      <c r="H1749" s="6" t="n">
        <v>652.8</v>
      </c>
      <c r="I1749" s="6" t="n">
        <v>-8486.4</v>
      </c>
      <c r="J1749" s="6" t="n">
        <v>0</v>
      </c>
      <c r="K1749" s="6" t="n">
        <v>-3.39</v>
      </c>
      <c r="L1749" s="6" t="n">
        <v>0</v>
      </c>
      <c r="M1749" s="6"/>
      <c r="N1749" s="6" t="s">
        <f>=I1749+J1749+K1749+L1749</f>
      </c>
      <c r="O1749" s="6"/>
      <c r="P1749" s="17"/>
    </row>
    <row collapsed="false" customFormat="false" customHeight="false" hidden="false" ht="12.1" outlineLevel="0" r="1750">
      <c r="A1750" s="21" t="n">
        <v>45569.984583333</v>
      </c>
      <c r="B1750" s="17" t="s">
        <v>24</v>
      </c>
      <c r="C1750" s="17" t="s">
        <v>630</v>
      </c>
      <c r="D1750" s="17" t="s">
        <v>473</v>
      </c>
      <c r="E1750" s="17" t="s">
        <v>17</v>
      </c>
      <c r="F1750" s="17" t="s">
        <v>19</v>
      </c>
      <c r="G1750" s="7" t="n">
        <v>89</v>
      </c>
      <c r="H1750" s="6" t="n">
        <v>652.8</v>
      </c>
      <c r="I1750" s="6" t="n">
        <v>-58099.2</v>
      </c>
      <c r="J1750" s="6" t="n">
        <v>0</v>
      </c>
      <c r="K1750" s="6" t="n">
        <v>-23.24</v>
      </c>
      <c r="L1750" s="6" t="n">
        <v>0</v>
      </c>
      <c r="M1750" s="6"/>
      <c r="N1750" s="6" t="s">
        <f>=I1750+J1750+K1750+L1750</f>
      </c>
      <c r="O1750" s="6"/>
      <c r="P1750" s="17"/>
    </row>
    <row collapsed="false" customFormat="false" customHeight="false" hidden="false" ht="12.1" outlineLevel="0" r="1751">
      <c r="A1751" s="21" t="n">
        <v>45569.985752315</v>
      </c>
      <c r="B1751" s="17" t="s">
        <v>24</v>
      </c>
      <c r="C1751" s="17" t="s">
        <v>630</v>
      </c>
      <c r="D1751" s="17" t="s">
        <v>473</v>
      </c>
      <c r="E1751" s="17" t="s">
        <v>17</v>
      </c>
      <c r="F1751" s="17" t="s">
        <v>19</v>
      </c>
      <c r="G1751" s="7" t="n">
        <v>129</v>
      </c>
      <c r="H1751" s="6" t="n">
        <v>652.8</v>
      </c>
      <c r="I1751" s="6" t="n">
        <v>-84211.2</v>
      </c>
      <c r="J1751" s="6" t="n">
        <v>0</v>
      </c>
      <c r="K1751" s="6" t="n">
        <v>-33.68</v>
      </c>
      <c r="L1751" s="6" t="n">
        <v>0</v>
      </c>
      <c r="M1751" s="6"/>
      <c r="N1751" s="6" t="s">
        <f>=I1751+J1751+K1751+L1751</f>
      </c>
      <c r="O1751" s="6"/>
      <c r="P1751" s="17"/>
    </row>
    <row collapsed="false" customFormat="false" customHeight="false" hidden="false" ht="12.1" outlineLevel="0" r="1752">
      <c r="A1752" s="26" t="n">
        <v>45573</v>
      </c>
      <c r="B1752" s="27" t="s">
        <v>547</v>
      </c>
      <c r="C1752" s="27" t="s">
        <v>183</v>
      </c>
      <c r="D1752" s="27" t="s">
        <v>547</v>
      </c>
      <c r="E1752" s="27" t="s">
        <v>547</v>
      </c>
      <c r="F1752" s="27" t="s">
        <v>19</v>
      </c>
      <c r="G1752" s="28" t="n">
        <v>1</v>
      </c>
      <c r="H1752" s="29" t="n">
        <v>18000</v>
      </c>
      <c r="I1752" s="29" t="n">
        <v>18000</v>
      </c>
      <c r="J1752" s="29" t="n">
        <v>0</v>
      </c>
      <c r="K1752" s="29" t="n">
        <v>0</v>
      </c>
      <c r="L1752" s="29" t="n">
        <v>0</v>
      </c>
      <c r="M1752" s="29"/>
      <c r="N1752" s="6" t="s">
        <f>=I1752+J1752+K1752+L1752</f>
      </c>
      <c r="O1752" s="29"/>
      <c r="P1752" s="27"/>
    </row>
    <row collapsed="false" customFormat="false" customHeight="false" hidden="false" ht="12.1" outlineLevel="0" r="1753">
      <c r="A1753" s="26" t="n">
        <v>45573</v>
      </c>
      <c r="B1753" s="27" t="s">
        <v>547</v>
      </c>
      <c r="C1753" s="27" t="s">
        <v>183</v>
      </c>
      <c r="D1753" s="27" t="s">
        <v>547</v>
      </c>
      <c r="E1753" s="27" t="s">
        <v>547</v>
      </c>
      <c r="F1753" s="27" t="s">
        <v>19</v>
      </c>
      <c r="G1753" s="28" t="n">
        <v>1</v>
      </c>
      <c r="H1753" s="29" t="n">
        <v>150000</v>
      </c>
      <c r="I1753" s="29" t="n">
        <v>150000</v>
      </c>
      <c r="J1753" s="29" t="n">
        <v>0</v>
      </c>
      <c r="K1753" s="29" t="n">
        <v>0</v>
      </c>
      <c r="L1753" s="29" t="n">
        <v>0</v>
      </c>
      <c r="M1753" s="29"/>
      <c r="N1753" s="6" t="s">
        <f>=I1753+J1753+K1753+L1753</f>
      </c>
      <c r="O1753" s="29"/>
      <c r="P1753" s="27"/>
    </row>
    <row collapsed="false" customFormat="false" customHeight="false" hidden="false" ht="12.1" outlineLevel="0" r="1754">
      <c r="A1754" s="21" t="n">
        <v>45573.466261574</v>
      </c>
      <c r="B1754" s="17" t="s">
        <v>24</v>
      </c>
      <c r="C1754" s="17" t="s">
        <v>630</v>
      </c>
      <c r="D1754" s="17" t="s">
        <v>473</v>
      </c>
      <c r="E1754" s="17" t="s">
        <v>17</v>
      </c>
      <c r="F1754" s="17" t="s">
        <v>19</v>
      </c>
      <c r="G1754" s="7" t="n">
        <v>9</v>
      </c>
      <c r="H1754" s="6" t="n">
        <v>621</v>
      </c>
      <c r="I1754" s="6" t="n">
        <v>-5589</v>
      </c>
      <c r="J1754" s="6" t="n">
        <v>0</v>
      </c>
      <c r="K1754" s="6" t="n">
        <v>-2.24</v>
      </c>
      <c r="L1754" s="6" t="n">
        <v>0</v>
      </c>
      <c r="M1754" s="6"/>
      <c r="N1754" s="6" t="s">
        <f>=I1754+J1754+K1754+L1754</f>
      </c>
      <c r="O1754" s="6"/>
      <c r="P1754" s="17"/>
    </row>
    <row collapsed="false" customFormat="false" customHeight="false" hidden="false" ht="12.1" outlineLevel="0" r="1755">
      <c r="A1755" s="21" t="n">
        <v>45573.466273148</v>
      </c>
      <c r="B1755" s="17" t="s">
        <v>24</v>
      </c>
      <c r="C1755" s="17" t="s">
        <v>630</v>
      </c>
      <c r="D1755" s="17" t="s">
        <v>473</v>
      </c>
      <c r="E1755" s="17" t="s">
        <v>17</v>
      </c>
      <c r="F1755" s="17" t="s">
        <v>19</v>
      </c>
      <c r="G1755" s="7" t="n">
        <v>232</v>
      </c>
      <c r="H1755" s="6" t="n">
        <v>621</v>
      </c>
      <c r="I1755" s="6" t="n">
        <v>-144072</v>
      </c>
      <c r="J1755" s="6" t="n">
        <v>0</v>
      </c>
      <c r="K1755" s="6" t="n">
        <v>-57.63</v>
      </c>
      <c r="L1755" s="6" t="n">
        <v>0</v>
      </c>
      <c r="M1755" s="6"/>
      <c r="N1755" s="6" t="s">
        <f>=I1755+J1755+K1755+L1755</f>
      </c>
      <c r="O1755" s="6"/>
      <c r="P1755" s="17"/>
    </row>
    <row collapsed="false" customFormat="false" customHeight="false" hidden="false" ht="12.1" outlineLevel="0" r="1756">
      <c r="A1756" s="21" t="n">
        <v>45573.587719907</v>
      </c>
      <c r="B1756" s="17" t="s">
        <v>51</v>
      </c>
      <c r="C1756" s="17" t="s">
        <v>606</v>
      </c>
      <c r="D1756" s="17" t="s">
        <v>473</v>
      </c>
      <c r="E1756" s="17" t="s">
        <v>17</v>
      </c>
      <c r="F1756" s="17" t="s">
        <v>19</v>
      </c>
      <c r="G1756" s="7" t="n">
        <v>1840</v>
      </c>
      <c r="H1756" s="6" t="n">
        <v>43.73</v>
      </c>
      <c r="I1756" s="6" t="n">
        <v>-80463.2</v>
      </c>
      <c r="J1756" s="6" t="n">
        <v>0</v>
      </c>
      <c r="K1756" s="6" t="n">
        <v>-32.19</v>
      </c>
      <c r="L1756" s="6" t="n">
        <v>0</v>
      </c>
      <c r="M1756" s="6"/>
      <c r="N1756" s="6" t="s">
        <f>=I1756+J1756+K1756+L1756</f>
      </c>
      <c r="O1756" s="6"/>
      <c r="P1756" s="17"/>
    </row>
    <row collapsed="false" customFormat="false" customHeight="false" hidden="false" ht="12.1" outlineLevel="0" r="1757">
      <c r="A1757" s="21" t="n">
        <v>45573.587847222</v>
      </c>
      <c r="B1757" s="17" t="s">
        <v>51</v>
      </c>
      <c r="C1757" s="17" t="s">
        <v>606</v>
      </c>
      <c r="D1757" s="17" t="s">
        <v>473</v>
      </c>
      <c r="E1757" s="17" t="s">
        <v>17</v>
      </c>
      <c r="F1757" s="17" t="s">
        <v>19</v>
      </c>
      <c r="G1757" s="7" t="n">
        <v>1590</v>
      </c>
      <c r="H1757" s="6" t="n">
        <v>43.73</v>
      </c>
      <c r="I1757" s="6" t="n">
        <v>-69530.7</v>
      </c>
      <c r="J1757" s="6" t="n">
        <v>0</v>
      </c>
      <c r="K1757" s="6" t="n">
        <v>-27.81</v>
      </c>
      <c r="L1757" s="6" t="n">
        <v>0</v>
      </c>
      <c r="M1757" s="6"/>
      <c r="N1757" s="6" t="s">
        <f>=I1757+J1757+K1757+L1757</f>
      </c>
      <c r="O1757" s="6"/>
      <c r="P1757" s="17"/>
    </row>
    <row collapsed="false" customFormat="false" customHeight="false" hidden="false" ht="12.1" outlineLevel="0" r="1758">
      <c r="A1758" s="21" t="n">
        <v>45573.699363426</v>
      </c>
      <c r="B1758" s="17" t="s">
        <v>51</v>
      </c>
      <c r="C1758" s="17" t="s">
        <v>606</v>
      </c>
      <c r="D1758" s="17" t="s">
        <v>473</v>
      </c>
      <c r="E1758" s="17" t="s">
        <v>17</v>
      </c>
      <c r="F1758" s="17" t="s">
        <v>19</v>
      </c>
      <c r="G1758" s="7" t="n">
        <v>410</v>
      </c>
      <c r="H1758" s="6" t="n">
        <v>43.5</v>
      </c>
      <c r="I1758" s="6" t="n">
        <v>-17835</v>
      </c>
      <c r="J1758" s="6" t="n">
        <v>0</v>
      </c>
      <c r="K1758" s="6" t="n">
        <v>-7.13</v>
      </c>
      <c r="L1758" s="6" t="n">
        <v>0</v>
      </c>
      <c r="M1758" s="6"/>
      <c r="N1758" s="6" t="s">
        <f>=I1758+J1758+K1758+L1758</f>
      </c>
      <c r="O1758" s="6"/>
      <c r="P1758" s="17"/>
    </row>
    <row collapsed="false" customFormat="false" customHeight="false" hidden="false" ht="12.1" outlineLevel="0" r="1759">
      <c r="A1759" s="26" t="n">
        <v>45574</v>
      </c>
      <c r="B1759" s="27" t="s">
        <v>547</v>
      </c>
      <c r="C1759" s="27" t="s">
        <v>183</v>
      </c>
      <c r="D1759" s="27" t="s">
        <v>547</v>
      </c>
      <c r="E1759" s="27" t="s">
        <v>547</v>
      </c>
      <c r="F1759" s="27" t="s">
        <v>19</v>
      </c>
      <c r="G1759" s="28" t="n">
        <v>1</v>
      </c>
      <c r="H1759" s="29" t="n">
        <v>70000</v>
      </c>
      <c r="I1759" s="29" t="n">
        <v>70000</v>
      </c>
      <c r="J1759" s="29" t="n">
        <v>0</v>
      </c>
      <c r="K1759" s="29" t="n">
        <v>0</v>
      </c>
      <c r="L1759" s="29" t="n">
        <v>0</v>
      </c>
      <c r="M1759" s="29"/>
      <c r="N1759" s="6" t="s">
        <f>=I1759+J1759+K1759+L1759</f>
      </c>
      <c r="O1759" s="29"/>
      <c r="P1759" s="27"/>
    </row>
    <row collapsed="false" customFormat="false" customHeight="false" hidden="false" ht="12.1" outlineLevel="0" r="1760">
      <c r="A1760" s="26" t="n">
        <v>45574</v>
      </c>
      <c r="B1760" s="27" t="s">
        <v>547</v>
      </c>
      <c r="C1760" s="27" t="s">
        <v>183</v>
      </c>
      <c r="D1760" s="27" t="s">
        <v>547</v>
      </c>
      <c r="E1760" s="27" t="s">
        <v>547</v>
      </c>
      <c r="F1760" s="27" t="s">
        <v>19</v>
      </c>
      <c r="G1760" s="28" t="n">
        <v>1</v>
      </c>
      <c r="H1760" s="29" t="n">
        <v>5037</v>
      </c>
      <c r="I1760" s="29" t="n">
        <v>5037</v>
      </c>
      <c r="J1760" s="29" t="n">
        <v>0</v>
      </c>
      <c r="K1760" s="29" t="n">
        <v>0</v>
      </c>
      <c r="L1760" s="29" t="n">
        <v>0</v>
      </c>
      <c r="M1760" s="29"/>
      <c r="N1760" s="6" t="s">
        <f>=I1760+J1760+K1760+L1760</f>
      </c>
      <c r="O1760" s="29"/>
      <c r="P1760" s="27"/>
    </row>
    <row collapsed="false" customFormat="false" customHeight="false" hidden="false" ht="12.1" outlineLevel="0" r="1761">
      <c r="A1761" s="21" t="n">
        <v>45574.616666667</v>
      </c>
      <c r="B1761" s="17" t="s">
        <v>51</v>
      </c>
      <c r="C1761" s="17" t="s">
        <v>606</v>
      </c>
      <c r="D1761" s="17" t="s">
        <v>473</v>
      </c>
      <c r="E1761" s="17" t="s">
        <v>17</v>
      </c>
      <c r="F1761" s="17" t="s">
        <v>19</v>
      </c>
      <c r="G1761" s="7" t="n">
        <v>120</v>
      </c>
      <c r="H1761" s="6" t="n">
        <v>43.66</v>
      </c>
      <c r="I1761" s="6" t="n">
        <v>-5239.2</v>
      </c>
      <c r="J1761" s="6" t="n">
        <v>0</v>
      </c>
      <c r="K1761" s="6" t="n">
        <v>-2.1</v>
      </c>
      <c r="L1761" s="6" t="n">
        <v>0</v>
      </c>
      <c r="M1761" s="6"/>
      <c r="N1761" s="6" t="s">
        <f>=I1761+J1761+K1761+L1761</f>
      </c>
      <c r="O1761" s="6"/>
      <c r="P1761" s="17"/>
    </row>
    <row collapsed="false" customFormat="false" customHeight="false" hidden="false" ht="12.1" outlineLevel="0" r="1762">
      <c r="A1762" s="21" t="n">
        <v>45574.968680556</v>
      </c>
      <c r="B1762" s="17" t="s">
        <v>51</v>
      </c>
      <c r="C1762" s="17" t="s">
        <v>606</v>
      </c>
      <c r="D1762" s="17" t="s">
        <v>473</v>
      </c>
      <c r="E1762" s="17" t="s">
        <v>17</v>
      </c>
      <c r="F1762" s="17" t="s">
        <v>19</v>
      </c>
      <c r="G1762" s="7" t="n">
        <v>1610</v>
      </c>
      <c r="H1762" s="6" t="n">
        <v>43.42</v>
      </c>
      <c r="I1762" s="6" t="n">
        <v>-69906.2</v>
      </c>
      <c r="J1762" s="6" t="n">
        <v>0</v>
      </c>
      <c r="K1762" s="6" t="n">
        <v>0</v>
      </c>
      <c r="L1762" s="6" t="n">
        <v>0</v>
      </c>
      <c r="M1762" s="6"/>
      <c r="N1762" s="6" t="s">
        <f>=I1762+J1762+K1762+L1762</f>
      </c>
      <c r="O1762" s="6"/>
      <c r="P1762" s="17"/>
    </row>
    <row collapsed="false" customFormat="false" customHeight="false" hidden="false" ht="12.1" outlineLevel="0" r="1763">
      <c r="A1763" s="22" t="n">
        <v>45588</v>
      </c>
      <c r="B1763" s="23" t="s">
        <v>624</v>
      </c>
      <c r="C1763" s="23" t="s">
        <v>660</v>
      </c>
      <c r="D1763" s="23" t="s">
        <v>624</v>
      </c>
      <c r="E1763" s="23" t="s">
        <v>624</v>
      </c>
      <c r="F1763" s="23" t="s">
        <v>19</v>
      </c>
      <c r="G1763" s="24" t="n">
        <v>1</v>
      </c>
      <c r="H1763" s="25" t="n">
        <v>-1</v>
      </c>
      <c r="I1763" s="25" t="n">
        <v>-9181</v>
      </c>
      <c r="J1763" s="25" t="n">
        <v>0</v>
      </c>
      <c r="K1763" s="25" t="n">
        <v>0</v>
      </c>
      <c r="L1763" s="25" t="n">
        <v>0</v>
      </c>
      <c r="M1763" s="25"/>
      <c r="N1763" s="6" t="s">
        <f>=I1763+J1763+K1763+L1763</f>
      </c>
      <c r="O1763" s="25"/>
      <c r="P1763" s="23"/>
    </row>
    <row collapsed="false" customFormat="false" customHeight="false" hidden="false" ht="12.1" outlineLevel="0" r="1764">
      <c r="A1764" s="26" t="n">
        <v>45588</v>
      </c>
      <c r="B1764" s="27" t="s">
        <v>569</v>
      </c>
      <c r="C1764" s="27" t="s">
        <v>661</v>
      </c>
      <c r="D1764" s="27" t="s">
        <v>569</v>
      </c>
      <c r="E1764" s="27" t="s">
        <v>569</v>
      </c>
      <c r="F1764" s="27" t="s">
        <v>19</v>
      </c>
      <c r="G1764" s="28" t="n">
        <v>1</v>
      </c>
      <c r="H1764" s="29" t="n">
        <v>1</v>
      </c>
      <c r="I1764" s="29" t="n">
        <v>70746.4</v>
      </c>
      <c r="J1764" s="29" t="n">
        <v>0</v>
      </c>
      <c r="K1764" s="29" t="n">
        <v>0</v>
      </c>
      <c r="L1764" s="29" t="n">
        <v>0</v>
      </c>
      <c r="M1764" s="29"/>
      <c r="N1764" s="6" t="s">
        <f>=I1764+J1764+K1764+L1764</f>
      </c>
      <c r="O1764" s="29"/>
      <c r="P1764" s="27"/>
    </row>
    <row collapsed="false" customFormat="false" customHeight="false" hidden="false" ht="12.1" outlineLevel="0" r="1765">
      <c r="A1765" s="26" t="n">
        <v>45589</v>
      </c>
      <c r="B1765" s="27" t="s">
        <v>547</v>
      </c>
      <c r="C1765" s="27" t="s">
        <v>183</v>
      </c>
      <c r="D1765" s="27" t="s">
        <v>547</v>
      </c>
      <c r="E1765" s="27" t="s">
        <v>547</v>
      </c>
      <c r="F1765" s="27" t="s">
        <v>19</v>
      </c>
      <c r="G1765" s="28" t="n">
        <v>1</v>
      </c>
      <c r="H1765" s="29" t="n">
        <v>41055</v>
      </c>
      <c r="I1765" s="29" t="n">
        <v>41055</v>
      </c>
      <c r="J1765" s="29" t="n">
        <v>0</v>
      </c>
      <c r="K1765" s="29" t="n">
        <v>0</v>
      </c>
      <c r="L1765" s="29" t="n">
        <v>0</v>
      </c>
      <c r="M1765" s="29"/>
      <c r="N1765" s="6" t="s">
        <f>=I1765+J1765+K1765+L1765</f>
      </c>
      <c r="O1765" s="29"/>
      <c r="P1765" s="27"/>
    </row>
    <row collapsed="false" customFormat="false" customHeight="false" hidden="false" ht="12.1" outlineLevel="0" r="1766">
      <c r="A1766" s="21" t="n">
        <v>45589.861377315</v>
      </c>
      <c r="B1766" s="17" t="s">
        <v>51</v>
      </c>
      <c r="C1766" s="17" t="s">
        <v>606</v>
      </c>
      <c r="D1766" s="17" t="s">
        <v>473</v>
      </c>
      <c r="E1766" s="17" t="s">
        <v>17</v>
      </c>
      <c r="F1766" s="17" t="s">
        <v>19</v>
      </c>
      <c r="G1766" s="7" t="n">
        <v>130</v>
      </c>
      <c r="H1766" s="6" t="n">
        <v>39.095</v>
      </c>
      <c r="I1766" s="6" t="n">
        <v>-5082.35</v>
      </c>
      <c r="J1766" s="6" t="n">
        <v>0</v>
      </c>
      <c r="K1766" s="6" t="n">
        <v>-3.56</v>
      </c>
      <c r="L1766" s="6" t="n">
        <v>0</v>
      </c>
      <c r="M1766" s="6"/>
      <c r="N1766" s="6" t="s">
        <f>=I1766+J1766+K1766+L1766</f>
      </c>
      <c r="O1766" s="6"/>
      <c r="P1766" s="17"/>
    </row>
    <row collapsed="false" customFormat="false" customHeight="false" hidden="false" ht="12.1" outlineLevel="0" r="1767">
      <c r="A1767" s="21" t="n">
        <v>45589.865763889</v>
      </c>
      <c r="B1767" s="17" t="s">
        <v>16</v>
      </c>
      <c r="C1767" s="17" t="s">
        <v>556</v>
      </c>
      <c r="D1767" s="17" t="s">
        <v>473</v>
      </c>
      <c r="E1767" s="17" t="s">
        <v>17</v>
      </c>
      <c r="F1767" s="17" t="s">
        <v>19</v>
      </c>
      <c r="G1767" s="7" t="n">
        <v>1</v>
      </c>
      <c r="H1767" s="6" t="n">
        <v>6960</v>
      </c>
      <c r="I1767" s="6" t="n">
        <v>-6960</v>
      </c>
      <c r="J1767" s="6" t="n">
        <v>0</v>
      </c>
      <c r="K1767" s="6" t="n">
        <v>-2.78</v>
      </c>
      <c r="L1767" s="6" t="n">
        <v>0</v>
      </c>
      <c r="M1767" s="6"/>
      <c r="N1767" s="6" t="s">
        <f>=I1767+J1767+K1767+L1767</f>
      </c>
      <c r="O1767" s="6"/>
      <c r="P1767" s="17"/>
    </row>
    <row collapsed="false" customFormat="false" customHeight="false" hidden="false" ht="12.1" outlineLevel="0" r="1768">
      <c r="A1768" s="26" t="n">
        <v>45590</v>
      </c>
      <c r="B1768" s="27" t="s">
        <v>547</v>
      </c>
      <c r="C1768" s="27" t="s">
        <v>183</v>
      </c>
      <c r="D1768" s="27" t="s">
        <v>547</v>
      </c>
      <c r="E1768" s="27" t="s">
        <v>547</v>
      </c>
      <c r="F1768" s="27" t="s">
        <v>19</v>
      </c>
      <c r="G1768" s="28" t="n">
        <v>1</v>
      </c>
      <c r="H1768" s="29" t="n">
        <v>69000</v>
      </c>
      <c r="I1768" s="29" t="n">
        <v>69000</v>
      </c>
      <c r="J1768" s="29" t="n">
        <v>0</v>
      </c>
      <c r="K1768" s="29" t="n">
        <v>0</v>
      </c>
      <c r="L1768" s="29" t="n">
        <v>0</v>
      </c>
      <c r="M1768" s="29"/>
      <c r="N1768" s="6" t="s">
        <f>=I1768+J1768+K1768+L1768</f>
      </c>
      <c r="O1768" s="29"/>
      <c r="P1768" s="27"/>
    </row>
    <row collapsed="false" customFormat="false" customHeight="false" hidden="false" ht="12.1" outlineLevel="0" r="1769">
      <c r="A1769" s="21" t="n">
        <v>45590.48474537</v>
      </c>
      <c r="B1769" s="17" t="s">
        <v>16</v>
      </c>
      <c r="C1769" s="17" t="s">
        <v>556</v>
      </c>
      <c r="D1769" s="17" t="s">
        <v>473</v>
      </c>
      <c r="E1769" s="17" t="s">
        <v>17</v>
      </c>
      <c r="F1769" s="17" t="s">
        <v>19</v>
      </c>
      <c r="G1769" s="7" t="n">
        <v>1</v>
      </c>
      <c r="H1769" s="6" t="n">
        <v>6991</v>
      </c>
      <c r="I1769" s="6" t="n">
        <v>-6991</v>
      </c>
      <c r="J1769" s="6" t="n">
        <v>0</v>
      </c>
      <c r="K1769" s="6" t="n">
        <v>-2.8</v>
      </c>
      <c r="L1769" s="6" t="n">
        <v>0</v>
      </c>
      <c r="M1769" s="6"/>
      <c r="N1769" s="6" t="s">
        <f>=I1769+J1769+K1769+L1769</f>
      </c>
      <c r="O1769" s="6"/>
      <c r="P1769" s="17"/>
    </row>
    <row collapsed="false" customFormat="false" customHeight="false" hidden="false" ht="12.1" outlineLevel="0" r="1770">
      <c r="A1770" s="21" t="n">
        <v>45590.48474537</v>
      </c>
      <c r="B1770" s="17" t="s">
        <v>16</v>
      </c>
      <c r="C1770" s="17" t="s">
        <v>556</v>
      </c>
      <c r="D1770" s="17" t="s">
        <v>473</v>
      </c>
      <c r="E1770" s="17" t="s">
        <v>17</v>
      </c>
      <c r="F1770" s="17" t="s">
        <v>19</v>
      </c>
      <c r="G1770" s="7" t="n">
        <v>1</v>
      </c>
      <c r="H1770" s="6" t="n">
        <v>6991</v>
      </c>
      <c r="I1770" s="6" t="n">
        <v>-6991</v>
      </c>
      <c r="J1770" s="6" t="n">
        <v>0</v>
      </c>
      <c r="K1770" s="6" t="n">
        <v>-2.8</v>
      </c>
      <c r="L1770" s="6" t="n">
        <v>0</v>
      </c>
      <c r="M1770" s="6"/>
      <c r="N1770" s="6" t="s">
        <f>=I1770+J1770+K1770+L1770</f>
      </c>
      <c r="O1770" s="6"/>
      <c r="P1770" s="17"/>
    </row>
    <row collapsed="false" customFormat="false" customHeight="false" hidden="false" ht="12.1" outlineLevel="0" r="1771">
      <c r="A1771" s="21" t="n">
        <v>45590.48474537</v>
      </c>
      <c r="B1771" s="17" t="s">
        <v>16</v>
      </c>
      <c r="C1771" s="17" t="s">
        <v>556</v>
      </c>
      <c r="D1771" s="17" t="s">
        <v>473</v>
      </c>
      <c r="E1771" s="17" t="s">
        <v>17</v>
      </c>
      <c r="F1771" s="17" t="s">
        <v>19</v>
      </c>
      <c r="G1771" s="7" t="n">
        <v>1</v>
      </c>
      <c r="H1771" s="6" t="n">
        <v>6991</v>
      </c>
      <c r="I1771" s="6" t="n">
        <v>-6991</v>
      </c>
      <c r="J1771" s="6" t="n">
        <v>0</v>
      </c>
      <c r="K1771" s="6" t="n">
        <v>-2.8</v>
      </c>
      <c r="L1771" s="6" t="n">
        <v>0</v>
      </c>
      <c r="M1771" s="6"/>
      <c r="N1771" s="6" t="s">
        <f>=I1771+J1771+K1771+L1771</f>
      </c>
      <c r="O1771" s="6"/>
      <c r="P1771" s="17"/>
    </row>
    <row collapsed="false" customFormat="false" customHeight="false" hidden="false" ht="12.1" outlineLevel="0" r="1772">
      <c r="A1772" s="21" t="n">
        <v>45590.484756944</v>
      </c>
      <c r="B1772" s="17" t="s">
        <v>16</v>
      </c>
      <c r="C1772" s="17" t="s">
        <v>556</v>
      </c>
      <c r="D1772" s="17" t="s">
        <v>473</v>
      </c>
      <c r="E1772" s="17" t="s">
        <v>17</v>
      </c>
      <c r="F1772" s="17" t="s">
        <v>19</v>
      </c>
      <c r="G1772" s="7" t="n">
        <v>1</v>
      </c>
      <c r="H1772" s="6" t="n">
        <v>6991</v>
      </c>
      <c r="I1772" s="6" t="n">
        <v>-6991</v>
      </c>
      <c r="J1772" s="6" t="n">
        <v>0</v>
      </c>
      <c r="K1772" s="6" t="n">
        <v>-2.8</v>
      </c>
      <c r="L1772" s="6" t="n">
        <v>0</v>
      </c>
      <c r="M1772" s="6"/>
      <c r="N1772" s="6" t="s">
        <f>=I1772+J1772+K1772+L1772</f>
      </c>
      <c r="O1772" s="6"/>
      <c r="P1772" s="17"/>
    </row>
    <row collapsed="false" customFormat="false" customHeight="false" hidden="false" ht="12.1" outlineLevel="0" r="1773">
      <c r="A1773" s="21" t="n">
        <v>45590.73625</v>
      </c>
      <c r="B1773" s="17" t="s">
        <v>16</v>
      </c>
      <c r="C1773" s="17" t="s">
        <v>556</v>
      </c>
      <c r="D1773" s="17" t="s">
        <v>473</v>
      </c>
      <c r="E1773" s="17" t="s">
        <v>17</v>
      </c>
      <c r="F1773" s="17" t="s">
        <v>19</v>
      </c>
      <c r="G1773" s="7" t="n">
        <v>5</v>
      </c>
      <c r="H1773" s="6" t="n">
        <v>6820</v>
      </c>
      <c r="I1773" s="6" t="n">
        <v>-34100</v>
      </c>
      <c r="J1773" s="6" t="n">
        <v>0</v>
      </c>
      <c r="K1773" s="6" t="n">
        <v>-13.64</v>
      </c>
      <c r="L1773" s="6" t="n">
        <v>0</v>
      </c>
      <c r="M1773" s="6"/>
      <c r="N1773" s="6" t="s">
        <f>=I1773+J1773+K1773+L1773</f>
      </c>
      <c r="O1773" s="6"/>
      <c r="P1773" s="17"/>
    </row>
    <row collapsed="false" customFormat="false" customHeight="false" hidden="false" ht="12.1" outlineLevel="0" r="1774">
      <c r="A1774" s="21" t="n">
        <v>45590.73912037</v>
      </c>
      <c r="B1774" s="17" t="s">
        <v>486</v>
      </c>
      <c r="C1774" s="17" t="s">
        <v>564</v>
      </c>
      <c r="D1774" s="17" t="s">
        <v>473</v>
      </c>
      <c r="E1774" s="17" t="s">
        <v>17</v>
      </c>
      <c r="F1774" s="17" t="s">
        <v>19</v>
      </c>
      <c r="G1774" s="7" t="n">
        <v>47</v>
      </c>
      <c r="H1774" s="6" t="n">
        <v>581</v>
      </c>
      <c r="I1774" s="6" t="n">
        <v>-27307</v>
      </c>
      <c r="J1774" s="6" t="n">
        <v>0</v>
      </c>
      <c r="K1774" s="6" t="n">
        <v>-10.92</v>
      </c>
      <c r="L1774" s="6" t="n">
        <v>0</v>
      </c>
      <c r="M1774" s="6"/>
      <c r="N1774" s="6" t="s">
        <f>=I1774+J1774+K1774+L1774</f>
      </c>
      <c r="O1774" s="6"/>
      <c r="P1774" s="17"/>
    </row>
    <row collapsed="false" customFormat="false" customHeight="false" hidden="false" ht="12.1" outlineLevel="0" r="1775">
      <c r="A1775" s="21" t="n">
        <v>45590.800613426</v>
      </c>
      <c r="B1775" s="17" t="s">
        <v>24</v>
      </c>
      <c r="C1775" s="17" t="s">
        <v>630</v>
      </c>
      <c r="D1775" s="17" t="s">
        <v>473</v>
      </c>
      <c r="E1775" s="17" t="s">
        <v>17</v>
      </c>
      <c r="F1775" s="17" t="s">
        <v>19</v>
      </c>
      <c r="G1775" s="7" t="n">
        <v>2</v>
      </c>
      <c r="H1775" s="6" t="n">
        <v>575</v>
      </c>
      <c r="I1775" s="6" t="n">
        <v>-1150</v>
      </c>
      <c r="J1775" s="6" t="n">
        <v>0</v>
      </c>
      <c r="K1775" s="6" t="n">
        <v>-0.46</v>
      </c>
      <c r="L1775" s="6" t="n">
        <v>0</v>
      </c>
      <c r="M1775" s="6"/>
      <c r="N1775" s="6" t="s">
        <f>=I1775+J1775+K1775+L1775</f>
      </c>
      <c r="O1775" s="6"/>
      <c r="P1775" s="17"/>
    </row>
    <row collapsed="false" customFormat="false" customHeight="false" hidden="false" ht="12.1" outlineLevel="0" r="1776">
      <c r="A1776" s="21" t="n">
        <v>45590.992696759</v>
      </c>
      <c r="B1776" s="17" t="s">
        <v>16</v>
      </c>
      <c r="C1776" s="17" t="s">
        <v>556</v>
      </c>
      <c r="D1776" s="17" t="s">
        <v>473</v>
      </c>
      <c r="E1776" s="17" t="s">
        <v>17</v>
      </c>
      <c r="F1776" s="17" t="s">
        <v>19</v>
      </c>
      <c r="G1776" s="7" t="n">
        <v>10</v>
      </c>
      <c r="H1776" s="6" t="n">
        <v>6751</v>
      </c>
      <c r="I1776" s="6" t="n">
        <v>-67510</v>
      </c>
      <c r="J1776" s="6" t="n">
        <v>0</v>
      </c>
      <c r="K1776" s="6" t="n">
        <v>-27</v>
      </c>
      <c r="L1776" s="6" t="n">
        <v>0</v>
      </c>
      <c r="M1776" s="6"/>
      <c r="N1776" s="6" t="s">
        <f>=I1776+J1776+K1776+L1776</f>
      </c>
      <c r="O1776" s="6"/>
      <c r="P1776" s="17"/>
    </row>
    <row collapsed="false" customFormat="false" customHeight="false" hidden="false" ht="12.1" outlineLevel="0" r="1777">
      <c r="A1777" s="26" t="n">
        <v>45593</v>
      </c>
      <c r="B1777" s="27" t="s">
        <v>547</v>
      </c>
      <c r="C1777" s="27" t="s">
        <v>183</v>
      </c>
      <c r="D1777" s="27" t="s">
        <v>547</v>
      </c>
      <c r="E1777" s="27" t="s">
        <v>547</v>
      </c>
      <c r="F1777" s="27" t="s">
        <v>19</v>
      </c>
      <c r="G1777" s="28" t="n">
        <v>1</v>
      </c>
      <c r="H1777" s="29" t="n">
        <v>150000</v>
      </c>
      <c r="I1777" s="29" t="n">
        <v>150000</v>
      </c>
      <c r="J1777" s="29" t="n">
        <v>0</v>
      </c>
      <c r="K1777" s="29" t="n">
        <v>0</v>
      </c>
      <c r="L1777" s="29" t="n">
        <v>0</v>
      </c>
      <c r="M1777" s="29"/>
      <c r="N1777" s="6" t="s">
        <f>=I1777+J1777+K1777+L1777</f>
      </c>
      <c r="O1777" s="29"/>
      <c r="P1777" s="27"/>
    </row>
    <row collapsed="false" customFormat="false" customHeight="false" hidden="false" ht="12.1" outlineLevel="0" r="1778">
      <c r="A1778" s="26" t="n">
        <v>45593</v>
      </c>
      <c r="B1778" s="27" t="s">
        <v>547</v>
      </c>
      <c r="C1778" s="27" t="s">
        <v>183</v>
      </c>
      <c r="D1778" s="27" t="s">
        <v>547</v>
      </c>
      <c r="E1778" s="27" t="s">
        <v>547</v>
      </c>
      <c r="F1778" s="27" t="s">
        <v>19</v>
      </c>
      <c r="G1778" s="28" t="n">
        <v>1</v>
      </c>
      <c r="H1778" s="29" t="n">
        <v>35000</v>
      </c>
      <c r="I1778" s="29" t="n">
        <v>35000</v>
      </c>
      <c r="J1778" s="29" t="n">
        <v>0</v>
      </c>
      <c r="K1778" s="29" t="n">
        <v>0</v>
      </c>
      <c r="L1778" s="29" t="n">
        <v>0</v>
      </c>
      <c r="M1778" s="29"/>
      <c r="N1778" s="6" t="s">
        <f>=I1778+J1778+K1778+L1778</f>
      </c>
      <c r="O1778" s="29"/>
      <c r="P1778" s="27"/>
    </row>
    <row collapsed="false" customFormat="false" customHeight="false" hidden="false" ht="12.1" outlineLevel="0" r="1779">
      <c r="A1779" s="26" t="n">
        <v>45593</v>
      </c>
      <c r="B1779" s="27" t="s">
        <v>547</v>
      </c>
      <c r="C1779" s="27" t="s">
        <v>183</v>
      </c>
      <c r="D1779" s="27" t="s">
        <v>547</v>
      </c>
      <c r="E1779" s="27" t="s">
        <v>547</v>
      </c>
      <c r="F1779" s="27" t="s">
        <v>19</v>
      </c>
      <c r="G1779" s="28" t="n">
        <v>1</v>
      </c>
      <c r="H1779" s="29" t="n">
        <v>6329.4</v>
      </c>
      <c r="I1779" s="29" t="n">
        <v>6329.4</v>
      </c>
      <c r="J1779" s="29" t="n">
        <v>0</v>
      </c>
      <c r="K1779" s="29" t="n">
        <v>0</v>
      </c>
      <c r="L1779" s="29" t="n">
        <v>0</v>
      </c>
      <c r="M1779" s="29"/>
      <c r="N1779" s="6" t="s">
        <f>=I1779+J1779+K1779+L1779</f>
      </c>
      <c r="O1779" s="29"/>
      <c r="P1779" s="27"/>
    </row>
    <row collapsed="false" customFormat="false" customHeight="false" hidden="false" ht="12.1" outlineLevel="0" r="1780">
      <c r="A1780" s="21" t="n">
        <v>45593.483912037</v>
      </c>
      <c r="B1780" s="17" t="s">
        <v>24</v>
      </c>
      <c r="C1780" s="17" t="s">
        <v>630</v>
      </c>
      <c r="D1780" s="17" t="s">
        <v>473</v>
      </c>
      <c r="E1780" s="17" t="s">
        <v>17</v>
      </c>
      <c r="F1780" s="17" t="s">
        <v>19</v>
      </c>
      <c r="G1780" s="7" t="n">
        <v>100</v>
      </c>
      <c r="H1780" s="6" t="n">
        <v>565.6</v>
      </c>
      <c r="I1780" s="6" t="n">
        <v>-56560</v>
      </c>
      <c r="J1780" s="6" t="n">
        <v>0</v>
      </c>
      <c r="K1780" s="6" t="n">
        <v>-22.62</v>
      </c>
      <c r="L1780" s="6" t="n">
        <v>0</v>
      </c>
      <c r="M1780" s="6"/>
      <c r="N1780" s="6" t="s">
        <f>=I1780+J1780+K1780+L1780</f>
      </c>
      <c r="O1780" s="6"/>
      <c r="P1780" s="17"/>
    </row>
    <row collapsed="false" customFormat="false" customHeight="false" hidden="false" ht="12.1" outlineLevel="0" r="1781">
      <c r="A1781" s="21" t="n">
        <v>45593.64494213</v>
      </c>
      <c r="B1781" s="17" t="s">
        <v>24</v>
      </c>
      <c r="C1781" s="17" t="s">
        <v>630</v>
      </c>
      <c r="D1781" s="17" t="s">
        <v>473</v>
      </c>
      <c r="E1781" s="17" t="s">
        <v>17</v>
      </c>
      <c r="F1781" s="17" t="s">
        <v>19</v>
      </c>
      <c r="G1781" s="7" t="n">
        <v>2</v>
      </c>
      <c r="H1781" s="6" t="n">
        <v>559</v>
      </c>
      <c r="I1781" s="6" t="n">
        <v>-1118</v>
      </c>
      <c r="J1781" s="6" t="n">
        <v>0</v>
      </c>
      <c r="K1781" s="6" t="n">
        <v>-0.45</v>
      </c>
      <c r="L1781" s="6" t="n">
        <v>0</v>
      </c>
      <c r="M1781" s="6"/>
      <c r="N1781" s="6" t="s">
        <f>=I1781+J1781+K1781+L1781</f>
      </c>
      <c r="O1781" s="6"/>
      <c r="P1781" s="17"/>
    </row>
    <row collapsed="false" customFormat="false" customHeight="false" hidden="false" ht="12.1" outlineLevel="0" r="1782">
      <c r="A1782" s="21" t="n">
        <v>45593.759456019</v>
      </c>
      <c r="B1782" s="17" t="s">
        <v>24</v>
      </c>
      <c r="C1782" s="17" t="s">
        <v>630</v>
      </c>
      <c r="D1782" s="17" t="s">
        <v>473</v>
      </c>
      <c r="E1782" s="17" t="s">
        <v>17</v>
      </c>
      <c r="F1782" s="17" t="s">
        <v>19</v>
      </c>
      <c r="G1782" s="7" t="n">
        <v>11</v>
      </c>
      <c r="H1782" s="6" t="n">
        <v>552.2</v>
      </c>
      <c r="I1782" s="6" t="n">
        <v>-6074.2</v>
      </c>
      <c r="J1782" s="6" t="n">
        <v>0</v>
      </c>
      <c r="K1782" s="6" t="n">
        <v>-2.43</v>
      </c>
      <c r="L1782" s="6" t="n">
        <v>0</v>
      </c>
      <c r="M1782" s="6"/>
      <c r="N1782" s="6" t="s">
        <f>=I1782+J1782+K1782+L1782</f>
      </c>
      <c r="O1782" s="6"/>
      <c r="P1782" s="17"/>
    </row>
    <row collapsed="false" customFormat="false" customHeight="false" hidden="false" ht="12.1" outlineLevel="0" r="1783">
      <c r="A1783" s="21" t="n">
        <v>45593.834849537</v>
      </c>
      <c r="B1783" s="17" t="s">
        <v>16</v>
      </c>
      <c r="C1783" s="17" t="s">
        <v>556</v>
      </c>
      <c r="D1783" s="17" t="s">
        <v>473</v>
      </c>
      <c r="E1783" s="17" t="s">
        <v>17</v>
      </c>
      <c r="F1783" s="17" t="s">
        <v>19</v>
      </c>
      <c r="G1783" s="7" t="n">
        <v>1</v>
      </c>
      <c r="H1783" s="6" t="n">
        <v>6690</v>
      </c>
      <c r="I1783" s="6" t="n">
        <v>-6690</v>
      </c>
      <c r="J1783" s="6" t="n">
        <v>0</v>
      </c>
      <c r="K1783" s="6" t="n">
        <v>-2.68</v>
      </c>
      <c r="L1783" s="6" t="n">
        <v>0</v>
      </c>
      <c r="M1783" s="6"/>
      <c r="N1783" s="6" t="s">
        <f>=I1783+J1783+K1783+L1783</f>
      </c>
      <c r="O1783" s="6"/>
      <c r="P1783" s="17"/>
    </row>
    <row collapsed="false" customFormat="false" customHeight="false" hidden="false" ht="12.1" outlineLevel="0" r="1784">
      <c r="A1784" s="21" t="n">
        <v>45593.834861111</v>
      </c>
      <c r="B1784" s="17" t="s">
        <v>16</v>
      </c>
      <c r="C1784" s="17" t="s">
        <v>556</v>
      </c>
      <c r="D1784" s="17" t="s">
        <v>473</v>
      </c>
      <c r="E1784" s="17" t="s">
        <v>17</v>
      </c>
      <c r="F1784" s="17" t="s">
        <v>19</v>
      </c>
      <c r="G1784" s="7" t="n">
        <v>13</v>
      </c>
      <c r="H1784" s="6" t="n">
        <v>6690</v>
      </c>
      <c r="I1784" s="6" t="n">
        <v>-86970</v>
      </c>
      <c r="J1784" s="6" t="n">
        <v>0</v>
      </c>
      <c r="K1784" s="6" t="n">
        <v>-34.79</v>
      </c>
      <c r="L1784" s="6" t="n">
        <v>0</v>
      </c>
      <c r="M1784" s="6"/>
      <c r="N1784" s="6" t="s">
        <f>=I1784+J1784+K1784+L1784</f>
      </c>
      <c r="O1784" s="6"/>
      <c r="P1784" s="17"/>
    </row>
    <row collapsed="false" customFormat="false" customHeight="false" hidden="false" ht="12.1" outlineLevel="0" r="1785">
      <c r="A1785" s="26" t="n">
        <v>45594</v>
      </c>
      <c r="B1785" s="27" t="s">
        <v>547</v>
      </c>
      <c r="C1785" s="27" t="s">
        <v>183</v>
      </c>
      <c r="D1785" s="27" t="s">
        <v>547</v>
      </c>
      <c r="E1785" s="27" t="s">
        <v>547</v>
      </c>
      <c r="F1785" s="27" t="s">
        <v>19</v>
      </c>
      <c r="G1785" s="28" t="n">
        <v>1</v>
      </c>
      <c r="H1785" s="29" t="n">
        <v>19312.6</v>
      </c>
      <c r="I1785" s="29" t="n">
        <v>19312.6</v>
      </c>
      <c r="J1785" s="29" t="n">
        <v>0</v>
      </c>
      <c r="K1785" s="29" t="n">
        <v>0</v>
      </c>
      <c r="L1785" s="29" t="n">
        <v>0</v>
      </c>
      <c r="M1785" s="29"/>
      <c r="N1785" s="6" t="s">
        <f>=I1785+J1785+K1785+L1785</f>
      </c>
      <c r="O1785" s="29"/>
      <c r="P1785" s="27"/>
    </row>
    <row collapsed="false" customFormat="false" customHeight="false" hidden="false" ht="12.1" outlineLevel="0" r="1786">
      <c r="A1786" s="26" t="n">
        <v>45596</v>
      </c>
      <c r="B1786" s="27" t="s">
        <v>547</v>
      </c>
      <c r="C1786" s="27" t="s">
        <v>183</v>
      </c>
      <c r="D1786" s="27" t="s">
        <v>547</v>
      </c>
      <c r="E1786" s="27" t="s">
        <v>547</v>
      </c>
      <c r="F1786" s="27" t="s">
        <v>19</v>
      </c>
      <c r="G1786" s="28" t="n">
        <v>1</v>
      </c>
      <c r="H1786" s="29" t="n">
        <v>27883.9</v>
      </c>
      <c r="I1786" s="29" t="n">
        <v>27883.9</v>
      </c>
      <c r="J1786" s="29" t="n">
        <v>0</v>
      </c>
      <c r="K1786" s="29" t="n">
        <v>0</v>
      </c>
      <c r="L1786" s="29" t="n">
        <v>0</v>
      </c>
      <c r="M1786" s="29"/>
      <c r="N1786" s="6" t="s">
        <f>=I1786+J1786+K1786+L1786</f>
      </c>
      <c r="O1786" s="29"/>
      <c r="P1786" s="27"/>
    </row>
    <row collapsed="false" customFormat="false" customHeight="false" hidden="false" ht="12.1" outlineLevel="0" r="1787">
      <c r="A1787" s="21" t="n">
        <v>45596.877395833</v>
      </c>
      <c r="B1787" s="17" t="s">
        <v>24</v>
      </c>
      <c r="C1787" s="17" t="s">
        <v>630</v>
      </c>
      <c r="D1787" s="17" t="s">
        <v>473</v>
      </c>
      <c r="E1787" s="17" t="s">
        <v>17</v>
      </c>
      <c r="F1787" s="17" t="s">
        <v>19</v>
      </c>
      <c r="G1787" s="7" t="n">
        <v>44</v>
      </c>
      <c r="H1787" s="6" t="n">
        <v>531.3</v>
      </c>
      <c r="I1787" s="6" t="n">
        <v>-23377.2</v>
      </c>
      <c r="J1787" s="6" t="n">
        <v>0</v>
      </c>
      <c r="K1787" s="6" t="n">
        <v>-9.35</v>
      </c>
      <c r="L1787" s="6" t="n">
        <v>0</v>
      </c>
      <c r="M1787" s="6"/>
      <c r="N1787" s="6" t="s">
        <f>=I1787+J1787+K1787+L1787</f>
      </c>
      <c r="O1787" s="6"/>
      <c r="P1787" s="17"/>
    </row>
    <row collapsed="false" customFormat="false" customHeight="false" hidden="false" ht="12.1" outlineLevel="0" r="1788">
      <c r="A1788" s="21" t="n">
        <v>45596.87787037</v>
      </c>
      <c r="B1788" s="17" t="s">
        <v>24</v>
      </c>
      <c r="C1788" s="17" t="s">
        <v>630</v>
      </c>
      <c r="D1788" s="17" t="s">
        <v>473</v>
      </c>
      <c r="E1788" s="17" t="s">
        <v>17</v>
      </c>
      <c r="F1788" s="17" t="s">
        <v>19</v>
      </c>
      <c r="G1788" s="7" t="n">
        <v>6</v>
      </c>
      <c r="H1788" s="6" t="n">
        <v>531.3</v>
      </c>
      <c r="I1788" s="6" t="n">
        <v>-3187.8</v>
      </c>
      <c r="J1788" s="6" t="n">
        <v>0</v>
      </c>
      <c r="K1788" s="6" t="n">
        <v>-1.28</v>
      </c>
      <c r="L1788" s="6" t="n">
        <v>0</v>
      </c>
      <c r="M1788" s="6"/>
      <c r="N1788" s="6" t="s">
        <f>=I1788+J1788+K1788+L1788</f>
      </c>
      <c r="O1788" s="6"/>
      <c r="P1788" s="17"/>
    </row>
    <row collapsed="false" customFormat="false" customHeight="false" hidden="false" ht="12.1" outlineLevel="0" r="1789">
      <c r="A1789" s="21" t="n">
        <v>45597.65849537</v>
      </c>
      <c r="B1789" s="17" t="s">
        <v>16</v>
      </c>
      <c r="C1789" s="17" t="s">
        <v>556</v>
      </c>
      <c r="D1789" s="17" t="s">
        <v>473</v>
      </c>
      <c r="E1789" s="17" t="s">
        <v>17</v>
      </c>
      <c r="F1789" s="17" t="s">
        <v>19</v>
      </c>
      <c r="G1789" s="7" t="n">
        <v>8</v>
      </c>
      <c r="H1789" s="6" t="n">
        <v>6780</v>
      </c>
      <c r="I1789" s="6" t="n">
        <v>-54240</v>
      </c>
      <c r="J1789" s="6" t="n">
        <v>0</v>
      </c>
      <c r="K1789" s="6" t="n">
        <v>-21.7</v>
      </c>
      <c r="L1789" s="6" t="n">
        <v>0</v>
      </c>
      <c r="M1789" s="6"/>
      <c r="N1789" s="6" t="s">
        <f>=I1789+J1789+K1789+L1789</f>
      </c>
      <c r="O1789" s="6"/>
      <c r="P1789" s="17"/>
    </row>
    <row collapsed="false" customFormat="false" customHeight="false" hidden="false" ht="12.1" outlineLevel="0" r="1790">
      <c r="A1790" s="21" t="n">
        <v>45598.690462963</v>
      </c>
      <c r="B1790" s="17" t="s">
        <v>495</v>
      </c>
      <c r="C1790" s="17" t="s">
        <v>609</v>
      </c>
      <c r="D1790" s="17" t="s">
        <v>473</v>
      </c>
      <c r="E1790" s="17" t="s">
        <v>17</v>
      </c>
      <c r="F1790" s="17" t="s">
        <v>19</v>
      </c>
      <c r="G1790" s="7" t="n">
        <v>30</v>
      </c>
      <c r="H1790" s="6" t="n">
        <v>48.1</v>
      </c>
      <c r="I1790" s="6" t="n">
        <v>-1443</v>
      </c>
      <c r="J1790" s="6" t="n">
        <v>0</v>
      </c>
      <c r="K1790" s="6" t="n">
        <v>-0.58</v>
      </c>
      <c r="L1790" s="6" t="n">
        <v>0</v>
      </c>
      <c r="M1790" s="6"/>
      <c r="N1790" s="6" t="s">
        <f>=I1790+J1790+K1790+L1790</f>
      </c>
      <c r="O1790" s="6"/>
      <c r="P1790" s="17"/>
    </row>
    <row collapsed="false" customFormat="false" customHeight="false" hidden="false" ht="12.1" outlineLevel="0" r="1791">
      <c r="A1791" s="26" t="n">
        <v>45601</v>
      </c>
      <c r="B1791" s="27" t="s">
        <v>547</v>
      </c>
      <c r="C1791" s="27" t="s">
        <v>183</v>
      </c>
      <c r="D1791" s="27" t="s">
        <v>547</v>
      </c>
      <c r="E1791" s="27" t="s">
        <v>547</v>
      </c>
      <c r="F1791" s="27" t="s">
        <v>19</v>
      </c>
      <c r="G1791" s="28" t="n">
        <v>1</v>
      </c>
      <c r="H1791" s="29" t="n">
        <v>1754.9</v>
      </c>
      <c r="I1791" s="29" t="n">
        <v>1754.9</v>
      </c>
      <c r="J1791" s="29" t="n">
        <v>0</v>
      </c>
      <c r="K1791" s="29" t="n">
        <v>0</v>
      </c>
      <c r="L1791" s="29" t="n">
        <v>0</v>
      </c>
      <c r="M1791" s="29"/>
      <c r="N1791" s="6" t="s">
        <f>=I1791+J1791+K1791+L1791</f>
      </c>
      <c r="O1791" s="29"/>
      <c r="P1791" s="27"/>
    </row>
    <row collapsed="false" customFormat="false" customHeight="false" hidden="false" ht="12.1" outlineLevel="0" r="1792">
      <c r="A1792" s="26" t="n">
        <v>45601</v>
      </c>
      <c r="B1792" s="27" t="s">
        <v>547</v>
      </c>
      <c r="C1792" s="27" t="s">
        <v>183</v>
      </c>
      <c r="D1792" s="27" t="s">
        <v>547</v>
      </c>
      <c r="E1792" s="27" t="s">
        <v>547</v>
      </c>
      <c r="F1792" s="27" t="s">
        <v>19</v>
      </c>
      <c r="G1792" s="28" t="n">
        <v>1</v>
      </c>
      <c r="H1792" s="29" t="n">
        <v>1776.8</v>
      </c>
      <c r="I1792" s="29" t="n">
        <v>1776.8</v>
      </c>
      <c r="J1792" s="29" t="n">
        <v>0</v>
      </c>
      <c r="K1792" s="29" t="n">
        <v>0</v>
      </c>
      <c r="L1792" s="29" t="n">
        <v>0</v>
      </c>
      <c r="M1792" s="29"/>
      <c r="N1792" s="6" t="s">
        <f>=I1792+J1792+K1792+L1792</f>
      </c>
      <c r="O1792" s="29"/>
      <c r="P1792" s="27"/>
    </row>
    <row collapsed="false" customFormat="false" customHeight="false" hidden="false" ht="12.1" outlineLevel="0" r="1793">
      <c r="A1793" s="26" t="n">
        <v>45604</v>
      </c>
      <c r="B1793" s="27" t="s">
        <v>547</v>
      </c>
      <c r="C1793" s="27" t="s">
        <v>183</v>
      </c>
      <c r="D1793" s="27" t="s">
        <v>547</v>
      </c>
      <c r="E1793" s="27" t="s">
        <v>547</v>
      </c>
      <c r="F1793" s="27" t="s">
        <v>19</v>
      </c>
      <c r="G1793" s="28" t="n">
        <v>1</v>
      </c>
      <c r="H1793" s="29" t="n">
        <v>6719</v>
      </c>
      <c r="I1793" s="29" t="n">
        <v>6719</v>
      </c>
      <c r="J1793" s="29" t="n">
        <v>0</v>
      </c>
      <c r="K1793" s="29" t="n">
        <v>0</v>
      </c>
      <c r="L1793" s="29" t="n">
        <v>0</v>
      </c>
      <c r="M1793" s="29"/>
      <c r="N1793" s="6" t="s">
        <f>=I1793+J1793+K1793+L1793</f>
      </c>
      <c r="O1793" s="29"/>
      <c r="P1793" s="27"/>
    </row>
    <row collapsed="false" customFormat="false" customHeight="false" hidden="false" ht="12.1" outlineLevel="0" r="1794">
      <c r="A1794" s="21" t="n">
        <v>45604.475474537</v>
      </c>
      <c r="B1794" s="17" t="s">
        <v>24</v>
      </c>
      <c r="C1794" s="17" t="s">
        <v>630</v>
      </c>
      <c r="D1794" s="17" t="s">
        <v>473</v>
      </c>
      <c r="E1794" s="17" t="s">
        <v>17</v>
      </c>
      <c r="F1794" s="17" t="s">
        <v>19</v>
      </c>
      <c r="G1794" s="7" t="n">
        <v>6</v>
      </c>
      <c r="H1794" s="6" t="n">
        <v>576.1</v>
      </c>
      <c r="I1794" s="6" t="n">
        <v>-3456.6</v>
      </c>
      <c r="J1794" s="6" t="n">
        <v>0</v>
      </c>
      <c r="K1794" s="6" t="n">
        <v>-1.38</v>
      </c>
      <c r="L1794" s="6" t="n">
        <v>0</v>
      </c>
      <c r="M1794" s="6"/>
      <c r="N1794" s="6" t="s">
        <f>=I1794+J1794+K1794+L1794</f>
      </c>
      <c r="O1794" s="6"/>
      <c r="P1794" s="17"/>
    </row>
    <row collapsed="false" customFormat="false" customHeight="false" hidden="false" ht="12.1" outlineLevel="0" r="1795">
      <c r="A1795" s="21" t="n">
        <v>45604.777708333</v>
      </c>
      <c r="B1795" s="17" t="s">
        <v>74</v>
      </c>
      <c r="C1795" s="17" t="s">
        <v>655</v>
      </c>
      <c r="D1795" s="17" t="s">
        <v>473</v>
      </c>
      <c r="E1795" s="17" t="s">
        <v>75</v>
      </c>
      <c r="F1795" s="17" t="s">
        <v>19</v>
      </c>
      <c r="G1795" s="7" t="n">
        <v>5</v>
      </c>
      <c r="H1795" s="6" t="n">
        <v>977.1</v>
      </c>
      <c r="I1795" s="6" t="n">
        <v>-4885.5</v>
      </c>
      <c r="J1795" s="6" t="n">
        <v>0</v>
      </c>
      <c r="K1795" s="6" t="n">
        <v>-1.95</v>
      </c>
      <c r="L1795" s="6" t="n">
        <v>0</v>
      </c>
      <c r="M1795" s="6"/>
      <c r="N1795" s="6" t="s">
        <f>=I1795+J1795+K1795+L1795</f>
      </c>
      <c r="O1795" s="6"/>
      <c r="P1795" s="17"/>
    </row>
    <row collapsed="false" customFormat="false" customHeight="false" hidden="false" ht="12.1" outlineLevel="0" r="1796">
      <c r="A1796" s="26" t="n">
        <v>45608</v>
      </c>
      <c r="B1796" s="27" t="s">
        <v>547</v>
      </c>
      <c r="C1796" s="27" t="s">
        <v>183</v>
      </c>
      <c r="D1796" s="27" t="s">
        <v>547</v>
      </c>
      <c r="E1796" s="27" t="s">
        <v>547</v>
      </c>
      <c r="F1796" s="27" t="s">
        <v>19</v>
      </c>
      <c r="G1796" s="28" t="n">
        <v>1</v>
      </c>
      <c r="H1796" s="29" t="n">
        <v>200</v>
      </c>
      <c r="I1796" s="29" t="n">
        <v>200</v>
      </c>
      <c r="J1796" s="29" t="n">
        <v>0</v>
      </c>
      <c r="K1796" s="29" t="n">
        <v>0</v>
      </c>
      <c r="L1796" s="29" t="n">
        <v>0</v>
      </c>
      <c r="M1796" s="29"/>
      <c r="N1796" s="6" t="s">
        <f>=I1796+J1796+K1796+L1796</f>
      </c>
      <c r="O1796" s="29"/>
      <c r="P1796" s="27"/>
    </row>
    <row collapsed="false" customFormat="false" customHeight="false" hidden="false" ht="12.1" outlineLevel="0" r="1797">
      <c r="A1797" s="21" t="n">
        <v>45608.513784722</v>
      </c>
      <c r="B1797" s="17" t="s">
        <v>24</v>
      </c>
      <c r="C1797" s="17" t="s">
        <v>630</v>
      </c>
      <c r="D1797" s="17" t="s">
        <v>473</v>
      </c>
      <c r="E1797" s="17" t="s">
        <v>17</v>
      </c>
      <c r="F1797" s="17" t="s">
        <v>19</v>
      </c>
      <c r="G1797" s="7" t="n">
        <v>4</v>
      </c>
      <c r="H1797" s="6" t="n">
        <v>596</v>
      </c>
      <c r="I1797" s="6" t="n">
        <v>-2384</v>
      </c>
      <c r="J1797" s="6" t="n">
        <v>0</v>
      </c>
      <c r="K1797" s="6" t="n">
        <v>-1.66</v>
      </c>
      <c r="L1797" s="6" t="n">
        <v>0</v>
      </c>
      <c r="M1797" s="6"/>
      <c r="N1797" s="6" t="s">
        <f>=I1797+J1797+K1797+L1797</f>
      </c>
      <c r="O1797" s="6"/>
      <c r="P1797" s="17"/>
    </row>
    <row collapsed="false" customFormat="false" customHeight="false" hidden="false" ht="12.1" outlineLevel="0" r="1798">
      <c r="A1798" s="26" t="n">
        <v>45609</v>
      </c>
      <c r="B1798" s="27" t="s">
        <v>547</v>
      </c>
      <c r="C1798" s="27" t="s">
        <v>183</v>
      </c>
      <c r="D1798" s="27" t="s">
        <v>547</v>
      </c>
      <c r="E1798" s="27" t="s">
        <v>547</v>
      </c>
      <c r="F1798" s="27" t="s">
        <v>19</v>
      </c>
      <c r="G1798" s="28" t="n">
        <v>1</v>
      </c>
      <c r="H1798" s="29" t="n">
        <v>80000</v>
      </c>
      <c r="I1798" s="29" t="n">
        <v>80000</v>
      </c>
      <c r="J1798" s="29" t="n">
        <v>0</v>
      </c>
      <c r="K1798" s="29" t="n">
        <v>0</v>
      </c>
      <c r="L1798" s="29" t="n">
        <v>0</v>
      </c>
      <c r="M1798" s="29"/>
      <c r="N1798" s="6" t="s">
        <f>=I1798+J1798+K1798+L1798</f>
      </c>
      <c r="O1798" s="29"/>
      <c r="P1798" s="27"/>
    </row>
    <row collapsed="false" customFormat="false" customHeight="false" hidden="false" ht="12.1" outlineLevel="0" r="1799">
      <c r="A1799" s="21" t="n">
        <v>45609.986296296</v>
      </c>
      <c r="B1799" s="17" t="s">
        <v>24</v>
      </c>
      <c r="C1799" s="17" t="s">
        <v>630</v>
      </c>
      <c r="D1799" s="17" t="s">
        <v>473</v>
      </c>
      <c r="E1799" s="17" t="s">
        <v>17</v>
      </c>
      <c r="F1799" s="17" t="s">
        <v>19</v>
      </c>
      <c r="G1799" s="7" t="n">
        <v>137</v>
      </c>
      <c r="H1799" s="6" t="n">
        <v>581.2</v>
      </c>
      <c r="I1799" s="6" t="n">
        <v>-79624.4</v>
      </c>
      <c r="J1799" s="6" t="n">
        <v>0</v>
      </c>
      <c r="K1799" s="6" t="n">
        <v>-31.85</v>
      </c>
      <c r="L1799" s="6" t="n">
        <v>0</v>
      </c>
      <c r="M1799" s="6"/>
      <c r="N1799" s="6" t="s">
        <f>=I1799+J1799+K1799+L1799</f>
      </c>
      <c r="O1799" s="6"/>
      <c r="P1799" s="17"/>
    </row>
    <row collapsed="false" customFormat="false" customHeight="false" hidden="false" ht="12.1" outlineLevel="0" r="1800">
      <c r="A1800" s="26" t="n">
        <v>45625</v>
      </c>
      <c r="B1800" s="27" t="s">
        <v>547</v>
      </c>
      <c r="C1800" s="27" t="s">
        <v>183</v>
      </c>
      <c r="D1800" s="27" t="s">
        <v>547</v>
      </c>
      <c r="E1800" s="27" t="s">
        <v>547</v>
      </c>
      <c r="F1800" s="27" t="s">
        <v>19</v>
      </c>
      <c r="G1800" s="28" t="n">
        <v>1</v>
      </c>
      <c r="H1800" s="29" t="n">
        <v>21000</v>
      </c>
      <c r="I1800" s="29" t="n">
        <v>21000</v>
      </c>
      <c r="J1800" s="29" t="n">
        <v>0</v>
      </c>
      <c r="K1800" s="29" t="n">
        <v>0</v>
      </c>
      <c r="L1800" s="29" t="n">
        <v>0</v>
      </c>
      <c r="M1800" s="29"/>
      <c r="N1800" s="6" t="s">
        <f>=I1800+J1800+K1800+L1800</f>
      </c>
      <c r="O1800" s="29"/>
      <c r="P1800" s="27"/>
    </row>
    <row collapsed="false" customFormat="false" customHeight="false" hidden="false" ht="12.1" outlineLevel="0" r="1801">
      <c r="A1801" s="21" t="n">
        <v>45625.928622685</v>
      </c>
      <c r="B1801" s="17" t="s">
        <v>24</v>
      </c>
      <c r="C1801" s="17" t="s">
        <v>630</v>
      </c>
      <c r="D1801" s="17" t="s">
        <v>473</v>
      </c>
      <c r="E1801" s="17" t="s">
        <v>17</v>
      </c>
      <c r="F1801" s="17" t="s">
        <v>19</v>
      </c>
      <c r="G1801" s="7" t="n">
        <v>1</v>
      </c>
      <c r="H1801" s="6" t="n">
        <v>543.6</v>
      </c>
      <c r="I1801" s="6" t="n">
        <v>-543.6</v>
      </c>
      <c r="J1801" s="6" t="n">
        <v>0</v>
      </c>
      <c r="K1801" s="6" t="n">
        <v>-0.38</v>
      </c>
      <c r="L1801" s="6" t="n">
        <v>0</v>
      </c>
      <c r="M1801" s="6"/>
      <c r="N1801" s="6" t="s">
        <f>=I1801+J1801+K1801+L1801</f>
      </c>
      <c r="O1801" s="6"/>
      <c r="P1801" s="17"/>
    </row>
    <row collapsed="false" customFormat="false" customHeight="false" hidden="false" ht="12.1" outlineLevel="0" r="1802">
      <c r="A1802" s="21" t="n">
        <v>45625.928969907</v>
      </c>
      <c r="B1802" s="17" t="s">
        <v>16</v>
      </c>
      <c r="C1802" s="17" t="s">
        <v>556</v>
      </c>
      <c r="D1802" s="17" t="s">
        <v>473</v>
      </c>
      <c r="E1802" s="17" t="s">
        <v>17</v>
      </c>
      <c r="F1802" s="17" t="s">
        <v>19</v>
      </c>
      <c r="G1802" s="7" t="n">
        <v>2</v>
      </c>
      <c r="H1802" s="6" t="n">
        <v>6872</v>
      </c>
      <c r="I1802" s="6" t="n">
        <v>-13744</v>
      </c>
      <c r="J1802" s="6" t="n">
        <v>0</v>
      </c>
      <c r="K1802" s="6" t="n">
        <v>-5.5</v>
      </c>
      <c r="L1802" s="6" t="n">
        <v>0</v>
      </c>
      <c r="M1802" s="6"/>
      <c r="N1802" s="6" t="s">
        <f>=I1802+J1802+K1802+L1802</f>
      </c>
      <c r="O1802" s="6"/>
      <c r="P1802" s="17"/>
    </row>
    <row collapsed="false" customFormat="false" customHeight="false" hidden="false" ht="12.1" outlineLevel="0" r="1803">
      <c r="A1803" s="21" t="n">
        <v>45625.928969907</v>
      </c>
      <c r="B1803" s="17" t="s">
        <v>16</v>
      </c>
      <c r="C1803" s="17" t="s">
        <v>556</v>
      </c>
      <c r="D1803" s="17" t="s">
        <v>473</v>
      </c>
      <c r="E1803" s="17" t="s">
        <v>17</v>
      </c>
      <c r="F1803" s="17" t="s">
        <v>19</v>
      </c>
      <c r="G1803" s="7" t="n">
        <v>1</v>
      </c>
      <c r="H1803" s="6" t="n">
        <v>6872</v>
      </c>
      <c r="I1803" s="6" t="n">
        <v>-6872</v>
      </c>
      <c r="J1803" s="6" t="n">
        <v>0</v>
      </c>
      <c r="K1803" s="6" t="n">
        <v>-2.75</v>
      </c>
      <c r="L1803" s="6" t="n">
        <v>0</v>
      </c>
      <c r="M1803" s="6"/>
      <c r="N1803" s="6" t="s">
        <f>=I1803+J1803+K1803+L1803</f>
      </c>
      <c r="O1803" s="6"/>
      <c r="P1803" s="17"/>
    </row>
    <row collapsed="false" customFormat="false" customHeight="false" hidden="false" ht="12.1" outlineLevel="0" r="1804">
      <c r="A1804" s="26" t="n">
        <v>45635</v>
      </c>
      <c r="B1804" s="27" t="s">
        <v>547</v>
      </c>
      <c r="C1804" s="27" t="s">
        <v>183</v>
      </c>
      <c r="D1804" s="27" t="s">
        <v>547</v>
      </c>
      <c r="E1804" s="27" t="s">
        <v>547</v>
      </c>
      <c r="F1804" s="27" t="s">
        <v>19</v>
      </c>
      <c r="G1804" s="28" t="n">
        <v>1</v>
      </c>
      <c r="H1804" s="29" t="n">
        <v>4507</v>
      </c>
      <c r="I1804" s="29" t="n">
        <v>4507</v>
      </c>
      <c r="J1804" s="29" t="n">
        <v>0</v>
      </c>
      <c r="K1804" s="29" t="n">
        <v>0</v>
      </c>
      <c r="L1804" s="29" t="n">
        <v>0</v>
      </c>
      <c r="M1804" s="29"/>
      <c r="N1804" s="6" t="s">
        <f>=I1804+J1804+K1804+L1804</f>
      </c>
      <c r="O1804" s="29"/>
      <c r="P1804" s="27"/>
    </row>
    <row collapsed="false" customFormat="false" customHeight="false" hidden="false" ht="12.1" outlineLevel="0" r="1805">
      <c r="A1805" s="26" t="n">
        <v>45635</v>
      </c>
      <c r="B1805" s="27" t="s">
        <v>547</v>
      </c>
      <c r="C1805" s="27" t="s">
        <v>183</v>
      </c>
      <c r="D1805" s="27" t="s">
        <v>547</v>
      </c>
      <c r="E1805" s="27" t="s">
        <v>547</v>
      </c>
      <c r="F1805" s="27" t="s">
        <v>19</v>
      </c>
      <c r="G1805" s="28" t="n">
        <v>1</v>
      </c>
      <c r="H1805" s="29" t="n">
        <v>2021.8</v>
      </c>
      <c r="I1805" s="29" t="n">
        <v>2021.8</v>
      </c>
      <c r="J1805" s="29" t="n">
        <v>0</v>
      </c>
      <c r="K1805" s="29" t="n">
        <v>0</v>
      </c>
      <c r="L1805" s="29" t="n">
        <v>0</v>
      </c>
      <c r="M1805" s="29"/>
      <c r="N1805" s="6" t="s">
        <f>=I1805+J1805+K1805+L1805</f>
      </c>
      <c r="O1805" s="29"/>
      <c r="P1805" s="27"/>
    </row>
    <row collapsed="false" customFormat="false" customHeight="false" hidden="false" ht="12.1" outlineLevel="0" r="1806">
      <c r="A1806" s="21" t="n">
        <v>45635.67943287</v>
      </c>
      <c r="B1806" s="17" t="s">
        <v>74</v>
      </c>
      <c r="C1806" s="17" t="s">
        <v>655</v>
      </c>
      <c r="D1806" s="17" t="s">
        <v>473</v>
      </c>
      <c r="E1806" s="17" t="s">
        <v>75</v>
      </c>
      <c r="F1806" s="17" t="s">
        <v>19</v>
      </c>
      <c r="G1806" s="7" t="n">
        <v>7</v>
      </c>
      <c r="H1806" s="6" t="n">
        <v>934</v>
      </c>
      <c r="I1806" s="6" t="n">
        <v>-6538</v>
      </c>
      <c r="J1806" s="6" t="n">
        <v>0</v>
      </c>
      <c r="K1806" s="6" t="n">
        <v>-4.58</v>
      </c>
      <c r="L1806" s="6" t="n">
        <v>0</v>
      </c>
      <c r="M1806" s="6"/>
      <c r="N1806" s="6" t="s">
        <f>=I1806+J1806+K1806+L1806</f>
      </c>
      <c r="O1806" s="6"/>
      <c r="P1806" s="17"/>
    </row>
    <row collapsed="false" customFormat="false" customHeight="false" hidden="false" ht="12.1" outlineLevel="0" r="1807">
      <c r="A1807" s="26" t="n">
        <v>45642</v>
      </c>
      <c r="B1807" s="27" t="s">
        <v>547</v>
      </c>
      <c r="C1807" s="27" t="s">
        <v>183</v>
      </c>
      <c r="D1807" s="27" t="s">
        <v>547</v>
      </c>
      <c r="E1807" s="27" t="s">
        <v>547</v>
      </c>
      <c r="F1807" s="27" t="s">
        <v>19</v>
      </c>
      <c r="G1807" s="28" t="n">
        <v>1</v>
      </c>
      <c r="H1807" s="29" t="n">
        <v>38000</v>
      </c>
      <c r="I1807" s="29" t="n">
        <v>38000</v>
      </c>
      <c r="J1807" s="29" t="n">
        <v>0</v>
      </c>
      <c r="K1807" s="29" t="n">
        <v>0</v>
      </c>
      <c r="L1807" s="29" t="n">
        <v>0</v>
      </c>
      <c r="M1807" s="29"/>
      <c r="N1807" s="6" t="s">
        <f>=I1807+J1807+K1807+L1807</f>
      </c>
      <c r="O1807" s="29"/>
      <c r="P1807" s="27"/>
    </row>
    <row collapsed="false" customFormat="false" customHeight="false" hidden="false" ht="12.1" outlineLevel="0" r="1808">
      <c r="A1808" s="21" t="n">
        <v>45642.693923611</v>
      </c>
      <c r="B1808" s="17" t="s">
        <v>39</v>
      </c>
      <c r="C1808" s="17" t="s">
        <v>553</v>
      </c>
      <c r="D1808" s="17" t="s">
        <v>473</v>
      </c>
      <c r="E1808" s="17" t="s">
        <v>17</v>
      </c>
      <c r="F1808" s="17" t="s">
        <v>19</v>
      </c>
      <c r="G1808" s="7" t="n">
        <v>100</v>
      </c>
      <c r="H1808" s="6" t="n">
        <v>225.54</v>
      </c>
      <c r="I1808" s="6" t="n">
        <v>-22554</v>
      </c>
      <c r="J1808" s="6" t="n">
        <v>0</v>
      </c>
      <c r="K1808" s="6" t="n">
        <v>-9.02</v>
      </c>
      <c r="L1808" s="6" t="n">
        <v>0</v>
      </c>
      <c r="M1808" s="6"/>
      <c r="N1808" s="6" t="s">
        <f>=I1808+J1808+K1808+L1808</f>
      </c>
      <c r="O1808" s="6"/>
      <c r="P1808" s="17"/>
    </row>
    <row collapsed="false" customFormat="false" customHeight="false" hidden="false" ht="12.1" outlineLevel="0" r="1809">
      <c r="A1809" s="21" t="n">
        <v>45642.693993056</v>
      </c>
      <c r="B1809" s="17" t="s">
        <v>24</v>
      </c>
      <c r="C1809" s="17" t="s">
        <v>630</v>
      </c>
      <c r="D1809" s="17" t="s">
        <v>473</v>
      </c>
      <c r="E1809" s="17" t="s">
        <v>17</v>
      </c>
      <c r="F1809" s="17" t="s">
        <v>19</v>
      </c>
      <c r="G1809" s="7" t="n">
        <v>28</v>
      </c>
      <c r="H1809" s="6" t="n">
        <v>550.6</v>
      </c>
      <c r="I1809" s="6" t="n">
        <v>-15416.8</v>
      </c>
      <c r="J1809" s="6" t="n">
        <v>0</v>
      </c>
      <c r="K1809" s="6" t="n">
        <v>-10.8</v>
      </c>
      <c r="L1809" s="6" t="n">
        <v>0</v>
      </c>
      <c r="M1809" s="6"/>
      <c r="N1809" s="6" t="s">
        <f>=I1809+J1809+K1809+L1809</f>
      </c>
      <c r="O1809" s="6"/>
      <c r="P1809" s="17"/>
    </row>
    <row collapsed="false" customFormat="false" customHeight="false" hidden="false" ht="12.1" outlineLevel="0" r="1810">
      <c r="A1810" s="26" t="n">
        <v>45644.670914352</v>
      </c>
      <c r="B1810" s="27" t="s">
        <v>547</v>
      </c>
      <c r="C1810" s="27" t="s">
        <v>343</v>
      </c>
      <c r="D1810" s="27" t="s">
        <v>547</v>
      </c>
      <c r="E1810" s="27" t="s">
        <v>547</v>
      </c>
      <c r="F1810" s="27" t="s">
        <v>19</v>
      </c>
      <c r="G1810" s="28" t="n">
        <v>1</v>
      </c>
      <c r="H1810" s="29" t="n">
        <v>1</v>
      </c>
      <c r="I1810" s="29" t="n">
        <v>158263.28</v>
      </c>
      <c r="J1810" s="29" t="n">
        <v>0</v>
      </c>
      <c r="K1810" s="29" t="n">
        <v>0</v>
      </c>
      <c r="L1810" s="29" t="n">
        <v>0</v>
      </c>
      <c r="M1810" s="29"/>
      <c r="N1810" s="6" t="s">
        <f>=I1810+J1810+K1810+L1810</f>
      </c>
      <c r="O1810" s="29"/>
      <c r="P1810" s="27"/>
    </row>
    <row collapsed="false" customFormat="false" customHeight="false" hidden="false" ht="12.1" outlineLevel="0" r="1811">
      <c r="A1811" s="21" t="n">
        <v>45645.730451389</v>
      </c>
      <c r="B1811" s="17" t="s">
        <v>486</v>
      </c>
      <c r="C1811" s="17" t="s">
        <v>564</v>
      </c>
      <c r="D1811" s="17" t="s">
        <v>473</v>
      </c>
      <c r="E1811" s="17" t="s">
        <v>17</v>
      </c>
      <c r="F1811" s="17" t="s">
        <v>19</v>
      </c>
      <c r="G1811" s="7" t="n">
        <v>282</v>
      </c>
      <c r="H1811" s="6" t="n">
        <v>562</v>
      </c>
      <c r="I1811" s="6" t="n">
        <v>-158484</v>
      </c>
      <c r="J1811" s="6" t="n">
        <v>0</v>
      </c>
      <c r="K1811" s="6" t="n">
        <v>-63.39</v>
      </c>
      <c r="L1811" s="6" t="n">
        <v>0</v>
      </c>
      <c r="M1811" s="6"/>
      <c r="N1811" s="6" t="s">
        <f>=I1811+J1811+K1811+L1811</f>
      </c>
      <c r="O1811" s="6"/>
      <c r="P1811" s="17"/>
    </row>
    <row collapsed="false" customFormat="false" customHeight="false" hidden="false" ht="12.1" outlineLevel="0" r="1812">
      <c r="A1812" s="30" t="n">
        <v>45646.831365741</v>
      </c>
      <c r="B1812" s="31" t="s">
        <v>504</v>
      </c>
      <c r="C1812" s="31" t="s">
        <v>641</v>
      </c>
      <c r="D1812" s="31" t="s">
        <v>475</v>
      </c>
      <c r="E1812" s="31" t="s">
        <v>17</v>
      </c>
      <c r="F1812" s="31" t="s">
        <v>19</v>
      </c>
      <c r="G1812" s="32" t="n">
        <v>-40000</v>
      </c>
      <c r="H1812" s="33" t="n">
        <v>0.3215</v>
      </c>
      <c r="I1812" s="33" t="n">
        <v>12860</v>
      </c>
      <c r="J1812" s="33" t="n">
        <v>0</v>
      </c>
      <c r="K1812" s="33" t="n">
        <v>-5.14</v>
      </c>
      <c r="L1812" s="33" t="n">
        <v>0</v>
      </c>
      <c r="M1812" s="33"/>
      <c r="N1812" s="6" t="s">
        <f>=I1812+J1812+K1812+L1812</f>
      </c>
      <c r="O1812" s="33"/>
      <c r="P1812" s="31"/>
    </row>
    <row collapsed="false" customFormat="false" customHeight="false" hidden="false" ht="12.1" outlineLevel="0" r="1813">
      <c r="A1813" s="30" t="n">
        <v>45646.831863426</v>
      </c>
      <c r="B1813" s="31" t="s">
        <v>504</v>
      </c>
      <c r="C1813" s="31" t="s">
        <v>641</v>
      </c>
      <c r="D1813" s="31" t="s">
        <v>475</v>
      </c>
      <c r="E1813" s="31" t="s">
        <v>17</v>
      </c>
      <c r="F1813" s="31" t="s">
        <v>19</v>
      </c>
      <c r="G1813" s="32" t="n">
        <v>-3000</v>
      </c>
      <c r="H1813" s="33" t="n">
        <v>0.3215</v>
      </c>
      <c r="I1813" s="33" t="n">
        <v>964.5</v>
      </c>
      <c r="J1813" s="33" t="n">
        <v>0</v>
      </c>
      <c r="K1813" s="33" t="n">
        <v>-0.39</v>
      </c>
      <c r="L1813" s="33" t="n">
        <v>0</v>
      </c>
      <c r="M1813" s="33"/>
      <c r="N1813" s="6" t="s">
        <f>=I1813+J1813+K1813+L1813</f>
      </c>
      <c r="O1813" s="33"/>
      <c r="P1813" s="31"/>
    </row>
    <row collapsed="false" customFormat="false" customHeight="false" hidden="false" ht="12.1" outlineLevel="0" r="1814">
      <c r="A1814" s="30" t="n">
        <v>45646.831990741</v>
      </c>
      <c r="B1814" s="31" t="s">
        <v>504</v>
      </c>
      <c r="C1814" s="31" t="s">
        <v>641</v>
      </c>
      <c r="D1814" s="31" t="s">
        <v>475</v>
      </c>
      <c r="E1814" s="31" t="s">
        <v>17</v>
      </c>
      <c r="F1814" s="31" t="s">
        <v>19</v>
      </c>
      <c r="G1814" s="32" t="n">
        <v>-3000</v>
      </c>
      <c r="H1814" s="33" t="n">
        <v>0.3215</v>
      </c>
      <c r="I1814" s="33" t="n">
        <v>964.5</v>
      </c>
      <c r="J1814" s="33" t="n">
        <v>0</v>
      </c>
      <c r="K1814" s="33" t="n">
        <v>-0.39</v>
      </c>
      <c r="L1814" s="33" t="n">
        <v>0</v>
      </c>
      <c r="M1814" s="33"/>
      <c r="N1814" s="6" t="s">
        <f>=I1814+J1814+K1814+L1814</f>
      </c>
      <c r="O1814" s="33"/>
      <c r="P1814" s="31"/>
    </row>
    <row collapsed="false" customFormat="false" customHeight="false" hidden="false" ht="12.1" outlineLevel="0" r="1815">
      <c r="A1815" s="30" t="n">
        <v>45646.8346875</v>
      </c>
      <c r="B1815" s="31" t="s">
        <v>488</v>
      </c>
      <c r="C1815" s="31" t="s">
        <v>566</v>
      </c>
      <c r="D1815" s="31" t="s">
        <v>475</v>
      </c>
      <c r="E1815" s="31" t="s">
        <v>17</v>
      </c>
      <c r="F1815" s="31" t="s">
        <v>19</v>
      </c>
      <c r="G1815" s="32" t="n">
        <v>-2000</v>
      </c>
      <c r="H1815" s="33" t="n">
        <v>0.498</v>
      </c>
      <c r="I1815" s="33" t="n">
        <v>996</v>
      </c>
      <c r="J1815" s="33" t="n">
        <v>0</v>
      </c>
      <c r="K1815" s="33" t="n">
        <v>-0.4</v>
      </c>
      <c r="L1815" s="33" t="n">
        <v>0</v>
      </c>
      <c r="M1815" s="33"/>
      <c r="N1815" s="6" t="s">
        <f>=I1815+J1815+K1815+L1815</f>
      </c>
      <c r="O1815" s="33"/>
      <c r="P1815" s="31"/>
    </row>
    <row collapsed="false" customFormat="false" customHeight="false" hidden="false" ht="12.1" outlineLevel="0" r="1816">
      <c r="A1816" s="30" t="n">
        <v>45646.838564815</v>
      </c>
      <c r="B1816" s="31" t="s">
        <v>488</v>
      </c>
      <c r="C1816" s="31" t="s">
        <v>566</v>
      </c>
      <c r="D1816" s="31" t="s">
        <v>475</v>
      </c>
      <c r="E1816" s="31" t="s">
        <v>17</v>
      </c>
      <c r="F1816" s="31" t="s">
        <v>19</v>
      </c>
      <c r="G1816" s="32" t="n">
        <v>-73000</v>
      </c>
      <c r="H1816" s="33" t="n">
        <v>0.498</v>
      </c>
      <c r="I1816" s="33" t="n">
        <v>36354</v>
      </c>
      <c r="J1816" s="33" t="n">
        <v>0</v>
      </c>
      <c r="K1816" s="33" t="n">
        <v>-14.54</v>
      </c>
      <c r="L1816" s="33" t="n">
        <v>0</v>
      </c>
      <c r="M1816" s="33"/>
      <c r="N1816" s="6" t="s">
        <f>=I1816+J1816+K1816+L1816</f>
      </c>
      <c r="O1816" s="33"/>
      <c r="P1816" s="31"/>
    </row>
    <row collapsed="false" customFormat="false" customHeight="false" hidden="false" ht="12.1" outlineLevel="0" r="1817">
      <c r="A1817" s="30" t="n">
        <v>45646.839074074</v>
      </c>
      <c r="B1817" s="31" t="s">
        <v>495</v>
      </c>
      <c r="C1817" s="31" t="s">
        <v>609</v>
      </c>
      <c r="D1817" s="31" t="s">
        <v>475</v>
      </c>
      <c r="E1817" s="31" t="s">
        <v>17</v>
      </c>
      <c r="F1817" s="31" t="s">
        <v>19</v>
      </c>
      <c r="G1817" s="32" t="n">
        <v>-840</v>
      </c>
      <c r="H1817" s="33" t="n">
        <v>50.3</v>
      </c>
      <c r="I1817" s="33" t="n">
        <v>42252</v>
      </c>
      <c r="J1817" s="33" t="n">
        <v>0</v>
      </c>
      <c r="K1817" s="33" t="n">
        <v>-16.9</v>
      </c>
      <c r="L1817" s="33" t="n">
        <v>0</v>
      </c>
      <c r="M1817" s="33"/>
      <c r="N1817" s="6" t="s">
        <f>=I1817+J1817+K1817+L1817</f>
      </c>
      <c r="O1817" s="33"/>
      <c r="P1817" s="31"/>
    </row>
    <row collapsed="false" customFormat="false" customHeight="false" hidden="false" ht="12.1" outlineLevel="0" r="1818">
      <c r="A1818" s="30" t="n">
        <v>45646.839074074</v>
      </c>
      <c r="B1818" s="31" t="s">
        <v>495</v>
      </c>
      <c r="C1818" s="31" t="s">
        <v>609</v>
      </c>
      <c r="D1818" s="31" t="s">
        <v>475</v>
      </c>
      <c r="E1818" s="31" t="s">
        <v>17</v>
      </c>
      <c r="F1818" s="31" t="s">
        <v>19</v>
      </c>
      <c r="G1818" s="32" t="n">
        <v>-820</v>
      </c>
      <c r="H1818" s="33" t="n">
        <v>50.3</v>
      </c>
      <c r="I1818" s="33" t="n">
        <v>41246</v>
      </c>
      <c r="J1818" s="33" t="n">
        <v>0</v>
      </c>
      <c r="K1818" s="33" t="n">
        <v>-16.5</v>
      </c>
      <c r="L1818" s="33" t="n">
        <v>0</v>
      </c>
      <c r="M1818" s="33"/>
      <c r="N1818" s="6" t="s">
        <f>=I1818+J1818+K1818+L1818</f>
      </c>
      <c r="O1818" s="33"/>
      <c r="P1818" s="31"/>
    </row>
    <row collapsed="false" customFormat="false" customHeight="false" hidden="false" ht="12.1" outlineLevel="0" r="1819">
      <c r="A1819" s="30" t="n">
        <v>45646.842824074</v>
      </c>
      <c r="B1819" s="31" t="s">
        <v>504</v>
      </c>
      <c r="C1819" s="31" t="s">
        <v>641</v>
      </c>
      <c r="D1819" s="31" t="s">
        <v>475</v>
      </c>
      <c r="E1819" s="31" t="s">
        <v>17</v>
      </c>
      <c r="F1819" s="31" t="s">
        <v>19</v>
      </c>
      <c r="G1819" s="32" t="n">
        <v>-156000</v>
      </c>
      <c r="H1819" s="33" t="n">
        <v>0.3215</v>
      </c>
      <c r="I1819" s="33" t="n">
        <v>50154</v>
      </c>
      <c r="J1819" s="33" t="n">
        <v>0</v>
      </c>
      <c r="K1819" s="33" t="n">
        <v>-20.06</v>
      </c>
      <c r="L1819" s="33" t="n">
        <v>0</v>
      </c>
      <c r="M1819" s="33"/>
      <c r="N1819" s="6" t="s">
        <f>=I1819+J1819+K1819+L1819</f>
      </c>
      <c r="O1819" s="33"/>
      <c r="P1819" s="31"/>
    </row>
    <row collapsed="false" customFormat="false" customHeight="false" hidden="false" ht="12.1" outlineLevel="0" r="1820">
      <c r="A1820" s="30" t="n">
        <v>45646.858645833</v>
      </c>
      <c r="B1820" s="31" t="s">
        <v>488</v>
      </c>
      <c r="C1820" s="31" t="s">
        <v>566</v>
      </c>
      <c r="D1820" s="31" t="s">
        <v>475</v>
      </c>
      <c r="E1820" s="31" t="s">
        <v>17</v>
      </c>
      <c r="F1820" s="31" t="s">
        <v>19</v>
      </c>
      <c r="G1820" s="32" t="n">
        <v>-23000</v>
      </c>
      <c r="H1820" s="33" t="n">
        <v>0.5</v>
      </c>
      <c r="I1820" s="33" t="n">
        <v>11500</v>
      </c>
      <c r="J1820" s="33" t="n">
        <v>0</v>
      </c>
      <c r="K1820" s="33" t="n">
        <v>-4.6</v>
      </c>
      <c r="L1820" s="33" t="n">
        <v>0</v>
      </c>
      <c r="M1820" s="33"/>
      <c r="N1820" s="6" t="s">
        <f>=I1820+J1820+K1820+L1820</f>
      </c>
      <c r="O1820" s="33"/>
      <c r="P1820" s="31"/>
    </row>
    <row collapsed="false" customFormat="false" customHeight="false" hidden="false" ht="12.1" outlineLevel="0" r="1821">
      <c r="A1821" s="30" t="n">
        <v>45646.893148148</v>
      </c>
      <c r="B1821" s="31" t="s">
        <v>504</v>
      </c>
      <c r="C1821" s="31" t="s">
        <v>641</v>
      </c>
      <c r="D1821" s="31" t="s">
        <v>475</v>
      </c>
      <c r="E1821" s="31" t="s">
        <v>17</v>
      </c>
      <c r="F1821" s="31" t="s">
        <v>19</v>
      </c>
      <c r="G1821" s="32" t="n">
        <v>-71000</v>
      </c>
      <c r="H1821" s="33" t="n">
        <v>0.322</v>
      </c>
      <c r="I1821" s="33" t="n">
        <v>22862</v>
      </c>
      <c r="J1821" s="33" t="n">
        <v>0</v>
      </c>
      <c r="K1821" s="33" t="n">
        <v>-9.14</v>
      </c>
      <c r="L1821" s="33" t="n">
        <v>0</v>
      </c>
      <c r="M1821" s="33"/>
      <c r="N1821" s="6" t="s">
        <f>=I1821+J1821+K1821+L1821</f>
      </c>
      <c r="O1821" s="33"/>
      <c r="P1821" s="31"/>
    </row>
    <row collapsed="false" customFormat="false" customHeight="false" hidden="false" ht="12.1" outlineLevel="0" r="1822">
      <c r="A1822" s="30" t="n">
        <v>45646.894155093</v>
      </c>
      <c r="B1822" s="31" t="s">
        <v>504</v>
      </c>
      <c r="C1822" s="31" t="s">
        <v>641</v>
      </c>
      <c r="D1822" s="31" t="s">
        <v>475</v>
      </c>
      <c r="E1822" s="31" t="s">
        <v>17</v>
      </c>
      <c r="F1822" s="31" t="s">
        <v>19</v>
      </c>
      <c r="G1822" s="32" t="n">
        <v>-20000</v>
      </c>
      <c r="H1822" s="33" t="n">
        <v>0.322</v>
      </c>
      <c r="I1822" s="33" t="n">
        <v>6440</v>
      </c>
      <c r="J1822" s="33" t="n">
        <v>0</v>
      </c>
      <c r="K1822" s="33" t="n">
        <v>-2.58</v>
      </c>
      <c r="L1822" s="33" t="n">
        <v>0</v>
      </c>
      <c r="M1822" s="33"/>
      <c r="N1822" s="6" t="s">
        <f>=I1822+J1822+K1822+L1822</f>
      </c>
      <c r="O1822" s="33"/>
      <c r="P1822" s="31"/>
    </row>
    <row collapsed="false" customFormat="false" customHeight="false" hidden="false" ht="12.1" outlineLevel="0" r="1823">
      <c r="A1823" s="30" t="n">
        <v>45646.894270833</v>
      </c>
      <c r="B1823" s="31" t="s">
        <v>504</v>
      </c>
      <c r="C1823" s="31" t="s">
        <v>641</v>
      </c>
      <c r="D1823" s="31" t="s">
        <v>475</v>
      </c>
      <c r="E1823" s="31" t="s">
        <v>17</v>
      </c>
      <c r="F1823" s="31" t="s">
        <v>19</v>
      </c>
      <c r="G1823" s="32" t="n">
        <v>-1000</v>
      </c>
      <c r="H1823" s="33" t="n">
        <v>0.322</v>
      </c>
      <c r="I1823" s="33" t="n">
        <v>322</v>
      </c>
      <c r="J1823" s="33" t="n">
        <v>0</v>
      </c>
      <c r="K1823" s="33" t="n">
        <v>-0.13</v>
      </c>
      <c r="L1823" s="33" t="n">
        <v>0</v>
      </c>
      <c r="M1823" s="33"/>
      <c r="N1823" s="6" t="s">
        <f>=I1823+J1823+K1823+L1823</f>
      </c>
      <c r="O1823" s="33"/>
      <c r="P1823" s="31"/>
    </row>
    <row collapsed="false" customFormat="false" customHeight="false" hidden="false" ht="12.1" outlineLevel="0" r="1824">
      <c r="A1824" s="30" t="n">
        <v>45646.894606481</v>
      </c>
      <c r="B1824" s="31" t="s">
        <v>504</v>
      </c>
      <c r="C1824" s="31" t="s">
        <v>641</v>
      </c>
      <c r="D1824" s="31" t="s">
        <v>475</v>
      </c>
      <c r="E1824" s="31" t="s">
        <v>17</v>
      </c>
      <c r="F1824" s="31" t="s">
        <v>19</v>
      </c>
      <c r="G1824" s="32" t="n">
        <v>-1000</v>
      </c>
      <c r="H1824" s="33" t="n">
        <v>0.322</v>
      </c>
      <c r="I1824" s="33" t="n">
        <v>322</v>
      </c>
      <c r="J1824" s="33" t="n">
        <v>0</v>
      </c>
      <c r="K1824" s="33" t="n">
        <v>-0.13</v>
      </c>
      <c r="L1824" s="33" t="n">
        <v>0</v>
      </c>
      <c r="M1824" s="33"/>
      <c r="N1824" s="6" t="s">
        <f>=I1824+J1824+K1824+L1824</f>
      </c>
      <c r="O1824" s="33"/>
      <c r="P1824" s="31"/>
    </row>
    <row collapsed="false" customFormat="false" customHeight="false" hidden="false" ht="12.1" outlineLevel="0" r="1825">
      <c r="A1825" s="30" t="n">
        <v>45646.894780093</v>
      </c>
      <c r="B1825" s="31" t="s">
        <v>504</v>
      </c>
      <c r="C1825" s="31" t="s">
        <v>641</v>
      </c>
      <c r="D1825" s="31" t="s">
        <v>475</v>
      </c>
      <c r="E1825" s="31" t="s">
        <v>17</v>
      </c>
      <c r="F1825" s="31" t="s">
        <v>19</v>
      </c>
      <c r="G1825" s="32" t="n">
        <v>-18000</v>
      </c>
      <c r="H1825" s="33" t="n">
        <v>0.322</v>
      </c>
      <c r="I1825" s="33" t="n">
        <v>5796</v>
      </c>
      <c r="J1825" s="33" t="n">
        <v>0</v>
      </c>
      <c r="K1825" s="33" t="n">
        <v>-2.32</v>
      </c>
      <c r="L1825" s="33" t="n">
        <v>0</v>
      </c>
      <c r="M1825" s="33"/>
      <c r="N1825" s="6" t="s">
        <f>=I1825+J1825+K1825+L1825</f>
      </c>
      <c r="O1825" s="33"/>
      <c r="P1825" s="31"/>
    </row>
    <row collapsed="false" customFormat="false" customHeight="false" hidden="false" ht="12.1" outlineLevel="0" r="1826">
      <c r="A1826" s="22" t="n">
        <v>45650</v>
      </c>
      <c r="B1826" s="23" t="s">
        <v>624</v>
      </c>
      <c r="C1826" s="23" t="s">
        <v>662</v>
      </c>
      <c r="D1826" s="23" t="s">
        <v>624</v>
      </c>
      <c r="E1826" s="23" t="s">
        <v>624</v>
      </c>
      <c r="F1826" s="23" t="s">
        <v>19</v>
      </c>
      <c r="G1826" s="24" t="n">
        <v>1</v>
      </c>
      <c r="H1826" s="25" t="n">
        <v>-1</v>
      </c>
      <c r="I1826" s="25" t="n">
        <v>-7599</v>
      </c>
      <c r="J1826" s="25" t="n">
        <v>0</v>
      </c>
      <c r="K1826" s="25" t="n">
        <v>0</v>
      </c>
      <c r="L1826" s="25" t="n">
        <v>0</v>
      </c>
      <c r="M1826" s="25"/>
      <c r="N1826" s="6" t="s">
        <f>=I1826+J1826+K1826+L1826</f>
      </c>
      <c r="O1826" s="25"/>
      <c r="P1826" s="23"/>
    </row>
    <row collapsed="false" customFormat="false" customHeight="false" hidden="false" ht="12.1" outlineLevel="0" r="1827">
      <c r="A1827" s="26" t="n">
        <v>45650</v>
      </c>
      <c r="B1827" s="27" t="s">
        <v>569</v>
      </c>
      <c r="C1827" s="27" t="s">
        <v>663</v>
      </c>
      <c r="D1827" s="27" t="s">
        <v>569</v>
      </c>
      <c r="E1827" s="27" t="s">
        <v>569</v>
      </c>
      <c r="F1827" s="27" t="s">
        <v>19</v>
      </c>
      <c r="G1827" s="28" t="n">
        <v>1</v>
      </c>
      <c r="H1827" s="29" t="n">
        <v>1</v>
      </c>
      <c r="I1827" s="29" t="n">
        <v>58596</v>
      </c>
      <c r="J1827" s="29" t="n">
        <v>0</v>
      </c>
      <c r="K1827" s="29" t="n">
        <v>0</v>
      </c>
      <c r="L1827" s="29" t="n">
        <v>0</v>
      </c>
      <c r="M1827" s="29"/>
      <c r="N1827" s="6" t="s">
        <f>=I1827+J1827+K1827+L1827</f>
      </c>
      <c r="O1827" s="29"/>
      <c r="P1827" s="27"/>
    </row>
    <row collapsed="false" customFormat="false" customHeight="false" hidden="false" ht="12.1" outlineLevel="0" r="1828">
      <c r="A1828" s="21" t="n">
        <v>45650.988761574</v>
      </c>
      <c r="B1828" s="17" t="s">
        <v>16</v>
      </c>
      <c r="C1828" s="17" t="s">
        <v>556</v>
      </c>
      <c r="D1828" s="17" t="s">
        <v>473</v>
      </c>
      <c r="E1828" s="17" t="s">
        <v>17</v>
      </c>
      <c r="F1828" s="17" t="s">
        <v>19</v>
      </c>
      <c r="G1828" s="7" t="n">
        <v>10</v>
      </c>
      <c r="H1828" s="6" t="n">
        <v>6842</v>
      </c>
      <c r="I1828" s="6" t="n">
        <v>-68420</v>
      </c>
      <c r="J1828" s="6" t="n">
        <v>0</v>
      </c>
      <c r="K1828" s="6" t="n">
        <v>-27.37</v>
      </c>
      <c r="L1828" s="6" t="n">
        <v>0</v>
      </c>
      <c r="M1828" s="6"/>
      <c r="N1828" s="6" t="s">
        <f>=I1828+J1828+K1828+L1828</f>
      </c>
      <c r="O1828" s="6"/>
      <c r="P1828" s="17"/>
    </row>
    <row collapsed="false" customFormat="false" customHeight="false" hidden="false" ht="12.1" outlineLevel="0" r="1829">
      <c r="A1829" s="26" t="n">
        <v>45651</v>
      </c>
      <c r="B1829" s="27" t="s">
        <v>547</v>
      </c>
      <c r="C1829" s="27" t="s">
        <v>183</v>
      </c>
      <c r="D1829" s="27" t="s">
        <v>547</v>
      </c>
      <c r="E1829" s="27" t="s">
        <v>547</v>
      </c>
      <c r="F1829" s="27" t="s">
        <v>19</v>
      </c>
      <c r="G1829" s="28" t="n">
        <v>1</v>
      </c>
      <c r="H1829" s="29" t="n">
        <v>83205</v>
      </c>
      <c r="I1829" s="29" t="n">
        <v>83205</v>
      </c>
      <c r="J1829" s="29" t="n">
        <v>0</v>
      </c>
      <c r="K1829" s="29" t="n">
        <v>0</v>
      </c>
      <c r="L1829" s="29" t="n">
        <v>0</v>
      </c>
      <c r="M1829" s="29"/>
      <c r="N1829" s="6" t="s">
        <f>=I1829+J1829+K1829+L1829</f>
      </c>
      <c r="O1829" s="29"/>
      <c r="P1829" s="27"/>
    </row>
    <row collapsed="false" customFormat="false" customHeight="false" hidden="false" ht="12.1" outlineLevel="0" r="1830">
      <c r="A1830" s="21" t="n">
        <v>45651.57</v>
      </c>
      <c r="B1830" s="17" t="s">
        <v>36</v>
      </c>
      <c r="C1830" s="17" t="s">
        <v>555</v>
      </c>
      <c r="D1830" s="17" t="s">
        <v>473</v>
      </c>
      <c r="E1830" s="17" t="s">
        <v>17</v>
      </c>
      <c r="F1830" s="17" t="s">
        <v>19</v>
      </c>
      <c r="G1830" s="7" t="n">
        <v>140</v>
      </c>
      <c r="H1830" s="6" t="n">
        <v>124.7</v>
      </c>
      <c r="I1830" s="6" t="n">
        <v>-17458</v>
      </c>
      <c r="J1830" s="6" t="n">
        <v>0</v>
      </c>
      <c r="K1830" s="6" t="n">
        <v>-6.98</v>
      </c>
      <c r="L1830" s="6" t="n">
        <v>0</v>
      </c>
      <c r="M1830" s="6"/>
      <c r="N1830" s="6" t="s">
        <f>=I1830+J1830+K1830+L1830</f>
      </c>
      <c r="O1830" s="6"/>
      <c r="P1830" s="17"/>
    </row>
    <row collapsed="false" customFormat="false" customHeight="false" hidden="false" ht="12.1" outlineLevel="0" r="1831">
      <c r="A1831" s="21" t="n">
        <v>45651.601666667</v>
      </c>
      <c r="B1831" s="17" t="s">
        <v>16</v>
      </c>
      <c r="C1831" s="17" t="s">
        <v>556</v>
      </c>
      <c r="D1831" s="17" t="s">
        <v>473</v>
      </c>
      <c r="E1831" s="17" t="s">
        <v>17</v>
      </c>
      <c r="F1831" s="17" t="s">
        <v>19</v>
      </c>
      <c r="G1831" s="7" t="n">
        <v>19</v>
      </c>
      <c r="H1831" s="6" t="n">
        <v>6876</v>
      </c>
      <c r="I1831" s="6" t="n">
        <v>-130644</v>
      </c>
      <c r="J1831" s="6" t="n">
        <v>0</v>
      </c>
      <c r="K1831" s="6" t="n">
        <v>-52.26</v>
      </c>
      <c r="L1831" s="6" t="n">
        <v>0</v>
      </c>
      <c r="M1831" s="6"/>
      <c r="N1831" s="6" t="s">
        <f>=I1831+J1831+K1831+L1831</f>
      </c>
      <c r="O1831" s="6"/>
      <c r="P1831" s="17"/>
    </row>
    <row collapsed="false" customFormat="false" customHeight="false" hidden="false" ht="12.1" outlineLevel="0" r="1832">
      <c r="A1832" s="21" t="n">
        <v>45651.829502315</v>
      </c>
      <c r="B1832" s="17" t="s">
        <v>30</v>
      </c>
      <c r="C1832" s="17" t="s">
        <v>605</v>
      </c>
      <c r="D1832" s="17" t="s">
        <v>473</v>
      </c>
      <c r="E1832" s="17" t="s">
        <v>17</v>
      </c>
      <c r="F1832" s="17" t="s">
        <v>19</v>
      </c>
      <c r="G1832" s="7" t="n">
        <v>30</v>
      </c>
      <c r="H1832" s="6" t="n">
        <v>195.2</v>
      </c>
      <c r="I1832" s="6" t="n">
        <v>-5856</v>
      </c>
      <c r="J1832" s="6" t="n">
        <v>0</v>
      </c>
      <c r="K1832" s="6" t="n">
        <v>-2.34</v>
      </c>
      <c r="L1832" s="6" t="n">
        <v>0</v>
      </c>
      <c r="M1832" s="6"/>
      <c r="N1832" s="6" t="s">
        <f>=I1832+J1832+K1832+L1832</f>
      </c>
      <c r="O1832" s="6"/>
      <c r="P1832" s="17"/>
    </row>
    <row collapsed="false" customFormat="false" customHeight="false" hidden="false" ht="12.1" outlineLevel="0" r="1833">
      <c r="A1833" s="26" t="n">
        <v>45653</v>
      </c>
      <c r="B1833" s="27" t="s">
        <v>547</v>
      </c>
      <c r="C1833" s="27" t="s">
        <v>183</v>
      </c>
      <c r="D1833" s="27" t="s">
        <v>547</v>
      </c>
      <c r="E1833" s="27" t="s">
        <v>547</v>
      </c>
      <c r="F1833" s="27" t="s">
        <v>19</v>
      </c>
      <c r="G1833" s="28" t="n">
        <v>1</v>
      </c>
      <c r="H1833" s="29" t="n">
        <v>1644</v>
      </c>
      <c r="I1833" s="29" t="n">
        <v>1644</v>
      </c>
      <c r="J1833" s="29" t="n">
        <v>0</v>
      </c>
      <c r="K1833" s="29" t="n">
        <v>0</v>
      </c>
      <c r="L1833" s="29" t="n">
        <v>0</v>
      </c>
      <c r="M1833" s="29"/>
      <c r="N1833" s="6" t="s">
        <f>=I1833+J1833+K1833+L1833</f>
      </c>
      <c r="O1833" s="29"/>
      <c r="P1833" s="27"/>
    </row>
    <row collapsed="false" customFormat="false" customHeight="false" hidden="false" ht="12.1" outlineLevel="0" r="1834">
      <c r="A1834" s="21" t="n">
        <v>45656.593263889</v>
      </c>
      <c r="B1834" s="17" t="s">
        <v>27</v>
      </c>
      <c r="C1834" s="17" t="s">
        <v>560</v>
      </c>
      <c r="D1834" s="17" t="s">
        <v>473</v>
      </c>
      <c r="E1834" s="17" t="s">
        <v>17</v>
      </c>
      <c r="F1834" s="17" t="s">
        <v>19</v>
      </c>
      <c r="G1834" s="7" t="n">
        <v>1000</v>
      </c>
      <c r="H1834" s="6" t="n">
        <v>60.54</v>
      </c>
      <c r="I1834" s="6" t="n">
        <v>-60540</v>
      </c>
      <c r="J1834" s="6" t="n">
        <v>0</v>
      </c>
      <c r="K1834" s="6" t="n">
        <v>-42.38</v>
      </c>
      <c r="L1834" s="6" t="n">
        <v>0</v>
      </c>
      <c r="M1834" s="6"/>
      <c r="N1834" s="6" t="s">
        <f>=I1834+J1834+K1834+L1834</f>
      </c>
      <c r="O1834" s="6"/>
      <c r="P1834" s="17"/>
    </row>
    <row collapsed="false" customFormat="false" customHeight="false" hidden="false" ht="12.1" outlineLevel="0" r="1835">
      <c r="A1835" s="21" t="n">
        <v>45656.595162037</v>
      </c>
      <c r="B1835" s="17" t="s">
        <v>30</v>
      </c>
      <c r="C1835" s="17" t="s">
        <v>605</v>
      </c>
      <c r="D1835" s="17" t="s">
        <v>473</v>
      </c>
      <c r="E1835" s="17" t="s">
        <v>17</v>
      </c>
      <c r="F1835" s="17" t="s">
        <v>19</v>
      </c>
      <c r="G1835" s="7" t="n">
        <v>10</v>
      </c>
      <c r="H1835" s="6" t="n">
        <v>211.8</v>
      </c>
      <c r="I1835" s="6" t="n">
        <v>-2118</v>
      </c>
      <c r="J1835" s="6" t="n">
        <v>0</v>
      </c>
      <c r="K1835" s="6" t="n">
        <v>-0.85</v>
      </c>
      <c r="L1835" s="6" t="n">
        <v>0</v>
      </c>
      <c r="M1835" s="6"/>
      <c r="N1835" s="6" t="s">
        <f>=I1835+J1835+K1835+L1835</f>
      </c>
      <c r="O1835" s="6"/>
      <c r="P1835" s="17"/>
    </row>
    <row collapsed="false" customFormat="false" customHeight="false" hidden="false" ht="12.1" outlineLevel="0" r="1836">
      <c r="A1836" s="21" t="n">
        <v>45656.595289352</v>
      </c>
      <c r="B1836" s="17" t="s">
        <v>30</v>
      </c>
      <c r="C1836" s="17" t="s">
        <v>605</v>
      </c>
      <c r="D1836" s="17" t="s">
        <v>473</v>
      </c>
      <c r="E1836" s="17" t="s">
        <v>17</v>
      </c>
      <c r="F1836" s="17" t="s">
        <v>19</v>
      </c>
      <c r="G1836" s="7" t="n">
        <v>200</v>
      </c>
      <c r="H1836" s="6" t="n">
        <v>211.8</v>
      </c>
      <c r="I1836" s="6" t="n">
        <v>-42360</v>
      </c>
      <c r="J1836" s="6" t="n">
        <v>0</v>
      </c>
      <c r="K1836" s="6" t="n">
        <v>-16.94</v>
      </c>
      <c r="L1836" s="6" t="n">
        <v>0</v>
      </c>
      <c r="M1836" s="6"/>
      <c r="N1836" s="6" t="s">
        <f>=I1836+J1836+K1836+L1836</f>
      </c>
      <c r="O1836" s="6"/>
      <c r="P1836" s="17"/>
    </row>
    <row collapsed="false" customFormat="false" customHeight="false" hidden="false" ht="12.1" outlineLevel="0" r="1837">
      <c r="A1837" s="21" t="n">
        <v>45656.597222222</v>
      </c>
      <c r="B1837" s="17" t="s">
        <v>51</v>
      </c>
      <c r="C1837" s="17" t="s">
        <v>606</v>
      </c>
      <c r="D1837" s="17" t="s">
        <v>473</v>
      </c>
      <c r="E1837" s="17" t="s">
        <v>17</v>
      </c>
      <c r="F1837" s="17" t="s">
        <v>19</v>
      </c>
      <c r="G1837" s="7" t="n">
        <v>1000</v>
      </c>
      <c r="H1837" s="6" t="n">
        <v>38.565</v>
      </c>
      <c r="I1837" s="6" t="n">
        <v>-38565</v>
      </c>
      <c r="J1837" s="6" t="n">
        <v>0</v>
      </c>
      <c r="K1837" s="6" t="n">
        <v>-27</v>
      </c>
      <c r="L1837" s="6" t="n">
        <v>0</v>
      </c>
      <c r="M1837" s="6"/>
      <c r="N1837" s="6" t="s">
        <f>=I1837+J1837+K1837+L1837</f>
      </c>
      <c r="O1837" s="6"/>
      <c r="P1837" s="17"/>
    </row>
    <row collapsed="false" customFormat="false" customHeight="false" hidden="false" ht="12.1" outlineLevel="0" r="1838">
      <c r="A1838" s="21" t="n">
        <v>45656.600821759</v>
      </c>
      <c r="B1838" s="17" t="s">
        <v>30</v>
      </c>
      <c r="C1838" s="17" t="s">
        <v>605</v>
      </c>
      <c r="D1838" s="17" t="s">
        <v>473</v>
      </c>
      <c r="E1838" s="17" t="s">
        <v>17</v>
      </c>
      <c r="F1838" s="17" t="s">
        <v>19</v>
      </c>
      <c r="G1838" s="7" t="n">
        <v>10</v>
      </c>
      <c r="H1838" s="6" t="n">
        <v>211.35</v>
      </c>
      <c r="I1838" s="6" t="n">
        <v>-2113.5</v>
      </c>
      <c r="J1838" s="6" t="n">
        <v>0</v>
      </c>
      <c r="K1838" s="6" t="n">
        <v>-1.48</v>
      </c>
      <c r="L1838" s="6" t="n">
        <v>0</v>
      </c>
      <c r="M1838" s="6"/>
      <c r="N1838" s="6" t="s">
        <f>=I1838+J1838+K1838+L1838</f>
      </c>
      <c r="O1838" s="6"/>
      <c r="P1838" s="17"/>
    </row>
    <row collapsed="false" customFormat="false" customHeight="false" hidden="false" ht="12.1" outlineLevel="0" r="1839">
      <c r="A1839" s="21" t="n">
        <v>45665.992939815</v>
      </c>
      <c r="B1839" s="17" t="s">
        <v>505</v>
      </c>
      <c r="C1839" s="17" t="s">
        <v>664</v>
      </c>
      <c r="D1839" s="17" t="s">
        <v>473</v>
      </c>
      <c r="E1839" s="17" t="s">
        <v>75</v>
      </c>
      <c r="F1839" s="17" t="s">
        <v>19</v>
      </c>
      <c r="G1839" s="7" t="n">
        <v>100</v>
      </c>
      <c r="H1839" s="6" t="n">
        <v>1.5698</v>
      </c>
      <c r="I1839" s="6" t="n">
        <v>-156.98</v>
      </c>
      <c r="J1839" s="6" t="n">
        <v>0</v>
      </c>
      <c r="K1839" s="6" t="n">
        <v>0</v>
      </c>
      <c r="L1839" s="6" t="n">
        <v>0</v>
      </c>
      <c r="M1839" s="6"/>
      <c r="N1839" s="6" t="s">
        <f>=I1839+J1839+K1839+L1839</f>
      </c>
      <c r="O1839" s="6"/>
      <c r="P1839" s="17"/>
    </row>
    <row collapsed="false" customFormat="false" customHeight="false" hidden="false" ht="12.1" outlineLevel="0" r="1840">
      <c r="A1840" s="26" t="n">
        <v>45670</v>
      </c>
      <c r="B1840" s="27" t="s">
        <v>547</v>
      </c>
      <c r="C1840" s="27" t="s">
        <v>183</v>
      </c>
      <c r="D1840" s="27" t="s">
        <v>547</v>
      </c>
      <c r="E1840" s="27" t="s">
        <v>547</v>
      </c>
      <c r="F1840" s="27" t="s">
        <v>19</v>
      </c>
      <c r="G1840" s="28" t="n">
        <v>1</v>
      </c>
      <c r="H1840" s="29" t="n">
        <v>119000</v>
      </c>
      <c r="I1840" s="29" t="n">
        <v>119000</v>
      </c>
      <c r="J1840" s="29" t="n">
        <v>0</v>
      </c>
      <c r="K1840" s="29" t="n">
        <v>0</v>
      </c>
      <c r="L1840" s="29" t="n">
        <v>0</v>
      </c>
      <c r="M1840" s="29"/>
      <c r="N1840" s="6" t="s">
        <f>=I1840+J1840+K1840+L1840</f>
      </c>
      <c r="O1840" s="29"/>
      <c r="P1840" s="27"/>
    </row>
    <row collapsed="false" customFormat="false" customHeight="false" hidden="false" ht="12.1" outlineLevel="0" r="1841">
      <c r="A1841" s="21" t="n">
        <v>45670.97462963</v>
      </c>
      <c r="B1841" s="17" t="s">
        <v>51</v>
      </c>
      <c r="C1841" s="17" t="s">
        <v>606</v>
      </c>
      <c r="D1841" s="17" t="s">
        <v>473</v>
      </c>
      <c r="E1841" s="17" t="s">
        <v>17</v>
      </c>
      <c r="F1841" s="17" t="s">
        <v>19</v>
      </c>
      <c r="G1841" s="7" t="n">
        <v>100</v>
      </c>
      <c r="H1841" s="6" t="n">
        <v>38.505</v>
      </c>
      <c r="I1841" s="6" t="n">
        <v>-3850.5</v>
      </c>
      <c r="J1841" s="6" t="n">
        <v>0</v>
      </c>
      <c r="K1841" s="6" t="n">
        <v>-1.54</v>
      </c>
      <c r="L1841" s="6" t="n">
        <v>0</v>
      </c>
      <c r="M1841" s="6"/>
      <c r="N1841" s="6" t="s">
        <f>=I1841+J1841+K1841+L1841</f>
      </c>
      <c r="O1841" s="6"/>
      <c r="P1841" s="17"/>
    </row>
    <row collapsed="false" customFormat="false" customHeight="false" hidden="false" ht="12.1" outlineLevel="0" r="1842">
      <c r="A1842" s="21" t="n">
        <v>45670.977881944</v>
      </c>
      <c r="B1842" s="17" t="s">
        <v>27</v>
      </c>
      <c r="C1842" s="17" t="s">
        <v>560</v>
      </c>
      <c r="D1842" s="17" t="s">
        <v>473</v>
      </c>
      <c r="E1842" s="17" t="s">
        <v>17</v>
      </c>
      <c r="F1842" s="17" t="s">
        <v>19</v>
      </c>
      <c r="G1842" s="7" t="n">
        <v>10</v>
      </c>
      <c r="H1842" s="6" t="n">
        <v>57.48</v>
      </c>
      <c r="I1842" s="6" t="n">
        <v>-574.8</v>
      </c>
      <c r="J1842" s="6" t="n">
        <v>0</v>
      </c>
      <c r="K1842" s="6" t="n">
        <v>-0.23</v>
      </c>
      <c r="L1842" s="6" t="n">
        <v>0</v>
      </c>
      <c r="M1842" s="6"/>
      <c r="N1842" s="6" t="s">
        <f>=I1842+J1842+K1842+L1842</f>
      </c>
      <c r="O1842" s="6"/>
      <c r="P1842" s="17"/>
    </row>
    <row collapsed="false" customFormat="false" customHeight="false" hidden="false" ht="12.1" outlineLevel="0" r="1843">
      <c r="A1843" s="21" t="n">
        <v>45670.978368056</v>
      </c>
      <c r="B1843" s="17" t="s">
        <v>27</v>
      </c>
      <c r="C1843" s="17" t="s">
        <v>560</v>
      </c>
      <c r="D1843" s="17" t="s">
        <v>473</v>
      </c>
      <c r="E1843" s="17" t="s">
        <v>17</v>
      </c>
      <c r="F1843" s="17" t="s">
        <v>19</v>
      </c>
      <c r="G1843" s="7" t="n">
        <v>50</v>
      </c>
      <c r="H1843" s="6" t="n">
        <v>57.48</v>
      </c>
      <c r="I1843" s="6" t="n">
        <v>-2874</v>
      </c>
      <c r="J1843" s="6" t="n">
        <v>0</v>
      </c>
      <c r="K1843" s="6" t="n">
        <v>-1.15</v>
      </c>
      <c r="L1843" s="6" t="n">
        <v>0</v>
      </c>
      <c r="M1843" s="6"/>
      <c r="N1843" s="6" t="s">
        <f>=I1843+J1843+K1843+L1843</f>
      </c>
      <c r="O1843" s="6"/>
      <c r="P1843" s="17"/>
    </row>
    <row collapsed="false" customFormat="false" customHeight="false" hidden="false" ht="12.1" outlineLevel="0" r="1844">
      <c r="A1844" s="21" t="n">
        <v>45670.978530093</v>
      </c>
      <c r="B1844" s="17" t="s">
        <v>27</v>
      </c>
      <c r="C1844" s="17" t="s">
        <v>560</v>
      </c>
      <c r="D1844" s="17" t="s">
        <v>473</v>
      </c>
      <c r="E1844" s="17" t="s">
        <v>17</v>
      </c>
      <c r="F1844" s="17" t="s">
        <v>19</v>
      </c>
      <c r="G1844" s="7" t="n">
        <v>150</v>
      </c>
      <c r="H1844" s="6" t="n">
        <v>57.48</v>
      </c>
      <c r="I1844" s="6" t="n">
        <v>-8622</v>
      </c>
      <c r="J1844" s="6" t="n">
        <v>0</v>
      </c>
      <c r="K1844" s="6" t="n">
        <v>-3.45</v>
      </c>
      <c r="L1844" s="6" t="n">
        <v>0</v>
      </c>
      <c r="M1844" s="6"/>
      <c r="N1844" s="6" t="s">
        <f>=I1844+J1844+K1844+L1844</f>
      </c>
      <c r="O1844" s="6"/>
      <c r="P1844" s="17"/>
    </row>
    <row collapsed="false" customFormat="false" customHeight="false" hidden="false" ht="12.1" outlineLevel="0" r="1845">
      <c r="A1845" s="21" t="n">
        <v>45670.978622685</v>
      </c>
      <c r="B1845" s="17" t="s">
        <v>27</v>
      </c>
      <c r="C1845" s="17" t="s">
        <v>560</v>
      </c>
      <c r="D1845" s="17" t="s">
        <v>473</v>
      </c>
      <c r="E1845" s="17" t="s">
        <v>17</v>
      </c>
      <c r="F1845" s="17" t="s">
        <v>19</v>
      </c>
      <c r="G1845" s="7" t="n">
        <v>200</v>
      </c>
      <c r="H1845" s="6" t="n">
        <v>57.48</v>
      </c>
      <c r="I1845" s="6" t="n">
        <v>-11496</v>
      </c>
      <c r="J1845" s="6" t="n">
        <v>0</v>
      </c>
      <c r="K1845" s="6" t="n">
        <v>-4.6</v>
      </c>
      <c r="L1845" s="6" t="n">
        <v>0</v>
      </c>
      <c r="M1845" s="6"/>
      <c r="N1845" s="6" t="s">
        <f>=I1845+J1845+K1845+L1845</f>
      </c>
      <c r="O1845" s="6"/>
      <c r="P1845" s="17"/>
    </row>
    <row collapsed="false" customFormat="false" customHeight="false" hidden="false" ht="12.1" outlineLevel="0" r="1846">
      <c r="A1846" s="21" t="n">
        <v>45670.980034722</v>
      </c>
      <c r="B1846" s="17" t="s">
        <v>27</v>
      </c>
      <c r="C1846" s="17" t="s">
        <v>560</v>
      </c>
      <c r="D1846" s="17" t="s">
        <v>473</v>
      </c>
      <c r="E1846" s="17" t="s">
        <v>17</v>
      </c>
      <c r="F1846" s="17" t="s">
        <v>19</v>
      </c>
      <c r="G1846" s="7" t="n">
        <v>50</v>
      </c>
      <c r="H1846" s="6" t="n">
        <v>57.48</v>
      </c>
      <c r="I1846" s="6" t="n">
        <v>-2874</v>
      </c>
      <c r="J1846" s="6" t="n">
        <v>0</v>
      </c>
      <c r="K1846" s="6" t="n">
        <v>-1.15</v>
      </c>
      <c r="L1846" s="6" t="n">
        <v>0</v>
      </c>
      <c r="M1846" s="6"/>
      <c r="N1846" s="6" t="s">
        <f>=I1846+J1846+K1846+L1846</f>
      </c>
      <c r="O1846" s="6"/>
      <c r="P1846" s="17"/>
    </row>
    <row collapsed="false" customFormat="false" customHeight="false" hidden="false" ht="12.1" outlineLevel="0" r="1847">
      <c r="A1847" s="21" t="n">
        <v>45670.980104167</v>
      </c>
      <c r="B1847" s="17" t="s">
        <v>27</v>
      </c>
      <c r="C1847" s="17" t="s">
        <v>560</v>
      </c>
      <c r="D1847" s="17" t="s">
        <v>473</v>
      </c>
      <c r="E1847" s="17" t="s">
        <v>17</v>
      </c>
      <c r="F1847" s="17" t="s">
        <v>19</v>
      </c>
      <c r="G1847" s="7" t="n">
        <v>600</v>
      </c>
      <c r="H1847" s="6" t="n">
        <v>57.48</v>
      </c>
      <c r="I1847" s="6" t="n">
        <v>-34488</v>
      </c>
      <c r="J1847" s="6" t="n">
        <v>0</v>
      </c>
      <c r="K1847" s="6" t="n">
        <v>-13.8</v>
      </c>
      <c r="L1847" s="6" t="n">
        <v>0</v>
      </c>
      <c r="M1847" s="6"/>
      <c r="N1847" s="6" t="s">
        <f>=I1847+J1847+K1847+L1847</f>
      </c>
      <c r="O1847" s="6"/>
      <c r="P1847" s="17"/>
    </row>
    <row collapsed="false" customFormat="false" customHeight="false" hidden="false" ht="12.1" outlineLevel="0" r="1848">
      <c r="A1848" s="21" t="n">
        <v>45670.98037037</v>
      </c>
      <c r="B1848" s="17" t="s">
        <v>27</v>
      </c>
      <c r="C1848" s="17" t="s">
        <v>560</v>
      </c>
      <c r="D1848" s="17" t="s">
        <v>473</v>
      </c>
      <c r="E1848" s="17" t="s">
        <v>17</v>
      </c>
      <c r="F1848" s="17" t="s">
        <v>19</v>
      </c>
      <c r="G1848" s="7" t="n">
        <v>10</v>
      </c>
      <c r="H1848" s="6" t="n">
        <v>57.48</v>
      </c>
      <c r="I1848" s="6" t="n">
        <v>-574.8</v>
      </c>
      <c r="J1848" s="6" t="n">
        <v>0</v>
      </c>
      <c r="K1848" s="6" t="n">
        <v>-0.23</v>
      </c>
      <c r="L1848" s="6" t="n">
        <v>0</v>
      </c>
      <c r="M1848" s="6"/>
      <c r="N1848" s="6" t="s">
        <f>=I1848+J1848+K1848+L1848</f>
      </c>
      <c r="O1848" s="6"/>
      <c r="P1848" s="17"/>
    </row>
    <row collapsed="false" customFormat="false" customHeight="false" hidden="false" ht="12.1" outlineLevel="0" r="1849">
      <c r="A1849" s="21" t="n">
        <v>45670.980451389</v>
      </c>
      <c r="B1849" s="17" t="s">
        <v>27</v>
      </c>
      <c r="C1849" s="17" t="s">
        <v>560</v>
      </c>
      <c r="D1849" s="17" t="s">
        <v>473</v>
      </c>
      <c r="E1849" s="17" t="s">
        <v>17</v>
      </c>
      <c r="F1849" s="17" t="s">
        <v>19</v>
      </c>
      <c r="G1849" s="7" t="n">
        <v>500</v>
      </c>
      <c r="H1849" s="6" t="n">
        <v>57.48</v>
      </c>
      <c r="I1849" s="6" t="n">
        <v>-28740</v>
      </c>
      <c r="J1849" s="6" t="n">
        <v>0</v>
      </c>
      <c r="K1849" s="6" t="n">
        <v>-11.5</v>
      </c>
      <c r="L1849" s="6" t="n">
        <v>0</v>
      </c>
      <c r="M1849" s="6"/>
      <c r="N1849" s="6" t="s">
        <f>=I1849+J1849+K1849+L1849</f>
      </c>
      <c r="O1849" s="6"/>
      <c r="P1849" s="17"/>
    </row>
    <row collapsed="false" customFormat="false" customHeight="false" hidden="false" ht="12.1" outlineLevel="0" r="1850">
      <c r="A1850" s="21" t="n">
        <v>45670.980694444</v>
      </c>
      <c r="B1850" s="17" t="s">
        <v>27</v>
      </c>
      <c r="C1850" s="17" t="s">
        <v>560</v>
      </c>
      <c r="D1850" s="17" t="s">
        <v>473</v>
      </c>
      <c r="E1850" s="17" t="s">
        <v>17</v>
      </c>
      <c r="F1850" s="17" t="s">
        <v>19</v>
      </c>
      <c r="G1850" s="7" t="n">
        <v>430</v>
      </c>
      <c r="H1850" s="6" t="n">
        <v>57.48</v>
      </c>
      <c r="I1850" s="6" t="n">
        <v>-24716.4</v>
      </c>
      <c r="J1850" s="6" t="n">
        <v>0</v>
      </c>
      <c r="K1850" s="6" t="n">
        <v>-9.89</v>
      </c>
      <c r="L1850" s="6" t="n">
        <v>0</v>
      </c>
      <c r="M1850" s="6"/>
      <c r="N1850" s="6" t="s">
        <f>=I1850+J1850+K1850+L1850</f>
      </c>
      <c r="O1850" s="6"/>
      <c r="P1850" s="17"/>
    </row>
    <row collapsed="false" customFormat="false" customHeight="false" hidden="false" ht="12.1" outlineLevel="0" r="1851">
      <c r="A1851" s="26" t="n">
        <v>45672</v>
      </c>
      <c r="B1851" s="27" t="s">
        <v>547</v>
      </c>
      <c r="C1851" s="27" t="s">
        <v>183</v>
      </c>
      <c r="D1851" s="27" t="s">
        <v>547</v>
      </c>
      <c r="E1851" s="27" t="s">
        <v>547</v>
      </c>
      <c r="F1851" s="27" t="s">
        <v>19</v>
      </c>
      <c r="G1851" s="28" t="n">
        <v>1</v>
      </c>
      <c r="H1851" s="29" t="n">
        <v>169000</v>
      </c>
      <c r="I1851" s="29" t="n">
        <v>169000</v>
      </c>
      <c r="J1851" s="29" t="n">
        <v>0</v>
      </c>
      <c r="K1851" s="29" t="n">
        <v>0</v>
      </c>
      <c r="L1851" s="29" t="n">
        <v>0</v>
      </c>
      <c r="M1851" s="29"/>
      <c r="N1851" s="6" t="s">
        <f>=I1851+J1851+K1851+L1851</f>
      </c>
      <c r="O1851" s="29"/>
      <c r="P1851" s="27"/>
    </row>
    <row collapsed="false" customFormat="false" customHeight="false" hidden="false" ht="12.1" outlineLevel="0" r="1852">
      <c r="A1852" s="34" t="n">
        <v>45672.011805556</v>
      </c>
      <c r="B1852" s="35" t="s">
        <v>595</v>
      </c>
      <c r="C1852" s="35" t="s">
        <v>365</v>
      </c>
      <c r="D1852" s="35" t="s">
        <v>595</v>
      </c>
      <c r="E1852" s="35" t="s">
        <v>595</v>
      </c>
      <c r="F1852" s="35" t="s">
        <v>19</v>
      </c>
      <c r="G1852" s="36" t="n">
        <v>637.67</v>
      </c>
      <c r="H1852" s="37" t="n">
        <v>-1</v>
      </c>
      <c r="I1852" s="37" t="n">
        <v>-637.67</v>
      </c>
      <c r="J1852" s="37" t="n">
        <v>0</v>
      </c>
      <c r="K1852" s="37" t="n">
        <v>0</v>
      </c>
      <c r="L1852" s="37" t="n">
        <v>0</v>
      </c>
      <c r="M1852" s="37"/>
      <c r="N1852" s="6" t="s">
        <f>=I1852+J1852+K1852+L1852</f>
      </c>
      <c r="O1852" s="37"/>
      <c r="P1852" s="35"/>
    </row>
    <row collapsed="false" customFormat="false" customHeight="false" hidden="false" ht="12.1" outlineLevel="0" r="1853">
      <c r="A1853" s="21" t="n">
        <v>45672.576712963</v>
      </c>
      <c r="B1853" s="17" t="s">
        <v>506</v>
      </c>
      <c r="C1853" s="17" t="s">
        <v>665</v>
      </c>
      <c r="D1853" s="17" t="s">
        <v>473</v>
      </c>
      <c r="E1853" s="17" t="s">
        <v>17</v>
      </c>
      <c r="F1853" s="17" t="s">
        <v>19</v>
      </c>
      <c r="G1853" s="7" t="n">
        <v>1800</v>
      </c>
      <c r="H1853" s="6" t="n">
        <v>23.4</v>
      </c>
      <c r="I1853" s="6" t="n">
        <v>-42120</v>
      </c>
      <c r="J1853" s="6" t="n">
        <v>0</v>
      </c>
      <c r="K1853" s="6" t="n">
        <v>-29.49</v>
      </c>
      <c r="L1853" s="6" t="n">
        <v>0</v>
      </c>
      <c r="M1853" s="6"/>
      <c r="N1853" s="6" t="s">
        <f>=I1853+J1853+K1853+L1853</f>
      </c>
      <c r="O1853" s="6"/>
      <c r="P1853" s="17"/>
    </row>
    <row collapsed="false" customFormat="false" customHeight="false" hidden="false" ht="12.1" outlineLevel="0" r="1854">
      <c r="A1854" s="21" t="n">
        <v>45672.576712963</v>
      </c>
      <c r="B1854" s="17" t="s">
        <v>506</v>
      </c>
      <c r="C1854" s="17" t="s">
        <v>665</v>
      </c>
      <c r="D1854" s="17" t="s">
        <v>473</v>
      </c>
      <c r="E1854" s="17" t="s">
        <v>17</v>
      </c>
      <c r="F1854" s="17" t="s">
        <v>19</v>
      </c>
      <c r="G1854" s="7" t="n">
        <v>500</v>
      </c>
      <c r="H1854" s="6" t="n">
        <v>23.4</v>
      </c>
      <c r="I1854" s="6" t="n">
        <v>-11700</v>
      </c>
      <c r="J1854" s="6" t="n">
        <v>0</v>
      </c>
      <c r="K1854" s="6" t="n">
        <v>-8.19</v>
      </c>
      <c r="L1854" s="6" t="n">
        <v>0</v>
      </c>
      <c r="M1854" s="6"/>
      <c r="N1854" s="6" t="s">
        <f>=I1854+J1854+K1854+L1854</f>
      </c>
      <c r="O1854" s="6"/>
      <c r="P1854" s="17"/>
    </row>
    <row collapsed="false" customFormat="false" customHeight="false" hidden="false" ht="12.1" outlineLevel="0" r="1855">
      <c r="A1855" s="21" t="n">
        <v>45672.576712963</v>
      </c>
      <c r="B1855" s="17" t="s">
        <v>506</v>
      </c>
      <c r="C1855" s="17" t="s">
        <v>665</v>
      </c>
      <c r="D1855" s="17" t="s">
        <v>473</v>
      </c>
      <c r="E1855" s="17" t="s">
        <v>17</v>
      </c>
      <c r="F1855" s="17" t="s">
        <v>19</v>
      </c>
      <c r="G1855" s="7" t="n">
        <v>100</v>
      </c>
      <c r="H1855" s="6" t="n">
        <v>23.4</v>
      </c>
      <c r="I1855" s="6" t="n">
        <v>-2340</v>
      </c>
      <c r="J1855" s="6" t="n">
        <v>0</v>
      </c>
      <c r="K1855" s="6" t="n">
        <v>-1.64</v>
      </c>
      <c r="L1855" s="6" t="n">
        <v>0</v>
      </c>
      <c r="M1855" s="6"/>
      <c r="N1855" s="6" t="s">
        <f>=I1855+J1855+K1855+L1855</f>
      </c>
      <c r="O1855" s="6"/>
      <c r="P1855" s="17"/>
    </row>
    <row collapsed="false" customFormat="false" customHeight="false" hidden="false" ht="12.1" outlineLevel="0" r="1856">
      <c r="A1856" s="21" t="n">
        <v>45672.576712963</v>
      </c>
      <c r="B1856" s="17" t="s">
        <v>506</v>
      </c>
      <c r="C1856" s="17" t="s">
        <v>665</v>
      </c>
      <c r="D1856" s="17" t="s">
        <v>473</v>
      </c>
      <c r="E1856" s="17" t="s">
        <v>17</v>
      </c>
      <c r="F1856" s="17" t="s">
        <v>19</v>
      </c>
      <c r="G1856" s="7" t="n">
        <v>1800</v>
      </c>
      <c r="H1856" s="6" t="n">
        <v>23.4</v>
      </c>
      <c r="I1856" s="6" t="n">
        <v>-42120</v>
      </c>
      <c r="J1856" s="6" t="n">
        <v>0</v>
      </c>
      <c r="K1856" s="6" t="n">
        <v>-29.49</v>
      </c>
      <c r="L1856" s="6" t="n">
        <v>0</v>
      </c>
      <c r="M1856" s="6"/>
      <c r="N1856" s="6" t="s">
        <f>=I1856+J1856+K1856+L1856</f>
      </c>
      <c r="O1856" s="6"/>
      <c r="P1856" s="17"/>
    </row>
    <row collapsed="false" customFormat="false" customHeight="false" hidden="false" ht="12.1" outlineLevel="0" r="1857">
      <c r="A1857" s="21" t="n">
        <v>45672.576712963</v>
      </c>
      <c r="B1857" s="17" t="s">
        <v>506</v>
      </c>
      <c r="C1857" s="17" t="s">
        <v>665</v>
      </c>
      <c r="D1857" s="17" t="s">
        <v>473</v>
      </c>
      <c r="E1857" s="17" t="s">
        <v>17</v>
      </c>
      <c r="F1857" s="17" t="s">
        <v>19</v>
      </c>
      <c r="G1857" s="7" t="n">
        <v>800</v>
      </c>
      <c r="H1857" s="6" t="n">
        <v>23.4</v>
      </c>
      <c r="I1857" s="6" t="n">
        <v>-18720</v>
      </c>
      <c r="J1857" s="6" t="n">
        <v>0</v>
      </c>
      <c r="K1857" s="6" t="n">
        <v>-13.11</v>
      </c>
      <c r="L1857" s="6" t="n">
        <v>0</v>
      </c>
      <c r="M1857" s="6"/>
      <c r="N1857" s="6" t="s">
        <f>=I1857+J1857+K1857+L1857</f>
      </c>
      <c r="O1857" s="6"/>
      <c r="P1857" s="17"/>
    </row>
    <row collapsed="false" customFormat="false" customHeight="false" hidden="false" ht="12.1" outlineLevel="0" r="1858">
      <c r="A1858" s="21" t="n">
        <v>45672.578217593</v>
      </c>
      <c r="B1858" s="17" t="s">
        <v>506</v>
      </c>
      <c r="C1858" s="17" t="s">
        <v>665</v>
      </c>
      <c r="D1858" s="17" t="s">
        <v>473</v>
      </c>
      <c r="E1858" s="17" t="s">
        <v>17</v>
      </c>
      <c r="F1858" s="17" t="s">
        <v>19</v>
      </c>
      <c r="G1858" s="7" t="n">
        <v>100</v>
      </c>
      <c r="H1858" s="6" t="n">
        <v>23.4</v>
      </c>
      <c r="I1858" s="6" t="n">
        <v>-2340</v>
      </c>
      <c r="J1858" s="6" t="n">
        <v>0</v>
      </c>
      <c r="K1858" s="6" t="n">
        <v>-0.94</v>
      </c>
      <c r="L1858" s="6" t="n">
        <v>0</v>
      </c>
      <c r="M1858" s="6"/>
      <c r="N1858" s="6" t="s">
        <f>=I1858+J1858+K1858+L1858</f>
      </c>
      <c r="O1858" s="6"/>
      <c r="P1858" s="17"/>
    </row>
    <row collapsed="false" customFormat="false" customHeight="false" hidden="false" ht="12.1" outlineLevel="0" r="1859">
      <c r="A1859" s="21" t="n">
        <v>45672.578321759</v>
      </c>
      <c r="B1859" s="17" t="s">
        <v>506</v>
      </c>
      <c r="C1859" s="17" t="s">
        <v>665</v>
      </c>
      <c r="D1859" s="17" t="s">
        <v>473</v>
      </c>
      <c r="E1859" s="17" t="s">
        <v>17</v>
      </c>
      <c r="F1859" s="17" t="s">
        <v>19</v>
      </c>
      <c r="G1859" s="7" t="n">
        <v>2100</v>
      </c>
      <c r="H1859" s="6" t="n">
        <v>23.4</v>
      </c>
      <c r="I1859" s="6" t="n">
        <v>-49140</v>
      </c>
      <c r="J1859" s="6" t="n">
        <v>0</v>
      </c>
      <c r="K1859" s="6" t="n">
        <v>-19.66</v>
      </c>
      <c r="L1859" s="6" t="n">
        <v>0</v>
      </c>
      <c r="M1859" s="6"/>
      <c r="N1859" s="6" t="s">
        <f>=I1859+J1859+K1859+L1859</f>
      </c>
      <c r="O1859" s="6"/>
      <c r="P1859" s="17"/>
    </row>
    <row collapsed="false" customFormat="false" customHeight="false" hidden="false" ht="12.1" outlineLevel="0" r="1860">
      <c r="A1860" s="26" t="n">
        <v>45673</v>
      </c>
      <c r="B1860" s="27" t="s">
        <v>547</v>
      </c>
      <c r="C1860" s="27" t="s">
        <v>183</v>
      </c>
      <c r="D1860" s="27" t="s">
        <v>547</v>
      </c>
      <c r="E1860" s="27" t="s">
        <v>547</v>
      </c>
      <c r="F1860" s="27" t="s">
        <v>19</v>
      </c>
      <c r="G1860" s="28" t="n">
        <v>1</v>
      </c>
      <c r="H1860" s="29" t="n">
        <v>22771.74</v>
      </c>
      <c r="I1860" s="29" t="n">
        <v>22771.74</v>
      </c>
      <c r="J1860" s="29" t="n">
        <v>0</v>
      </c>
      <c r="K1860" s="29" t="n">
        <v>0</v>
      </c>
      <c r="L1860" s="29" t="n">
        <v>0</v>
      </c>
      <c r="M1860" s="29"/>
      <c r="N1860" s="6" t="s">
        <f>=I1860+J1860+K1860+L1860</f>
      </c>
      <c r="O1860" s="29"/>
      <c r="P1860" s="27"/>
    </row>
    <row collapsed="false" customFormat="false" customHeight="false" hidden="false" ht="12.1" outlineLevel="0" r="1861">
      <c r="A1861" s="26" t="n">
        <v>45673</v>
      </c>
      <c r="B1861" s="27" t="s">
        <v>569</v>
      </c>
      <c r="C1861" s="27" t="s">
        <v>666</v>
      </c>
      <c r="D1861" s="27" t="s">
        <v>569</v>
      </c>
      <c r="E1861" s="27" t="s">
        <v>569</v>
      </c>
      <c r="F1861" s="27" t="s">
        <v>19</v>
      </c>
      <c r="G1861" s="28" t="n">
        <v>1</v>
      </c>
      <c r="H1861" s="29" t="n">
        <v>7623.58</v>
      </c>
      <c r="I1861" s="29" t="n">
        <v>7623.58</v>
      </c>
      <c r="J1861" s="29" t="n">
        <v>0</v>
      </c>
      <c r="K1861" s="29" t="n">
        <v>0</v>
      </c>
      <c r="L1861" s="29" t="n">
        <v>0</v>
      </c>
      <c r="M1861" s="29"/>
      <c r="N1861" s="6" t="s">
        <f>=I1861+J1861+K1861+L1861</f>
      </c>
      <c r="O1861" s="29"/>
      <c r="P1861" s="27"/>
    </row>
    <row collapsed="false" customFormat="false" customHeight="false" hidden="false" ht="12.1" outlineLevel="0" r="1862">
      <c r="A1862" s="21" t="n">
        <v>45673.851365741</v>
      </c>
      <c r="B1862" s="17" t="s">
        <v>506</v>
      </c>
      <c r="C1862" s="17" t="s">
        <v>665</v>
      </c>
      <c r="D1862" s="17" t="s">
        <v>473</v>
      </c>
      <c r="E1862" s="17" t="s">
        <v>17</v>
      </c>
      <c r="F1862" s="17" t="s">
        <v>19</v>
      </c>
      <c r="G1862" s="7" t="n">
        <v>1200</v>
      </c>
      <c r="H1862" s="6" t="n">
        <v>25.125</v>
      </c>
      <c r="I1862" s="6" t="n">
        <v>-30150</v>
      </c>
      <c r="J1862" s="6" t="n">
        <v>0</v>
      </c>
      <c r="K1862" s="6" t="n">
        <v>-21.1</v>
      </c>
      <c r="L1862" s="6" t="n">
        <v>0</v>
      </c>
      <c r="M1862" s="6"/>
      <c r="N1862" s="6" t="s">
        <f>=I1862+J1862+K1862+L1862</f>
      </c>
      <c r="O1862" s="6"/>
      <c r="P1862" s="17"/>
    </row>
    <row collapsed="false" customFormat="false" customHeight="false" hidden="false" ht="12.1" outlineLevel="0" r="1863">
      <c r="A1863" s="21" t="n">
        <v>45673.852523148</v>
      </c>
      <c r="B1863" s="17" t="s">
        <v>24</v>
      </c>
      <c r="C1863" s="17" t="s">
        <v>630</v>
      </c>
      <c r="D1863" s="17" t="s">
        <v>473</v>
      </c>
      <c r="E1863" s="17" t="s">
        <v>17</v>
      </c>
      <c r="F1863" s="17" t="s">
        <v>19</v>
      </c>
      <c r="G1863" s="7" t="n">
        <v>1</v>
      </c>
      <c r="H1863" s="6" t="n">
        <v>659.7</v>
      </c>
      <c r="I1863" s="6" t="n">
        <v>-659.7</v>
      </c>
      <c r="J1863" s="6" t="n">
        <v>0</v>
      </c>
      <c r="K1863" s="6" t="n">
        <v>-0.45</v>
      </c>
      <c r="L1863" s="6" t="n">
        <v>0</v>
      </c>
      <c r="M1863" s="6"/>
      <c r="N1863" s="6" t="s">
        <f>=I1863+J1863+K1863+L1863</f>
      </c>
      <c r="O1863" s="6"/>
      <c r="P1863" s="17"/>
    </row>
    <row collapsed="false" customFormat="false" customHeight="false" hidden="false" ht="12.1" outlineLevel="0" r="1864">
      <c r="A1864" s="21" t="n">
        <v>45673.853518519</v>
      </c>
      <c r="B1864" s="17" t="s">
        <v>486</v>
      </c>
      <c r="C1864" s="17" t="s">
        <v>564</v>
      </c>
      <c r="D1864" s="17" t="s">
        <v>473</v>
      </c>
      <c r="E1864" s="17" t="s">
        <v>17</v>
      </c>
      <c r="F1864" s="17" t="s">
        <v>19</v>
      </c>
      <c r="G1864" s="7" t="n">
        <v>1</v>
      </c>
      <c r="H1864" s="6" t="n">
        <v>676.8</v>
      </c>
      <c r="I1864" s="6" t="n">
        <v>-676.8</v>
      </c>
      <c r="J1864" s="6" t="n">
        <v>0</v>
      </c>
      <c r="K1864" s="6" t="n">
        <v>-0.27</v>
      </c>
      <c r="L1864" s="6" t="n">
        <v>0</v>
      </c>
      <c r="M1864" s="6"/>
      <c r="N1864" s="6" t="s">
        <f>=I1864+J1864+K1864+L1864</f>
      </c>
      <c r="O1864" s="6"/>
      <c r="P1864" s="17"/>
    </row>
    <row collapsed="false" customFormat="false" customHeight="false" hidden="false" ht="12.1" outlineLevel="0" r="1865">
      <c r="A1865" s="26" t="n">
        <v>45680</v>
      </c>
      <c r="B1865" s="27" t="s">
        <v>569</v>
      </c>
      <c r="C1865" s="27" t="s">
        <v>667</v>
      </c>
      <c r="D1865" s="27" t="s">
        <v>569</v>
      </c>
      <c r="E1865" s="27" t="s">
        <v>569</v>
      </c>
      <c r="F1865" s="27" t="s">
        <v>19</v>
      </c>
      <c r="G1865" s="28" t="n">
        <v>1</v>
      </c>
      <c r="H1865" s="29" t="n">
        <v>6883.45</v>
      </c>
      <c r="I1865" s="29" t="n">
        <v>6883.45</v>
      </c>
      <c r="J1865" s="29" t="n">
        <v>0</v>
      </c>
      <c r="K1865" s="29" t="n">
        <v>0</v>
      </c>
      <c r="L1865" s="29" t="n">
        <v>0</v>
      </c>
      <c r="M1865" s="29"/>
      <c r="N1865" s="6" t="s">
        <f>=I1865+J1865+K1865+L1865</f>
      </c>
      <c r="O1865" s="29"/>
      <c r="P1865" s="27"/>
    </row>
    <row collapsed="false" customFormat="false" customHeight="false" hidden="false" ht="12.1" outlineLevel="0" r="1866">
      <c r="A1866" s="26" t="n">
        <v>45680</v>
      </c>
      <c r="B1866" s="27" t="s">
        <v>547</v>
      </c>
      <c r="C1866" s="27" t="s">
        <v>183</v>
      </c>
      <c r="D1866" s="27" t="s">
        <v>547</v>
      </c>
      <c r="E1866" s="27" t="s">
        <v>547</v>
      </c>
      <c r="F1866" s="27" t="s">
        <v>19</v>
      </c>
      <c r="G1866" s="28" t="n">
        <v>1</v>
      </c>
      <c r="H1866" s="29" t="n">
        <v>20607</v>
      </c>
      <c r="I1866" s="29" t="n">
        <v>20607</v>
      </c>
      <c r="J1866" s="29" t="n">
        <v>0</v>
      </c>
      <c r="K1866" s="29" t="n">
        <v>0</v>
      </c>
      <c r="L1866" s="29" t="n">
        <v>0</v>
      </c>
      <c r="M1866" s="29"/>
      <c r="N1866" s="6" t="s">
        <f>=I1866+J1866+K1866+L1866</f>
      </c>
      <c r="O1866" s="29"/>
      <c r="P1866" s="27"/>
    </row>
    <row collapsed="false" customFormat="false" customHeight="false" hidden="false" ht="12.1" outlineLevel="0" r="1867">
      <c r="A1867" s="26" t="n">
        <v>45680.746631944</v>
      </c>
      <c r="B1867" s="27" t="s">
        <v>569</v>
      </c>
      <c r="C1867" s="27" t="s">
        <v>668</v>
      </c>
      <c r="D1867" s="27" t="s">
        <v>569</v>
      </c>
      <c r="E1867" s="27" t="s">
        <v>569</v>
      </c>
      <c r="F1867" s="27" t="s">
        <v>19</v>
      </c>
      <c r="G1867" s="28" t="n">
        <v>1</v>
      </c>
      <c r="H1867" s="29" t="n">
        <v>1</v>
      </c>
      <c r="I1867" s="29" t="n">
        <v>37927.59</v>
      </c>
      <c r="J1867" s="29" t="n">
        <v>0</v>
      </c>
      <c r="K1867" s="29" t="n">
        <v>0</v>
      </c>
      <c r="L1867" s="29" t="n">
        <v>0</v>
      </c>
      <c r="M1867" s="29"/>
      <c r="N1867" s="6" t="s">
        <f>=I1867+J1867+K1867+L1867</f>
      </c>
      <c r="O1867" s="29"/>
      <c r="P1867" s="27"/>
    </row>
    <row collapsed="false" customFormat="false" customHeight="false" hidden="false" ht="12.1" outlineLevel="0" r="1868">
      <c r="A1868" s="22" t="n">
        <v>45680.746631944</v>
      </c>
      <c r="B1868" s="23" t="s">
        <v>624</v>
      </c>
      <c r="C1868" s="23" t="s">
        <v>669</v>
      </c>
      <c r="D1868" s="23" t="s">
        <v>624</v>
      </c>
      <c r="E1868" s="23" t="s">
        <v>624</v>
      </c>
      <c r="F1868" s="23" t="s">
        <v>19</v>
      </c>
      <c r="G1868" s="24" t="n">
        <v>1</v>
      </c>
      <c r="H1868" s="25" t="n">
        <v>-4931</v>
      </c>
      <c r="I1868" s="25" t="n">
        <v>-4931</v>
      </c>
      <c r="J1868" s="25" t="n">
        <v>0</v>
      </c>
      <c r="K1868" s="25" t="n">
        <v>0</v>
      </c>
      <c r="L1868" s="25" t="n">
        <v>0</v>
      </c>
      <c r="M1868" s="25"/>
      <c r="N1868" s="6" t="s">
        <f>=I1868+J1868+K1868+L1868</f>
      </c>
      <c r="O1868" s="25"/>
      <c r="P1868" s="23"/>
    </row>
    <row collapsed="false" customFormat="false" customHeight="false" hidden="false" ht="12.1" outlineLevel="0" r="1869">
      <c r="A1869" s="21" t="n">
        <v>45681.479467593</v>
      </c>
      <c r="B1869" s="17" t="s">
        <v>21</v>
      </c>
      <c r="C1869" s="17" t="s">
        <v>617</v>
      </c>
      <c r="D1869" s="17" t="s">
        <v>473</v>
      </c>
      <c r="E1869" s="17" t="s">
        <v>17</v>
      </c>
      <c r="F1869" s="17" t="s">
        <v>19</v>
      </c>
      <c r="G1869" s="7" t="n">
        <v>28</v>
      </c>
      <c r="H1869" s="6" t="n">
        <v>1182</v>
      </c>
      <c r="I1869" s="6" t="n">
        <v>-33096</v>
      </c>
      <c r="J1869" s="6" t="n">
        <v>0</v>
      </c>
      <c r="K1869" s="6" t="n">
        <v>-13.24</v>
      </c>
      <c r="L1869" s="6" t="n">
        <v>0</v>
      </c>
      <c r="M1869" s="6"/>
      <c r="N1869" s="6" t="s">
        <f>=I1869+J1869+K1869+L1869</f>
      </c>
      <c r="O1869" s="6"/>
      <c r="P1869" s="17"/>
    </row>
    <row collapsed="false" customFormat="false" customHeight="false" hidden="false" ht="12.1" outlineLevel="0" r="1870">
      <c r="A1870" s="21" t="n">
        <v>45681.507395833</v>
      </c>
      <c r="B1870" s="17" t="s">
        <v>506</v>
      </c>
      <c r="C1870" s="17" t="s">
        <v>665</v>
      </c>
      <c r="D1870" s="17" t="s">
        <v>473</v>
      </c>
      <c r="E1870" s="17" t="s">
        <v>17</v>
      </c>
      <c r="F1870" s="17" t="s">
        <v>19</v>
      </c>
      <c r="G1870" s="7" t="n">
        <v>900</v>
      </c>
      <c r="H1870" s="6" t="n">
        <v>28.78</v>
      </c>
      <c r="I1870" s="6" t="n">
        <v>-25902</v>
      </c>
      <c r="J1870" s="6" t="n">
        <v>0</v>
      </c>
      <c r="K1870" s="6" t="n">
        <v>-10.36</v>
      </c>
      <c r="L1870" s="6" t="n">
        <v>0</v>
      </c>
      <c r="M1870" s="6"/>
      <c r="N1870" s="6" t="s">
        <f>=I1870+J1870+K1870+L1870</f>
      </c>
      <c r="O1870" s="6"/>
      <c r="P1870" s="17"/>
    </row>
    <row collapsed="false" customFormat="false" customHeight="false" hidden="false" ht="12.1" outlineLevel="0" r="1871">
      <c r="A1871" s="26" t="n">
        <v>45688</v>
      </c>
      <c r="B1871" s="27" t="s">
        <v>547</v>
      </c>
      <c r="C1871" s="27" t="s">
        <v>183</v>
      </c>
      <c r="D1871" s="27" t="s">
        <v>547</v>
      </c>
      <c r="E1871" s="27" t="s">
        <v>547</v>
      </c>
      <c r="F1871" s="27" t="s">
        <v>19</v>
      </c>
      <c r="G1871" s="28" t="n">
        <v>1</v>
      </c>
      <c r="H1871" s="29" t="n">
        <v>12711</v>
      </c>
      <c r="I1871" s="29" t="n">
        <v>12711</v>
      </c>
      <c r="J1871" s="29" t="n">
        <v>0</v>
      </c>
      <c r="K1871" s="29" t="n">
        <v>0</v>
      </c>
      <c r="L1871" s="29" t="n">
        <v>0</v>
      </c>
      <c r="M1871" s="29"/>
      <c r="N1871" s="6" t="s">
        <f>=I1871+J1871+K1871+L1871</f>
      </c>
      <c r="O1871" s="29"/>
      <c r="P1871" s="27"/>
    </row>
    <row collapsed="false" customFormat="false" customHeight="false" hidden="false" ht="12.1" outlineLevel="0" r="1872">
      <c r="A1872" s="26" t="n">
        <v>45688</v>
      </c>
      <c r="B1872" s="27" t="s">
        <v>547</v>
      </c>
      <c r="C1872" s="27" t="s">
        <v>183</v>
      </c>
      <c r="D1872" s="27" t="s">
        <v>547</v>
      </c>
      <c r="E1872" s="27" t="s">
        <v>547</v>
      </c>
      <c r="F1872" s="27" t="s">
        <v>19</v>
      </c>
      <c r="G1872" s="28" t="n">
        <v>1</v>
      </c>
      <c r="H1872" s="29" t="n">
        <v>140000</v>
      </c>
      <c r="I1872" s="29" t="n">
        <v>140000</v>
      </c>
      <c r="J1872" s="29" t="n">
        <v>0</v>
      </c>
      <c r="K1872" s="29" t="n">
        <v>0</v>
      </c>
      <c r="L1872" s="29" t="n">
        <v>0</v>
      </c>
      <c r="M1872" s="29"/>
      <c r="N1872" s="6" t="s">
        <f>=I1872+J1872+K1872+L1872</f>
      </c>
      <c r="O1872" s="29"/>
      <c r="P1872" s="27"/>
    </row>
    <row collapsed="false" customFormat="false" customHeight="false" hidden="false" ht="12.1" outlineLevel="0" r="1873">
      <c r="A1873" s="21" t="n">
        <v>45688.97630787</v>
      </c>
      <c r="B1873" s="17" t="s">
        <v>506</v>
      </c>
      <c r="C1873" s="17" t="s">
        <v>665</v>
      </c>
      <c r="D1873" s="17" t="s">
        <v>473</v>
      </c>
      <c r="E1873" s="17" t="s">
        <v>17</v>
      </c>
      <c r="F1873" s="17" t="s">
        <v>19</v>
      </c>
      <c r="G1873" s="7" t="n">
        <v>1800</v>
      </c>
      <c r="H1873" s="6" t="n">
        <v>27.7</v>
      </c>
      <c r="I1873" s="6" t="n">
        <v>-49860</v>
      </c>
      <c r="J1873" s="6" t="n">
        <v>0</v>
      </c>
      <c r="K1873" s="6" t="n">
        <v>-34.9</v>
      </c>
      <c r="L1873" s="6" t="n">
        <v>0</v>
      </c>
      <c r="M1873" s="6"/>
      <c r="N1873" s="6" t="s">
        <f>=I1873+J1873+K1873+L1873</f>
      </c>
      <c r="O1873" s="6"/>
      <c r="P1873" s="17"/>
    </row>
    <row collapsed="false" customFormat="false" customHeight="false" hidden="false" ht="12.1" outlineLevel="0" r="1874">
      <c r="A1874" s="21" t="n">
        <v>45688.977430556</v>
      </c>
      <c r="B1874" s="17" t="s">
        <v>30</v>
      </c>
      <c r="C1874" s="17" t="s">
        <v>605</v>
      </c>
      <c r="D1874" s="17" t="s">
        <v>473</v>
      </c>
      <c r="E1874" s="17" t="s">
        <v>17</v>
      </c>
      <c r="F1874" s="17" t="s">
        <v>19</v>
      </c>
      <c r="G1874" s="7" t="n">
        <v>200</v>
      </c>
      <c r="H1874" s="6" t="n">
        <v>227.85</v>
      </c>
      <c r="I1874" s="6" t="n">
        <v>-45570</v>
      </c>
      <c r="J1874" s="6" t="n">
        <v>0</v>
      </c>
      <c r="K1874" s="6" t="n">
        <v>-18.23</v>
      </c>
      <c r="L1874" s="6" t="n">
        <v>0</v>
      </c>
      <c r="M1874" s="6"/>
      <c r="N1874" s="6" t="s">
        <f>=I1874+J1874+K1874+L1874</f>
      </c>
      <c r="O1874" s="6"/>
      <c r="P1874" s="17"/>
    </row>
    <row collapsed="false" customFormat="false" customHeight="false" hidden="false" ht="12.1" outlineLevel="0" r="1875">
      <c r="A1875" s="21" t="n">
        <v>45688.985104167</v>
      </c>
      <c r="B1875" s="17" t="s">
        <v>21</v>
      </c>
      <c r="C1875" s="17" t="s">
        <v>617</v>
      </c>
      <c r="D1875" s="17" t="s">
        <v>473</v>
      </c>
      <c r="E1875" s="17" t="s">
        <v>17</v>
      </c>
      <c r="F1875" s="17" t="s">
        <v>19</v>
      </c>
      <c r="G1875" s="7" t="n">
        <v>50</v>
      </c>
      <c r="H1875" s="6" t="n">
        <v>1154</v>
      </c>
      <c r="I1875" s="6" t="n">
        <v>-57700</v>
      </c>
      <c r="J1875" s="6" t="n">
        <v>0</v>
      </c>
      <c r="K1875" s="6" t="n">
        <v>-23.08</v>
      </c>
      <c r="L1875" s="6" t="n">
        <v>0</v>
      </c>
      <c r="M1875" s="6"/>
      <c r="N1875" s="6" t="s">
        <f>=I1875+J1875+K1875+L1875</f>
      </c>
      <c r="O1875" s="6"/>
      <c r="P1875" s="17"/>
    </row>
    <row collapsed="false" customFormat="false" customHeight="false" hidden="false" ht="12.1" outlineLevel="0" r="1876">
      <c r="A1876" s="26" t="n">
        <v>45695</v>
      </c>
      <c r="B1876" s="27" t="s">
        <v>569</v>
      </c>
      <c r="C1876" s="27" t="s">
        <v>666</v>
      </c>
      <c r="D1876" s="27" t="s">
        <v>569</v>
      </c>
      <c r="E1876" s="27" t="s">
        <v>569</v>
      </c>
      <c r="F1876" s="27" t="s">
        <v>19</v>
      </c>
      <c r="G1876" s="28" t="n">
        <v>1</v>
      </c>
      <c r="H1876" s="29" t="n">
        <v>2196.77</v>
      </c>
      <c r="I1876" s="29" t="n">
        <v>2196.77</v>
      </c>
      <c r="J1876" s="29" t="n">
        <v>0</v>
      </c>
      <c r="K1876" s="29" t="n">
        <v>0</v>
      </c>
      <c r="L1876" s="29" t="n">
        <v>0</v>
      </c>
      <c r="M1876" s="29"/>
      <c r="N1876" s="6" t="s">
        <f>=I1876+J1876+K1876+L1876</f>
      </c>
      <c r="O1876" s="29"/>
      <c r="P1876" s="27"/>
    </row>
    <row collapsed="false" customFormat="false" customHeight="false" hidden="false" ht="12.1" outlineLevel="0" r="1877">
      <c r="A1877" s="26" t="n">
        <v>45698</v>
      </c>
      <c r="B1877" s="27" t="s">
        <v>547</v>
      </c>
      <c r="C1877" s="27" t="s">
        <v>183</v>
      </c>
      <c r="D1877" s="27" t="s">
        <v>547</v>
      </c>
      <c r="E1877" s="27" t="s">
        <v>547</v>
      </c>
      <c r="F1877" s="27" t="s">
        <v>19</v>
      </c>
      <c r="G1877" s="28" t="n">
        <v>1</v>
      </c>
      <c r="H1877" s="29" t="n">
        <v>4964</v>
      </c>
      <c r="I1877" s="29" t="n">
        <v>4964</v>
      </c>
      <c r="J1877" s="29" t="n">
        <v>0</v>
      </c>
      <c r="K1877" s="29" t="n">
        <v>0</v>
      </c>
      <c r="L1877" s="29" t="n">
        <v>0</v>
      </c>
      <c r="M1877" s="29"/>
      <c r="N1877" s="6" t="s">
        <f>=I1877+J1877+K1877+L1877</f>
      </c>
      <c r="O1877" s="29"/>
      <c r="P1877" s="27"/>
    </row>
    <row collapsed="false" customFormat="false" customHeight="false" hidden="false" ht="12.1" outlineLevel="0" r="1878">
      <c r="A1878" s="21" t="n">
        <v>45698.441527778</v>
      </c>
      <c r="B1878" s="17" t="s">
        <v>21</v>
      </c>
      <c r="C1878" s="17" t="s">
        <v>617</v>
      </c>
      <c r="D1878" s="17" t="s">
        <v>473</v>
      </c>
      <c r="E1878" s="17" t="s">
        <v>17</v>
      </c>
      <c r="F1878" s="17" t="s">
        <v>19</v>
      </c>
      <c r="G1878" s="7" t="n">
        <v>3</v>
      </c>
      <c r="H1878" s="6" t="n">
        <v>1136.8</v>
      </c>
      <c r="I1878" s="6" t="n">
        <v>-3410.4</v>
      </c>
      <c r="J1878" s="6" t="n">
        <v>0</v>
      </c>
      <c r="K1878" s="6" t="n">
        <v>-2.38</v>
      </c>
      <c r="L1878" s="6" t="n">
        <v>0</v>
      </c>
      <c r="M1878" s="6"/>
      <c r="N1878" s="6" t="s">
        <f>=I1878+J1878+K1878+L1878</f>
      </c>
      <c r="O1878" s="6"/>
      <c r="P1878" s="17"/>
    </row>
    <row collapsed="false" customFormat="false" customHeight="false" hidden="false" ht="12.1" outlineLevel="0" r="1879">
      <c r="A1879" s="26" t="n">
        <v>45699</v>
      </c>
      <c r="B1879" s="27" t="s">
        <v>547</v>
      </c>
      <c r="C1879" s="27" t="s">
        <v>183</v>
      </c>
      <c r="D1879" s="27" t="s">
        <v>547</v>
      </c>
      <c r="E1879" s="27" t="s">
        <v>547</v>
      </c>
      <c r="F1879" s="27" t="s">
        <v>19</v>
      </c>
      <c r="G1879" s="28" t="n">
        <v>1</v>
      </c>
      <c r="H1879" s="29" t="n">
        <v>169000</v>
      </c>
      <c r="I1879" s="29" t="n">
        <v>169000</v>
      </c>
      <c r="J1879" s="29" t="n">
        <v>0</v>
      </c>
      <c r="K1879" s="29" t="n">
        <v>0</v>
      </c>
      <c r="L1879" s="29" t="n">
        <v>0</v>
      </c>
      <c r="M1879" s="29"/>
      <c r="N1879" s="6" t="s">
        <f>=I1879+J1879+K1879+L1879</f>
      </c>
      <c r="O1879" s="29"/>
      <c r="P1879" s="27"/>
    </row>
    <row collapsed="false" customFormat="false" customHeight="false" hidden="false" ht="12.1" outlineLevel="0" r="1880">
      <c r="A1880" s="21" t="n">
        <v>45699.420636574</v>
      </c>
      <c r="B1880" s="17" t="s">
        <v>27</v>
      </c>
      <c r="C1880" s="17" t="s">
        <v>560</v>
      </c>
      <c r="D1880" s="17" t="s">
        <v>473</v>
      </c>
      <c r="E1880" s="17" t="s">
        <v>17</v>
      </c>
      <c r="F1880" s="17" t="s">
        <v>19</v>
      </c>
      <c r="G1880" s="7" t="n">
        <v>770</v>
      </c>
      <c r="H1880" s="6" t="n">
        <v>58.46</v>
      </c>
      <c r="I1880" s="6" t="n">
        <v>-45014.2</v>
      </c>
      <c r="J1880" s="6" t="n">
        <v>0</v>
      </c>
      <c r="K1880" s="6" t="n">
        <v>-31.51</v>
      </c>
      <c r="L1880" s="6" t="n">
        <v>0</v>
      </c>
      <c r="M1880" s="6"/>
      <c r="N1880" s="6" t="s">
        <f>=I1880+J1880+K1880+L1880</f>
      </c>
      <c r="O1880" s="6"/>
      <c r="P1880" s="17"/>
    </row>
    <row collapsed="false" customFormat="false" customHeight="false" hidden="false" ht="12.1" outlineLevel="0" r="1881">
      <c r="A1881" s="21" t="n">
        <v>45699.420636574</v>
      </c>
      <c r="B1881" s="17" t="s">
        <v>27</v>
      </c>
      <c r="C1881" s="17" t="s">
        <v>560</v>
      </c>
      <c r="D1881" s="17" t="s">
        <v>473</v>
      </c>
      <c r="E1881" s="17" t="s">
        <v>17</v>
      </c>
      <c r="F1881" s="17" t="s">
        <v>19</v>
      </c>
      <c r="G1881" s="7" t="n">
        <v>330</v>
      </c>
      <c r="H1881" s="6" t="n">
        <v>58.46</v>
      </c>
      <c r="I1881" s="6" t="n">
        <v>-19291.8</v>
      </c>
      <c r="J1881" s="6" t="n">
        <v>0</v>
      </c>
      <c r="K1881" s="6" t="n">
        <v>-13.51</v>
      </c>
      <c r="L1881" s="6" t="n">
        <v>0</v>
      </c>
      <c r="M1881" s="6"/>
      <c r="N1881" s="6" t="s">
        <f>=I1881+J1881+K1881+L1881</f>
      </c>
      <c r="O1881" s="6"/>
      <c r="P1881" s="17"/>
    </row>
    <row collapsed="false" customFormat="false" customHeight="false" hidden="false" ht="12.1" outlineLevel="0" r="1882">
      <c r="A1882" s="21" t="n">
        <v>45699.422986111</v>
      </c>
      <c r="B1882" s="17" t="s">
        <v>16</v>
      </c>
      <c r="C1882" s="17" t="s">
        <v>556</v>
      </c>
      <c r="D1882" s="17" t="s">
        <v>473</v>
      </c>
      <c r="E1882" s="17" t="s">
        <v>17</v>
      </c>
      <c r="F1882" s="17" t="s">
        <v>19</v>
      </c>
      <c r="G1882" s="7" t="n">
        <v>15</v>
      </c>
      <c r="H1882" s="6" t="n">
        <v>7165.5</v>
      </c>
      <c r="I1882" s="6" t="n">
        <v>-107482.5</v>
      </c>
      <c r="J1882" s="6" t="n">
        <v>0</v>
      </c>
      <c r="K1882" s="6" t="n">
        <v>-42.99</v>
      </c>
      <c r="L1882" s="6" t="n">
        <v>0</v>
      </c>
      <c r="M1882" s="6"/>
      <c r="N1882" s="6" t="s">
        <f>=I1882+J1882+K1882+L1882</f>
      </c>
      <c r="O1882" s="6"/>
      <c r="P1882" s="17"/>
    </row>
    <row collapsed="false" customFormat="false" customHeight="false" hidden="false" ht="12.1" outlineLevel="0" r="1883">
      <c r="A1883" s="21" t="n">
        <v>45699.460902778</v>
      </c>
      <c r="B1883" s="17" t="s">
        <v>498</v>
      </c>
      <c r="C1883" s="17" t="s">
        <v>647</v>
      </c>
      <c r="D1883" s="17" t="s">
        <v>473</v>
      </c>
      <c r="E1883" s="17" t="s">
        <v>17</v>
      </c>
      <c r="F1883" s="17" t="s">
        <v>19</v>
      </c>
      <c r="G1883" s="7" t="n">
        <v>3000</v>
      </c>
      <c r="H1883" s="6" t="n">
        <v>0.5442</v>
      </c>
      <c r="I1883" s="6" t="n">
        <v>-1632.6</v>
      </c>
      <c r="J1883" s="6" t="n">
        <v>0</v>
      </c>
      <c r="K1883" s="6" t="n">
        <v>-1.14</v>
      </c>
      <c r="L1883" s="6" t="n">
        <v>0</v>
      </c>
      <c r="M1883" s="6"/>
      <c r="N1883" s="6" t="s">
        <f>=I1883+J1883+K1883+L1883</f>
      </c>
      <c r="O1883" s="6"/>
      <c r="P1883" s="17"/>
    </row>
    <row collapsed="false" customFormat="false" customHeight="false" hidden="false" ht="12.1" outlineLevel="0" r="1884">
      <c r="A1884" s="30" t="n">
        <v>45699.483761574</v>
      </c>
      <c r="B1884" s="31" t="s">
        <v>485</v>
      </c>
      <c r="C1884" s="31" t="s">
        <v>562</v>
      </c>
      <c r="D1884" s="31" t="s">
        <v>475</v>
      </c>
      <c r="E1884" s="31" t="s">
        <v>17</v>
      </c>
      <c r="F1884" s="31" t="s">
        <v>19</v>
      </c>
      <c r="G1884" s="32" t="n">
        <v>-350</v>
      </c>
      <c r="H1884" s="33" t="n">
        <v>119.86</v>
      </c>
      <c r="I1884" s="33" t="n">
        <v>41951</v>
      </c>
      <c r="J1884" s="33" t="n">
        <v>0</v>
      </c>
      <c r="K1884" s="33" t="n">
        <v>-16.78</v>
      </c>
      <c r="L1884" s="33" t="n">
        <v>0</v>
      </c>
      <c r="M1884" s="33"/>
      <c r="N1884" s="6" t="s">
        <f>=I1884+J1884+K1884+L1884</f>
      </c>
      <c r="O1884" s="33"/>
      <c r="P1884" s="31"/>
    </row>
    <row collapsed="false" customFormat="false" customHeight="false" hidden="false" ht="12.1" outlineLevel="0" r="1885">
      <c r="A1885" s="30" t="n">
        <v>45699.483773148</v>
      </c>
      <c r="B1885" s="31" t="s">
        <v>485</v>
      </c>
      <c r="C1885" s="31" t="s">
        <v>562</v>
      </c>
      <c r="D1885" s="31" t="s">
        <v>475</v>
      </c>
      <c r="E1885" s="31" t="s">
        <v>17</v>
      </c>
      <c r="F1885" s="31" t="s">
        <v>19</v>
      </c>
      <c r="G1885" s="32" t="n">
        <v>-450</v>
      </c>
      <c r="H1885" s="33" t="n">
        <v>119.86</v>
      </c>
      <c r="I1885" s="33" t="n">
        <v>53937</v>
      </c>
      <c r="J1885" s="33" t="n">
        <v>0</v>
      </c>
      <c r="K1885" s="33" t="n">
        <v>-21.57</v>
      </c>
      <c r="L1885" s="33" t="n">
        <v>0</v>
      </c>
      <c r="M1885" s="33"/>
      <c r="N1885" s="6" t="s">
        <f>=I1885+J1885+K1885+L1885</f>
      </c>
      <c r="O1885" s="33"/>
      <c r="P1885" s="31"/>
    </row>
    <row collapsed="false" customFormat="false" customHeight="false" hidden="false" ht="12.1" outlineLevel="0" r="1886">
      <c r="A1886" s="30" t="n">
        <v>45699.485162037</v>
      </c>
      <c r="B1886" s="31" t="s">
        <v>505</v>
      </c>
      <c r="C1886" s="31" t="s">
        <v>664</v>
      </c>
      <c r="D1886" s="31" t="s">
        <v>475</v>
      </c>
      <c r="E1886" s="31" t="s">
        <v>75</v>
      </c>
      <c r="F1886" s="31" t="s">
        <v>19</v>
      </c>
      <c r="G1886" s="32" t="n">
        <v>-100</v>
      </c>
      <c r="H1886" s="33" t="n">
        <v>1.5994</v>
      </c>
      <c r="I1886" s="33" t="n">
        <v>159.94</v>
      </c>
      <c r="J1886" s="33" t="n">
        <v>0</v>
      </c>
      <c r="K1886" s="33" t="n">
        <v>0</v>
      </c>
      <c r="L1886" s="33" t="n">
        <v>0</v>
      </c>
      <c r="M1886" s="33"/>
      <c r="N1886" s="6" t="s">
        <f>=I1886+J1886+K1886+L1886</f>
      </c>
      <c r="O1886" s="33"/>
      <c r="P1886" s="31"/>
    </row>
    <row collapsed="false" customFormat="false" customHeight="false" hidden="false" ht="12.1" outlineLevel="0" r="1887">
      <c r="A1887" s="21" t="n">
        <v>45699.614618056</v>
      </c>
      <c r="B1887" s="17" t="s">
        <v>488</v>
      </c>
      <c r="C1887" s="17" t="s">
        <v>566</v>
      </c>
      <c r="D1887" s="17" t="s">
        <v>473</v>
      </c>
      <c r="E1887" s="17" t="s">
        <v>17</v>
      </c>
      <c r="F1887" s="17" t="s">
        <v>19</v>
      </c>
      <c r="G1887" s="7" t="n">
        <v>22000</v>
      </c>
      <c r="H1887" s="6" t="n">
        <v>0.5417</v>
      </c>
      <c r="I1887" s="6" t="n">
        <v>-11917.4</v>
      </c>
      <c r="J1887" s="6" t="n">
        <v>0</v>
      </c>
      <c r="K1887" s="6" t="n">
        <v>-4.77</v>
      </c>
      <c r="L1887" s="6" t="n">
        <v>0</v>
      </c>
      <c r="M1887" s="6"/>
      <c r="N1887" s="6" t="s">
        <f>=I1887+J1887+K1887+L1887</f>
      </c>
      <c r="O1887" s="6"/>
      <c r="P1887" s="17"/>
    </row>
    <row collapsed="false" customFormat="false" customHeight="false" hidden="false" ht="12.1" outlineLevel="0" r="1888">
      <c r="A1888" s="21" t="n">
        <v>45699.615613426</v>
      </c>
      <c r="B1888" s="17" t="s">
        <v>488</v>
      </c>
      <c r="C1888" s="17" t="s">
        <v>566</v>
      </c>
      <c r="D1888" s="17" t="s">
        <v>473</v>
      </c>
      <c r="E1888" s="17" t="s">
        <v>17</v>
      </c>
      <c r="F1888" s="17" t="s">
        <v>19</v>
      </c>
      <c r="G1888" s="7" t="n">
        <v>14000</v>
      </c>
      <c r="H1888" s="6" t="n">
        <v>0.5417</v>
      </c>
      <c r="I1888" s="6" t="n">
        <v>-7583.8</v>
      </c>
      <c r="J1888" s="6" t="n">
        <v>0</v>
      </c>
      <c r="K1888" s="6" t="n">
        <v>-3.03</v>
      </c>
      <c r="L1888" s="6" t="n">
        <v>0</v>
      </c>
      <c r="M1888" s="6"/>
      <c r="N1888" s="6" t="s">
        <f>=I1888+J1888+K1888+L1888</f>
      </c>
      <c r="O1888" s="6"/>
      <c r="P1888" s="17"/>
    </row>
    <row collapsed="false" customFormat="false" customHeight="false" hidden="false" ht="12.1" outlineLevel="0" r="1889">
      <c r="A1889" s="21" t="n">
        <v>45699.618217593</v>
      </c>
      <c r="B1889" s="17" t="s">
        <v>488</v>
      </c>
      <c r="C1889" s="17" t="s">
        <v>566</v>
      </c>
      <c r="D1889" s="17" t="s">
        <v>473</v>
      </c>
      <c r="E1889" s="17" t="s">
        <v>17</v>
      </c>
      <c r="F1889" s="17" t="s">
        <v>19</v>
      </c>
      <c r="G1889" s="7" t="n">
        <v>100000</v>
      </c>
      <c r="H1889" s="6" t="n">
        <v>0.5417</v>
      </c>
      <c r="I1889" s="6" t="n">
        <v>-54170</v>
      </c>
      <c r="J1889" s="6" t="n">
        <v>0</v>
      </c>
      <c r="K1889" s="6" t="n">
        <v>-21.67</v>
      </c>
      <c r="L1889" s="6" t="n">
        <v>0</v>
      </c>
      <c r="M1889" s="6"/>
      <c r="N1889" s="6" t="s">
        <f>=I1889+J1889+K1889+L1889</f>
      </c>
      <c r="O1889" s="6"/>
      <c r="P1889" s="17"/>
    </row>
    <row collapsed="false" customFormat="false" customHeight="false" hidden="false" ht="12.1" outlineLevel="0" r="1890">
      <c r="A1890" s="21" t="n">
        <v>45699.618229167</v>
      </c>
      <c r="B1890" s="17" t="s">
        <v>488</v>
      </c>
      <c r="C1890" s="17" t="s">
        <v>566</v>
      </c>
      <c r="D1890" s="17" t="s">
        <v>473</v>
      </c>
      <c r="E1890" s="17" t="s">
        <v>17</v>
      </c>
      <c r="F1890" s="17" t="s">
        <v>19</v>
      </c>
      <c r="G1890" s="7" t="n">
        <v>42000</v>
      </c>
      <c r="H1890" s="6" t="n">
        <v>0.5417</v>
      </c>
      <c r="I1890" s="6" t="n">
        <v>-22751.4</v>
      </c>
      <c r="J1890" s="6" t="n">
        <v>0</v>
      </c>
      <c r="K1890" s="6" t="n">
        <v>-9.1</v>
      </c>
      <c r="L1890" s="6" t="n">
        <v>0</v>
      </c>
      <c r="M1890" s="6"/>
      <c r="N1890" s="6" t="s">
        <f>=I1890+J1890+K1890+L1890</f>
      </c>
      <c r="O1890" s="6"/>
      <c r="P1890" s="17"/>
    </row>
    <row collapsed="false" customFormat="false" customHeight="false" hidden="false" ht="12.1" outlineLevel="0" r="1891">
      <c r="A1891" s="26" t="n">
        <v>45700</v>
      </c>
      <c r="B1891" s="27" t="s">
        <v>547</v>
      </c>
      <c r="C1891" s="27" t="s">
        <v>183</v>
      </c>
      <c r="D1891" s="27" t="s">
        <v>547</v>
      </c>
      <c r="E1891" s="27" t="s">
        <v>547</v>
      </c>
      <c r="F1891" s="27" t="s">
        <v>19</v>
      </c>
      <c r="G1891" s="28" t="n">
        <v>1</v>
      </c>
      <c r="H1891" s="29" t="n">
        <v>200000</v>
      </c>
      <c r="I1891" s="29" t="n">
        <v>200000</v>
      </c>
      <c r="J1891" s="29" t="n">
        <v>0</v>
      </c>
      <c r="K1891" s="29" t="n">
        <v>0</v>
      </c>
      <c r="L1891" s="29" t="n">
        <v>0</v>
      </c>
      <c r="M1891" s="29"/>
      <c r="N1891" s="6" t="s">
        <f>=I1891+J1891+K1891+L1891</f>
      </c>
      <c r="O1891" s="29"/>
      <c r="P1891" s="27"/>
    </row>
    <row collapsed="false" customFormat="false" customHeight="false" hidden="false" ht="12.1" outlineLevel="0" r="1892">
      <c r="A1892" s="21" t="n">
        <v>45700.429131944</v>
      </c>
      <c r="B1892" s="17" t="s">
        <v>21</v>
      </c>
      <c r="C1892" s="17" t="s">
        <v>617</v>
      </c>
      <c r="D1892" s="17" t="s">
        <v>473</v>
      </c>
      <c r="E1892" s="17" t="s">
        <v>17</v>
      </c>
      <c r="F1892" s="17" t="s">
        <v>19</v>
      </c>
      <c r="G1892" s="7" t="n">
        <v>50</v>
      </c>
      <c r="H1892" s="6" t="n">
        <v>1209</v>
      </c>
      <c r="I1892" s="6" t="n">
        <v>-60450</v>
      </c>
      <c r="J1892" s="6" t="n">
        <v>0</v>
      </c>
      <c r="K1892" s="6" t="n">
        <v>-24.18</v>
      </c>
      <c r="L1892" s="6" t="n">
        <v>0</v>
      </c>
      <c r="M1892" s="6"/>
      <c r="N1892" s="6" t="s">
        <f>=I1892+J1892+K1892+L1892</f>
      </c>
      <c r="O1892" s="6"/>
      <c r="P1892" s="17"/>
    </row>
    <row collapsed="false" customFormat="false" customHeight="false" hidden="false" ht="12.1" outlineLevel="0" r="1893">
      <c r="A1893" s="21" t="n">
        <v>45700.429409722</v>
      </c>
      <c r="B1893" s="17" t="s">
        <v>27</v>
      </c>
      <c r="C1893" s="17" t="s">
        <v>560</v>
      </c>
      <c r="D1893" s="17" t="s">
        <v>473</v>
      </c>
      <c r="E1893" s="17" t="s">
        <v>17</v>
      </c>
      <c r="F1893" s="17" t="s">
        <v>19</v>
      </c>
      <c r="G1893" s="7" t="n">
        <v>1200</v>
      </c>
      <c r="H1893" s="6" t="n">
        <v>59.56</v>
      </c>
      <c r="I1893" s="6" t="n">
        <v>-71472</v>
      </c>
      <c r="J1893" s="6" t="n">
        <v>0</v>
      </c>
      <c r="K1893" s="6" t="n">
        <v>-50.03</v>
      </c>
      <c r="L1893" s="6" t="n">
        <v>0</v>
      </c>
      <c r="M1893" s="6"/>
      <c r="N1893" s="6" t="s">
        <f>=I1893+J1893+K1893+L1893</f>
      </c>
      <c r="O1893" s="6"/>
      <c r="P1893" s="17"/>
    </row>
    <row collapsed="false" customFormat="false" customHeight="false" hidden="false" ht="12.1" outlineLevel="0" r="1894">
      <c r="A1894" s="21" t="n">
        <v>45700.437037037</v>
      </c>
      <c r="B1894" s="17" t="s">
        <v>24</v>
      </c>
      <c r="C1894" s="17" t="s">
        <v>630</v>
      </c>
      <c r="D1894" s="17" t="s">
        <v>473</v>
      </c>
      <c r="E1894" s="17" t="s">
        <v>17</v>
      </c>
      <c r="F1894" s="17" t="s">
        <v>19</v>
      </c>
      <c r="G1894" s="7" t="n">
        <v>96</v>
      </c>
      <c r="H1894" s="6" t="n">
        <v>679</v>
      </c>
      <c r="I1894" s="6" t="n">
        <v>-65184</v>
      </c>
      <c r="J1894" s="6" t="n">
        <v>0</v>
      </c>
      <c r="K1894" s="6" t="n">
        <v>-26.07</v>
      </c>
      <c r="L1894" s="6" t="n">
        <v>0</v>
      </c>
      <c r="M1894" s="6"/>
      <c r="N1894" s="6" t="s">
        <f>=I1894+J1894+K1894+L1894</f>
      </c>
      <c r="O1894" s="6"/>
      <c r="P1894" s="17"/>
    </row>
    <row collapsed="false" customFormat="false" customHeight="false" hidden="false" ht="12.1" outlineLevel="0" r="1895">
      <c r="A1895" s="21" t="n">
        <v>45700.43712963</v>
      </c>
      <c r="B1895" s="17" t="s">
        <v>24</v>
      </c>
      <c r="C1895" s="17" t="s">
        <v>630</v>
      </c>
      <c r="D1895" s="17" t="s">
        <v>473</v>
      </c>
      <c r="E1895" s="17" t="s">
        <v>17</v>
      </c>
      <c r="F1895" s="17" t="s">
        <v>19</v>
      </c>
      <c r="G1895" s="7" t="n">
        <v>1</v>
      </c>
      <c r="H1895" s="6" t="n">
        <v>679</v>
      </c>
      <c r="I1895" s="6" t="n">
        <v>-679</v>
      </c>
      <c r="J1895" s="6" t="n">
        <v>0</v>
      </c>
      <c r="K1895" s="6" t="n">
        <v>-0.27</v>
      </c>
      <c r="L1895" s="6" t="n">
        <v>0</v>
      </c>
      <c r="M1895" s="6"/>
      <c r="N1895" s="6" t="s">
        <f>=I1895+J1895+K1895+L1895</f>
      </c>
      <c r="O1895" s="6"/>
      <c r="P1895" s="17"/>
    </row>
    <row collapsed="false" customFormat="false" customHeight="false" hidden="false" ht="12.1" outlineLevel="0" r="1896">
      <c r="A1896" s="21" t="n">
        <v>45700.437222222</v>
      </c>
      <c r="B1896" s="17" t="s">
        <v>24</v>
      </c>
      <c r="C1896" s="17" t="s">
        <v>630</v>
      </c>
      <c r="D1896" s="17" t="s">
        <v>473</v>
      </c>
      <c r="E1896" s="17" t="s">
        <v>17</v>
      </c>
      <c r="F1896" s="17" t="s">
        <v>19</v>
      </c>
      <c r="G1896" s="7" t="n">
        <v>3</v>
      </c>
      <c r="H1896" s="6" t="n">
        <v>679</v>
      </c>
      <c r="I1896" s="6" t="n">
        <v>-2037</v>
      </c>
      <c r="J1896" s="6" t="n">
        <v>0</v>
      </c>
      <c r="K1896" s="6" t="n">
        <v>-0.81</v>
      </c>
      <c r="L1896" s="6" t="n">
        <v>0</v>
      </c>
      <c r="M1896" s="6"/>
      <c r="N1896" s="6" t="s">
        <f>=I1896+J1896+K1896+L1896</f>
      </c>
      <c r="O1896" s="6"/>
      <c r="P1896" s="17"/>
    </row>
    <row collapsed="false" customFormat="false" customHeight="false" hidden="false" ht="12.1" outlineLevel="0" r="1897">
      <c r="A1897" s="26" t="n">
        <v>45702</v>
      </c>
      <c r="B1897" s="27" t="s">
        <v>547</v>
      </c>
      <c r="C1897" s="27" t="s">
        <v>183</v>
      </c>
      <c r="D1897" s="27" t="s">
        <v>547</v>
      </c>
      <c r="E1897" s="27" t="s">
        <v>547</v>
      </c>
      <c r="F1897" s="27" t="s">
        <v>19</v>
      </c>
      <c r="G1897" s="28" t="n">
        <v>1</v>
      </c>
      <c r="H1897" s="29" t="n">
        <v>200000</v>
      </c>
      <c r="I1897" s="29" t="n">
        <v>200000</v>
      </c>
      <c r="J1897" s="29" t="n">
        <v>0</v>
      </c>
      <c r="K1897" s="29" t="n">
        <v>0</v>
      </c>
      <c r="L1897" s="29" t="n">
        <v>0</v>
      </c>
      <c r="M1897" s="29"/>
      <c r="N1897" s="6" t="s">
        <f>=I1897+J1897+K1897+L1897</f>
      </c>
      <c r="O1897" s="29"/>
      <c r="P1897" s="27"/>
    </row>
    <row collapsed="false" customFormat="false" customHeight="false" hidden="false" ht="12.1" outlineLevel="0" r="1898">
      <c r="A1898" s="21" t="n">
        <v>45702.659664352</v>
      </c>
      <c r="B1898" s="17" t="s">
        <v>506</v>
      </c>
      <c r="C1898" s="17" t="s">
        <v>665</v>
      </c>
      <c r="D1898" s="17" t="s">
        <v>473</v>
      </c>
      <c r="E1898" s="17" t="s">
        <v>17</v>
      </c>
      <c r="F1898" s="17" t="s">
        <v>19</v>
      </c>
      <c r="G1898" s="7" t="n">
        <v>1000</v>
      </c>
      <c r="H1898" s="6" t="n">
        <v>28.62</v>
      </c>
      <c r="I1898" s="6" t="n">
        <v>-28620</v>
      </c>
      <c r="J1898" s="6" t="n">
        <v>0</v>
      </c>
      <c r="K1898" s="6" t="n">
        <v>-11.45</v>
      </c>
      <c r="L1898" s="6" t="n">
        <v>0</v>
      </c>
      <c r="M1898" s="6"/>
      <c r="N1898" s="6" t="s">
        <f>=I1898+J1898+K1898+L1898</f>
      </c>
      <c r="O1898" s="6"/>
      <c r="P1898" s="17"/>
    </row>
    <row collapsed="false" customFormat="false" customHeight="false" hidden="false" ht="12.1" outlineLevel="0" r="1899">
      <c r="A1899" s="21" t="n">
        <v>45702.660439815</v>
      </c>
      <c r="B1899" s="17" t="s">
        <v>27</v>
      </c>
      <c r="C1899" s="17" t="s">
        <v>560</v>
      </c>
      <c r="D1899" s="17" t="s">
        <v>473</v>
      </c>
      <c r="E1899" s="17" t="s">
        <v>17</v>
      </c>
      <c r="F1899" s="17" t="s">
        <v>19</v>
      </c>
      <c r="G1899" s="7" t="n">
        <v>3000</v>
      </c>
      <c r="H1899" s="6" t="n">
        <v>56.91</v>
      </c>
      <c r="I1899" s="6" t="n">
        <v>-170730</v>
      </c>
      <c r="J1899" s="6" t="n">
        <v>0</v>
      </c>
      <c r="K1899" s="6" t="n">
        <v>-68.29</v>
      </c>
      <c r="L1899" s="6" t="n">
        <v>0</v>
      </c>
      <c r="M1899" s="6"/>
      <c r="N1899" s="6" t="s">
        <f>=I1899+J1899+K1899+L1899</f>
      </c>
      <c r="O1899" s="6"/>
      <c r="P1899" s="17"/>
    </row>
    <row collapsed="false" customFormat="false" customHeight="false" hidden="false" ht="12.1" outlineLevel="0" r="1900">
      <c r="A1900" s="26" t="n">
        <v>45714</v>
      </c>
      <c r="B1900" s="27" t="s">
        <v>547</v>
      </c>
      <c r="C1900" s="27" t="s">
        <v>183</v>
      </c>
      <c r="D1900" s="27" t="s">
        <v>547</v>
      </c>
      <c r="E1900" s="27" t="s">
        <v>547</v>
      </c>
      <c r="F1900" s="27" t="s">
        <v>19</v>
      </c>
      <c r="G1900" s="28" t="n">
        <v>1</v>
      </c>
      <c r="H1900" s="29" t="n">
        <v>30000</v>
      </c>
      <c r="I1900" s="29" t="n">
        <v>30000</v>
      </c>
      <c r="J1900" s="29" t="n">
        <v>0</v>
      </c>
      <c r="K1900" s="29" t="n">
        <v>0</v>
      </c>
      <c r="L1900" s="29" t="n">
        <v>0</v>
      </c>
      <c r="M1900" s="29"/>
      <c r="N1900" s="6" t="s">
        <f>=I1900+J1900+K1900+L1900</f>
      </c>
      <c r="O1900" s="29"/>
      <c r="P1900" s="27"/>
    </row>
    <row collapsed="false" customFormat="false" customHeight="false" hidden="false" ht="12.1" outlineLevel="0" r="1901">
      <c r="A1901" s="26" t="n">
        <v>45714</v>
      </c>
      <c r="B1901" s="27" t="s">
        <v>547</v>
      </c>
      <c r="C1901" s="27" t="s">
        <v>183</v>
      </c>
      <c r="D1901" s="27" t="s">
        <v>547</v>
      </c>
      <c r="E1901" s="27" t="s">
        <v>547</v>
      </c>
      <c r="F1901" s="27" t="s">
        <v>19</v>
      </c>
      <c r="G1901" s="28" t="n">
        <v>1</v>
      </c>
      <c r="H1901" s="29" t="n">
        <v>25000</v>
      </c>
      <c r="I1901" s="29" t="n">
        <v>25000</v>
      </c>
      <c r="J1901" s="29" t="n">
        <v>0</v>
      </c>
      <c r="K1901" s="29" t="n">
        <v>0</v>
      </c>
      <c r="L1901" s="29" t="n">
        <v>0</v>
      </c>
      <c r="M1901" s="29"/>
      <c r="N1901" s="6" t="s">
        <f>=I1901+J1901+K1901+L1901</f>
      </c>
      <c r="O1901" s="29"/>
      <c r="P1901" s="27"/>
    </row>
    <row collapsed="false" customFormat="false" customHeight="false" hidden="false" ht="12.1" outlineLevel="0" r="1902">
      <c r="A1902" s="21" t="n">
        <v>45714.698518519</v>
      </c>
      <c r="B1902" s="17" t="s">
        <v>27</v>
      </c>
      <c r="C1902" s="17" t="s">
        <v>560</v>
      </c>
      <c r="D1902" s="17" t="s">
        <v>473</v>
      </c>
      <c r="E1902" s="17" t="s">
        <v>17</v>
      </c>
      <c r="F1902" s="17" t="s">
        <v>19</v>
      </c>
      <c r="G1902" s="7" t="n">
        <v>530</v>
      </c>
      <c r="H1902" s="6" t="n">
        <v>56.41</v>
      </c>
      <c r="I1902" s="6" t="n">
        <v>-29897.3</v>
      </c>
      <c r="J1902" s="6" t="n">
        <v>0</v>
      </c>
      <c r="K1902" s="6" t="n">
        <v>-11.96</v>
      </c>
      <c r="L1902" s="6" t="n">
        <v>0</v>
      </c>
      <c r="M1902" s="6"/>
      <c r="N1902" s="6" t="s">
        <f>=I1902+J1902+K1902+L1902</f>
      </c>
      <c r="O1902" s="6"/>
      <c r="P1902" s="17"/>
    </row>
    <row collapsed="false" customFormat="false" customHeight="false" hidden="false" ht="12.1" outlineLevel="0" r="1903">
      <c r="A1903" s="30" t="n">
        <v>45714.702673611</v>
      </c>
      <c r="B1903" s="31" t="s">
        <v>491</v>
      </c>
      <c r="C1903" s="31" t="s">
        <v>603</v>
      </c>
      <c r="D1903" s="31" t="s">
        <v>475</v>
      </c>
      <c r="E1903" s="31" t="s">
        <v>17</v>
      </c>
      <c r="F1903" s="31" t="s">
        <v>19</v>
      </c>
      <c r="G1903" s="32" t="n">
        <v>-79000</v>
      </c>
      <c r="H1903" s="33" t="n">
        <v>2.565</v>
      </c>
      <c r="I1903" s="33" t="n">
        <v>202635</v>
      </c>
      <c r="J1903" s="33" t="n">
        <v>0</v>
      </c>
      <c r="K1903" s="33" t="n">
        <v>-141.84</v>
      </c>
      <c r="L1903" s="33" t="n">
        <v>0</v>
      </c>
      <c r="M1903" s="33"/>
      <c r="N1903" s="6" t="s">
        <f>=I1903+J1903+K1903+L1903</f>
      </c>
      <c r="O1903" s="33"/>
      <c r="P1903" s="31"/>
    </row>
    <row collapsed="false" customFormat="false" customHeight="false" hidden="false" ht="12.1" outlineLevel="0" r="1904">
      <c r="A1904" s="30" t="n">
        <v>45714.702673611</v>
      </c>
      <c r="B1904" s="31" t="s">
        <v>491</v>
      </c>
      <c r="C1904" s="31" t="s">
        <v>603</v>
      </c>
      <c r="D1904" s="31" t="s">
        <v>475</v>
      </c>
      <c r="E1904" s="31" t="s">
        <v>17</v>
      </c>
      <c r="F1904" s="31" t="s">
        <v>19</v>
      </c>
      <c r="G1904" s="32" t="n">
        <v>-22000</v>
      </c>
      <c r="H1904" s="33" t="n">
        <v>2.565</v>
      </c>
      <c r="I1904" s="33" t="n">
        <v>56430</v>
      </c>
      <c r="J1904" s="33" t="n">
        <v>0</v>
      </c>
      <c r="K1904" s="33" t="n">
        <v>-39.49</v>
      </c>
      <c r="L1904" s="33" t="n">
        <v>0</v>
      </c>
      <c r="M1904" s="33"/>
      <c r="N1904" s="6" t="s">
        <f>=I1904+J1904+K1904+L1904</f>
      </c>
      <c r="O1904" s="33"/>
      <c r="P1904" s="31"/>
    </row>
    <row collapsed="false" customFormat="false" customHeight="false" hidden="false" ht="12.1" outlineLevel="0" r="1905">
      <c r="A1905" s="30" t="n">
        <v>45714.702673611</v>
      </c>
      <c r="B1905" s="31" t="s">
        <v>491</v>
      </c>
      <c r="C1905" s="31" t="s">
        <v>603</v>
      </c>
      <c r="D1905" s="31" t="s">
        <v>475</v>
      </c>
      <c r="E1905" s="31" t="s">
        <v>17</v>
      </c>
      <c r="F1905" s="31" t="s">
        <v>19</v>
      </c>
      <c r="G1905" s="32" t="n">
        <v>-1000</v>
      </c>
      <c r="H1905" s="33" t="n">
        <v>2.565</v>
      </c>
      <c r="I1905" s="33" t="n">
        <v>2565</v>
      </c>
      <c r="J1905" s="33" t="n">
        <v>0</v>
      </c>
      <c r="K1905" s="33" t="n">
        <v>-1.03</v>
      </c>
      <c r="L1905" s="33" t="n">
        <v>0</v>
      </c>
      <c r="M1905" s="33"/>
      <c r="N1905" s="6" t="s">
        <f>=I1905+J1905+K1905+L1905</f>
      </c>
      <c r="O1905" s="33"/>
      <c r="P1905" s="31"/>
    </row>
    <row collapsed="false" customFormat="false" customHeight="false" hidden="false" ht="12.1" outlineLevel="0" r="1906">
      <c r="A1906" s="30" t="n">
        <v>45714.703229167</v>
      </c>
      <c r="B1906" s="31" t="s">
        <v>491</v>
      </c>
      <c r="C1906" s="31" t="s">
        <v>603</v>
      </c>
      <c r="D1906" s="31" t="s">
        <v>475</v>
      </c>
      <c r="E1906" s="31" t="s">
        <v>17</v>
      </c>
      <c r="F1906" s="31" t="s">
        <v>19</v>
      </c>
      <c r="G1906" s="32" t="n">
        <v>-1000</v>
      </c>
      <c r="H1906" s="33" t="n">
        <v>2.565</v>
      </c>
      <c r="I1906" s="33" t="n">
        <v>2565</v>
      </c>
      <c r="J1906" s="33" t="n">
        <v>0</v>
      </c>
      <c r="K1906" s="33" t="n">
        <v>-1.03</v>
      </c>
      <c r="L1906" s="33" t="n">
        <v>0</v>
      </c>
      <c r="M1906" s="33"/>
      <c r="N1906" s="6" t="s">
        <f>=I1906+J1906+K1906+L1906</f>
      </c>
      <c r="O1906" s="33"/>
      <c r="P1906" s="31"/>
    </row>
    <row collapsed="false" customFormat="false" customHeight="false" hidden="false" ht="12.1" outlineLevel="0" r="1907">
      <c r="A1907" s="30" t="n">
        <v>45714.704618056</v>
      </c>
      <c r="B1907" s="31" t="s">
        <v>491</v>
      </c>
      <c r="C1907" s="31" t="s">
        <v>603</v>
      </c>
      <c r="D1907" s="31" t="s">
        <v>475</v>
      </c>
      <c r="E1907" s="31" t="s">
        <v>17</v>
      </c>
      <c r="F1907" s="31" t="s">
        <v>19</v>
      </c>
      <c r="G1907" s="32" t="n">
        <v>-2000</v>
      </c>
      <c r="H1907" s="33" t="n">
        <v>2.565</v>
      </c>
      <c r="I1907" s="33" t="n">
        <v>5130</v>
      </c>
      <c r="J1907" s="33" t="n">
        <v>0</v>
      </c>
      <c r="K1907" s="33" t="n">
        <v>-2.05</v>
      </c>
      <c r="L1907" s="33" t="n">
        <v>0</v>
      </c>
      <c r="M1907" s="33"/>
      <c r="N1907" s="6" t="s">
        <f>=I1907+J1907+K1907+L1907</f>
      </c>
      <c r="O1907" s="33"/>
      <c r="P1907" s="31"/>
    </row>
    <row collapsed="false" customFormat="false" customHeight="false" hidden="false" ht="12.1" outlineLevel="0" r="1908">
      <c r="A1908" s="30" t="n">
        <v>45714.705081019</v>
      </c>
      <c r="B1908" s="31" t="s">
        <v>491</v>
      </c>
      <c r="C1908" s="31" t="s">
        <v>603</v>
      </c>
      <c r="D1908" s="31" t="s">
        <v>475</v>
      </c>
      <c r="E1908" s="31" t="s">
        <v>17</v>
      </c>
      <c r="F1908" s="31" t="s">
        <v>19</v>
      </c>
      <c r="G1908" s="32" t="n">
        <v>-23000</v>
      </c>
      <c r="H1908" s="33" t="n">
        <v>2.565</v>
      </c>
      <c r="I1908" s="33" t="n">
        <v>58995</v>
      </c>
      <c r="J1908" s="33" t="n">
        <v>0</v>
      </c>
      <c r="K1908" s="33" t="n">
        <v>-23.6</v>
      </c>
      <c r="L1908" s="33" t="n">
        <v>0</v>
      </c>
      <c r="M1908" s="33"/>
      <c r="N1908" s="6" t="s">
        <f>=I1908+J1908+K1908+L1908</f>
      </c>
      <c r="O1908" s="33"/>
      <c r="P1908" s="31"/>
    </row>
    <row collapsed="false" customFormat="false" customHeight="false" hidden="false" ht="12.1" outlineLevel="0" r="1909">
      <c r="A1909" s="30" t="n">
        <v>45714.717488426</v>
      </c>
      <c r="B1909" s="31" t="s">
        <v>488</v>
      </c>
      <c r="C1909" s="31" t="s">
        <v>566</v>
      </c>
      <c r="D1909" s="31" t="s">
        <v>475</v>
      </c>
      <c r="E1909" s="31" t="s">
        <v>17</v>
      </c>
      <c r="F1909" s="31" t="s">
        <v>19</v>
      </c>
      <c r="G1909" s="32" t="n">
        <v>-178000</v>
      </c>
      <c r="H1909" s="33" t="n">
        <v>0.563</v>
      </c>
      <c r="I1909" s="33" t="n">
        <v>100214</v>
      </c>
      <c r="J1909" s="33" t="n">
        <v>0</v>
      </c>
      <c r="K1909" s="33" t="n">
        <v>-40.09</v>
      </c>
      <c r="L1909" s="33" t="n">
        <v>0</v>
      </c>
      <c r="M1909" s="33"/>
      <c r="N1909" s="6" t="s">
        <f>=I1909+J1909+K1909+L1909</f>
      </c>
      <c r="O1909" s="33"/>
      <c r="P1909" s="31"/>
    </row>
    <row collapsed="false" customFormat="false" customHeight="false" hidden="false" ht="12.1" outlineLevel="0" r="1910">
      <c r="A1910" s="21" t="n">
        <v>45715.536944444</v>
      </c>
      <c r="B1910" s="17" t="s">
        <v>27</v>
      </c>
      <c r="C1910" s="17" t="s">
        <v>560</v>
      </c>
      <c r="D1910" s="17" t="s">
        <v>473</v>
      </c>
      <c r="E1910" s="17" t="s">
        <v>17</v>
      </c>
      <c r="F1910" s="17" t="s">
        <v>19</v>
      </c>
      <c r="G1910" s="7" t="n">
        <v>600</v>
      </c>
      <c r="H1910" s="6" t="n">
        <v>56.3</v>
      </c>
      <c r="I1910" s="6" t="n">
        <v>-33780</v>
      </c>
      <c r="J1910" s="6" t="n">
        <v>0</v>
      </c>
      <c r="K1910" s="6" t="n">
        <v>-13.51</v>
      </c>
      <c r="L1910" s="6" t="n">
        <v>0</v>
      </c>
      <c r="M1910" s="6"/>
      <c r="N1910" s="6" t="s">
        <f>=I1910+J1910+K1910+L1910</f>
      </c>
      <c r="O1910" s="6"/>
      <c r="P1910" s="17"/>
    </row>
    <row collapsed="false" customFormat="false" customHeight="false" hidden="false" ht="12.1" outlineLevel="0" r="1911">
      <c r="A1911" s="21" t="n">
        <v>45715.669282407</v>
      </c>
      <c r="B1911" s="17" t="s">
        <v>21</v>
      </c>
      <c r="C1911" s="17" t="s">
        <v>617</v>
      </c>
      <c r="D1911" s="17" t="s">
        <v>473</v>
      </c>
      <c r="E1911" s="17" t="s">
        <v>17</v>
      </c>
      <c r="F1911" s="17" t="s">
        <v>19</v>
      </c>
      <c r="G1911" s="7" t="n">
        <v>200</v>
      </c>
      <c r="H1911" s="6" t="n">
        <v>1189</v>
      </c>
      <c r="I1911" s="6" t="n">
        <v>-237800</v>
      </c>
      <c r="J1911" s="6" t="n">
        <v>0</v>
      </c>
      <c r="K1911" s="6" t="n">
        <v>-95.12</v>
      </c>
      <c r="L1911" s="6" t="n">
        <v>0</v>
      </c>
      <c r="M1911" s="6"/>
      <c r="N1911" s="6" t="s">
        <f>=I1911+J1911+K1911+L1911</f>
      </c>
      <c r="O1911" s="6"/>
      <c r="P1911" s="17"/>
    </row>
    <row collapsed="false" customFormat="false" customHeight="false" hidden="false" ht="12.1" outlineLevel="0" r="1912">
      <c r="A1912" s="21" t="n">
        <v>45715.66994213</v>
      </c>
      <c r="B1912" s="17" t="s">
        <v>491</v>
      </c>
      <c r="C1912" s="17" t="s">
        <v>603</v>
      </c>
      <c r="D1912" s="17" t="s">
        <v>473</v>
      </c>
      <c r="E1912" s="17" t="s">
        <v>17</v>
      </c>
      <c r="F1912" s="17" t="s">
        <v>19</v>
      </c>
      <c r="G1912" s="7" t="n">
        <v>8000</v>
      </c>
      <c r="H1912" s="6" t="n">
        <v>2.492</v>
      </c>
      <c r="I1912" s="6" t="n">
        <v>-19936</v>
      </c>
      <c r="J1912" s="6" t="n">
        <v>0</v>
      </c>
      <c r="K1912" s="6" t="n">
        <v>-7.97</v>
      </c>
      <c r="L1912" s="6" t="n">
        <v>0</v>
      </c>
      <c r="M1912" s="6"/>
      <c r="N1912" s="6" t="s">
        <f>=I1912+J1912+K1912+L1912</f>
      </c>
      <c r="O1912" s="6"/>
      <c r="P1912" s="17"/>
    </row>
    <row collapsed="false" customFormat="false" customHeight="false" hidden="false" ht="12.1" outlineLevel="0" r="1913">
      <c r="A1913" s="21" t="n">
        <v>45715.66994213</v>
      </c>
      <c r="B1913" s="17" t="s">
        <v>491</v>
      </c>
      <c r="C1913" s="17" t="s">
        <v>603</v>
      </c>
      <c r="D1913" s="17" t="s">
        <v>473</v>
      </c>
      <c r="E1913" s="17" t="s">
        <v>17</v>
      </c>
      <c r="F1913" s="17" t="s">
        <v>19</v>
      </c>
      <c r="G1913" s="7" t="n">
        <v>45000</v>
      </c>
      <c r="H1913" s="6" t="n">
        <v>2.492</v>
      </c>
      <c r="I1913" s="6" t="n">
        <v>-112140</v>
      </c>
      <c r="J1913" s="6" t="n">
        <v>0</v>
      </c>
      <c r="K1913" s="6" t="n">
        <v>-44.86</v>
      </c>
      <c r="L1913" s="6" t="n">
        <v>0</v>
      </c>
      <c r="M1913" s="6"/>
      <c r="N1913" s="6" t="s">
        <f>=I1913+J1913+K1913+L1913</f>
      </c>
      <c r="O1913" s="6"/>
      <c r="P1913" s="17"/>
    </row>
    <row collapsed="false" customFormat="false" customHeight="false" hidden="false" ht="12.1" outlineLevel="0" r="1914">
      <c r="A1914" s="21" t="n">
        <v>45715.66994213</v>
      </c>
      <c r="B1914" s="17" t="s">
        <v>491</v>
      </c>
      <c r="C1914" s="17" t="s">
        <v>603</v>
      </c>
      <c r="D1914" s="17" t="s">
        <v>473</v>
      </c>
      <c r="E1914" s="17" t="s">
        <v>17</v>
      </c>
      <c r="F1914" s="17" t="s">
        <v>19</v>
      </c>
      <c r="G1914" s="7" t="n">
        <v>9000</v>
      </c>
      <c r="H1914" s="6" t="n">
        <v>2.492</v>
      </c>
      <c r="I1914" s="6" t="n">
        <v>-22428</v>
      </c>
      <c r="J1914" s="6" t="n">
        <v>0</v>
      </c>
      <c r="K1914" s="6" t="n">
        <v>-8.97</v>
      </c>
      <c r="L1914" s="6" t="n">
        <v>0</v>
      </c>
      <c r="M1914" s="6"/>
      <c r="N1914" s="6" t="s">
        <f>=I1914+J1914+K1914+L1914</f>
      </c>
      <c r="O1914" s="6"/>
      <c r="P1914" s="17"/>
    </row>
    <row collapsed="false" customFormat="false" customHeight="false" hidden="false" ht="12.1" outlineLevel="0" r="1915">
      <c r="A1915" s="21" t="n">
        <v>45715.66994213</v>
      </c>
      <c r="B1915" s="17" t="s">
        <v>491</v>
      </c>
      <c r="C1915" s="17" t="s">
        <v>603</v>
      </c>
      <c r="D1915" s="17" t="s">
        <v>473</v>
      </c>
      <c r="E1915" s="17" t="s">
        <v>17</v>
      </c>
      <c r="F1915" s="17" t="s">
        <v>19</v>
      </c>
      <c r="G1915" s="7" t="n">
        <v>11000</v>
      </c>
      <c r="H1915" s="6" t="n">
        <v>2.492</v>
      </c>
      <c r="I1915" s="6" t="n">
        <v>-27412</v>
      </c>
      <c r="J1915" s="6" t="n">
        <v>0</v>
      </c>
      <c r="K1915" s="6" t="n">
        <v>-10.96</v>
      </c>
      <c r="L1915" s="6" t="n">
        <v>0</v>
      </c>
      <c r="M1915" s="6"/>
      <c r="N1915" s="6" t="s">
        <f>=I1915+J1915+K1915+L1915</f>
      </c>
      <c r="O1915" s="6"/>
      <c r="P1915" s="17"/>
    </row>
    <row collapsed="false" customFormat="false" customHeight="false" hidden="false" ht="12.1" outlineLevel="0" r="1916">
      <c r="A1916" s="30" t="n">
        <v>45715.711377315</v>
      </c>
      <c r="B1916" s="31" t="s">
        <v>486</v>
      </c>
      <c r="C1916" s="31" t="s">
        <v>564</v>
      </c>
      <c r="D1916" s="31" t="s">
        <v>475</v>
      </c>
      <c r="E1916" s="31" t="s">
        <v>17</v>
      </c>
      <c r="F1916" s="31" t="s">
        <v>19</v>
      </c>
      <c r="G1916" s="32" t="n">
        <v>-2182</v>
      </c>
      <c r="H1916" s="33" t="n">
        <v>720.9</v>
      </c>
      <c r="I1916" s="33" t="n">
        <v>1573003.8</v>
      </c>
      <c r="J1916" s="33" t="n">
        <v>0</v>
      </c>
      <c r="K1916" s="33" t="n">
        <v>-629.19</v>
      </c>
      <c r="L1916" s="33" t="n">
        <v>0</v>
      </c>
      <c r="M1916" s="33"/>
      <c r="N1916" s="6" t="s">
        <f>=I1916+J1916+K1916+L1916</f>
      </c>
      <c r="O1916" s="33"/>
      <c r="P1916" s="31"/>
    </row>
    <row collapsed="false" customFormat="false" customHeight="false" hidden="false" ht="12.1" outlineLevel="0" r="1917">
      <c r="A1917" s="21" t="n">
        <v>45715.714328704</v>
      </c>
      <c r="B1917" s="17" t="s">
        <v>24</v>
      </c>
      <c r="C1917" s="17" t="s">
        <v>630</v>
      </c>
      <c r="D1917" s="17" t="s">
        <v>473</v>
      </c>
      <c r="E1917" s="17" t="s">
        <v>17</v>
      </c>
      <c r="F1917" s="17" t="s">
        <v>19</v>
      </c>
      <c r="G1917" s="7" t="n">
        <v>2315</v>
      </c>
      <c r="H1917" s="6" t="n">
        <v>678.8</v>
      </c>
      <c r="I1917" s="6" t="n">
        <v>-1571422</v>
      </c>
      <c r="J1917" s="6" t="n">
        <v>0</v>
      </c>
      <c r="K1917" s="6" t="n">
        <v>-628.57</v>
      </c>
      <c r="L1917" s="6" t="n">
        <v>0</v>
      </c>
      <c r="M1917" s="6"/>
      <c r="N1917" s="6" t="s">
        <f>=I1917+J1917+K1917+L1917</f>
      </c>
      <c r="O1917" s="6"/>
      <c r="P1917" s="17"/>
    </row>
    <row collapsed="false" customFormat="false" customHeight="false" hidden="false" ht="12.1" outlineLevel="0" r="1918">
      <c r="A1918" s="26" t="n">
        <v>45716</v>
      </c>
      <c r="B1918" s="27" t="s">
        <v>547</v>
      </c>
      <c r="C1918" s="27" t="s">
        <v>183</v>
      </c>
      <c r="D1918" s="27" t="s">
        <v>547</v>
      </c>
      <c r="E1918" s="27" t="s">
        <v>547</v>
      </c>
      <c r="F1918" s="27" t="s">
        <v>19</v>
      </c>
      <c r="G1918" s="28" t="n">
        <v>1</v>
      </c>
      <c r="H1918" s="29" t="n">
        <v>11000</v>
      </c>
      <c r="I1918" s="29" t="n">
        <v>11000</v>
      </c>
      <c r="J1918" s="29" t="n">
        <v>0</v>
      </c>
      <c r="K1918" s="29" t="n">
        <v>0</v>
      </c>
      <c r="L1918" s="29" t="n">
        <v>0</v>
      </c>
      <c r="M1918" s="29"/>
      <c r="N1918" s="6" t="s">
        <f>=I1918+J1918+K1918+L1918</f>
      </c>
      <c r="O1918" s="29"/>
      <c r="P1918" s="27"/>
    </row>
    <row collapsed="false" customFormat="false" customHeight="false" hidden="false" ht="12.1" outlineLevel="0" r="1919">
      <c r="A1919" s="26" t="n">
        <v>45716</v>
      </c>
      <c r="B1919" s="27" t="s">
        <v>547</v>
      </c>
      <c r="C1919" s="27" t="s">
        <v>183</v>
      </c>
      <c r="D1919" s="27" t="s">
        <v>547</v>
      </c>
      <c r="E1919" s="27" t="s">
        <v>547</v>
      </c>
      <c r="F1919" s="27" t="s">
        <v>19</v>
      </c>
      <c r="G1919" s="28" t="n">
        <v>1</v>
      </c>
      <c r="H1919" s="29" t="n">
        <v>2000</v>
      </c>
      <c r="I1919" s="29" t="n">
        <v>2000</v>
      </c>
      <c r="J1919" s="29" t="n">
        <v>0</v>
      </c>
      <c r="K1919" s="29" t="n">
        <v>0</v>
      </c>
      <c r="L1919" s="29" t="n">
        <v>0</v>
      </c>
      <c r="M1919" s="29"/>
      <c r="N1919" s="6" t="s">
        <f>=I1919+J1919+K1919+L1919</f>
      </c>
      <c r="O1919" s="29"/>
      <c r="P1919" s="27"/>
    </row>
    <row collapsed="false" customFormat="false" customHeight="false" hidden="false" ht="12.1" outlineLevel="0" r="1920">
      <c r="A1920" s="30" t="n">
        <v>45716.357824074</v>
      </c>
      <c r="B1920" s="31" t="s">
        <v>48</v>
      </c>
      <c r="C1920" s="31" t="s">
        <v>639</v>
      </c>
      <c r="D1920" s="31" t="s">
        <v>475</v>
      </c>
      <c r="E1920" s="31" t="s">
        <v>17</v>
      </c>
      <c r="F1920" s="31" t="s">
        <v>19</v>
      </c>
      <c r="G1920" s="32" t="n">
        <v>-1070000</v>
      </c>
      <c r="H1920" s="33" t="n">
        <v>0.08098</v>
      </c>
      <c r="I1920" s="33" t="n">
        <v>86648.6</v>
      </c>
      <c r="J1920" s="33" t="n">
        <v>0</v>
      </c>
      <c r="K1920" s="33" t="n">
        <v>-34.66</v>
      </c>
      <c r="L1920" s="33" t="n">
        <v>0</v>
      </c>
      <c r="M1920" s="33"/>
      <c r="N1920" s="6" t="s">
        <f>=I1920+J1920+K1920+L1920</f>
      </c>
      <c r="O1920" s="33"/>
      <c r="P1920" s="31"/>
    </row>
    <row collapsed="false" customFormat="false" customHeight="false" hidden="false" ht="12.1" outlineLevel="0" r="1921">
      <c r="A1921" s="21" t="n">
        <v>45716.510393519</v>
      </c>
      <c r="B1921" s="17" t="s">
        <v>506</v>
      </c>
      <c r="C1921" s="17" t="s">
        <v>665</v>
      </c>
      <c r="D1921" s="17" t="s">
        <v>473</v>
      </c>
      <c r="E1921" s="17" t="s">
        <v>17</v>
      </c>
      <c r="F1921" s="17" t="s">
        <v>19</v>
      </c>
      <c r="G1921" s="7" t="n">
        <v>400</v>
      </c>
      <c r="H1921" s="6" t="n">
        <v>27.28</v>
      </c>
      <c r="I1921" s="6" t="n">
        <v>-10912</v>
      </c>
      <c r="J1921" s="6" t="n">
        <v>0</v>
      </c>
      <c r="K1921" s="6" t="n">
        <v>-4.36</v>
      </c>
      <c r="L1921" s="6" t="n">
        <v>0</v>
      </c>
      <c r="M1921" s="6"/>
      <c r="N1921" s="6" t="s">
        <f>=I1921+J1921+K1921+L1921</f>
      </c>
      <c r="O1921" s="6"/>
      <c r="P1921" s="17"/>
    </row>
    <row collapsed="false" customFormat="false" customHeight="false" hidden="false" ht="12.1" outlineLevel="0" r="1922">
      <c r="A1922" s="30" t="n">
        <v>45716.53275463</v>
      </c>
      <c r="B1922" s="31" t="s">
        <v>21</v>
      </c>
      <c r="C1922" s="31" t="s">
        <v>617</v>
      </c>
      <c r="D1922" s="31" t="s">
        <v>475</v>
      </c>
      <c r="E1922" s="31" t="s">
        <v>17</v>
      </c>
      <c r="F1922" s="31" t="s">
        <v>19</v>
      </c>
      <c r="G1922" s="32" t="n">
        <v>-1146</v>
      </c>
      <c r="H1922" s="33" t="n">
        <v>1159.4</v>
      </c>
      <c r="I1922" s="33" t="n">
        <v>1328672.4</v>
      </c>
      <c r="J1922" s="33" t="n">
        <v>0</v>
      </c>
      <c r="K1922" s="33" t="n">
        <v>-531.46</v>
      </c>
      <c r="L1922" s="33" t="n">
        <v>0</v>
      </c>
      <c r="M1922" s="33"/>
      <c r="N1922" s="6" t="s">
        <f>=I1922+J1922+K1922+L1922</f>
      </c>
      <c r="O1922" s="33"/>
      <c r="P1922" s="31"/>
    </row>
    <row collapsed="false" customFormat="false" customHeight="false" hidden="false" ht="12.1" outlineLevel="0" r="1923">
      <c r="A1923" s="21" t="n">
        <v>45716.689930556</v>
      </c>
      <c r="B1923" s="17" t="s">
        <v>21</v>
      </c>
      <c r="C1923" s="17" t="s">
        <v>617</v>
      </c>
      <c r="D1923" s="17" t="s">
        <v>473</v>
      </c>
      <c r="E1923" s="17" t="s">
        <v>17</v>
      </c>
      <c r="F1923" s="17" t="s">
        <v>19</v>
      </c>
      <c r="G1923" s="7" t="n">
        <v>1221</v>
      </c>
      <c r="H1923" s="6" t="n">
        <v>1158</v>
      </c>
      <c r="I1923" s="6" t="n">
        <v>-1413918</v>
      </c>
      <c r="J1923" s="6" t="n">
        <v>0</v>
      </c>
      <c r="K1923" s="6" t="n">
        <v>-565.57</v>
      </c>
      <c r="L1923" s="6" t="n">
        <v>0</v>
      </c>
      <c r="M1923" s="6"/>
      <c r="N1923" s="6" t="s">
        <f>=I1923+J1923+K1923+L1923</f>
      </c>
      <c r="O1923" s="6"/>
      <c r="P1923" s="17"/>
    </row>
    <row collapsed="false" customFormat="false" customHeight="false" hidden="false" ht="12.1" outlineLevel="0" r="1924">
      <c r="A1924" s="21" t="n">
        <v>45719.974641204</v>
      </c>
      <c r="B1924" s="17" t="s">
        <v>21</v>
      </c>
      <c r="C1924" s="17" t="s">
        <v>617</v>
      </c>
      <c r="D1924" s="17" t="s">
        <v>473</v>
      </c>
      <c r="E1924" s="17" t="s">
        <v>17</v>
      </c>
      <c r="F1924" s="17" t="s">
        <v>19</v>
      </c>
      <c r="G1924" s="7" t="n">
        <v>1</v>
      </c>
      <c r="H1924" s="6" t="n">
        <v>1157.6</v>
      </c>
      <c r="I1924" s="6" t="n">
        <v>-1157.6</v>
      </c>
      <c r="J1924" s="6" t="n">
        <v>0</v>
      </c>
      <c r="K1924" s="6" t="n">
        <v>-0.35</v>
      </c>
      <c r="L1924" s="6" t="n">
        <v>0</v>
      </c>
      <c r="M1924" s="6"/>
      <c r="N1924" s="6" t="s">
        <f>=I1924+J1924+K1924+L1924</f>
      </c>
      <c r="O1924" s="6"/>
      <c r="P1924" s="17"/>
    </row>
    <row collapsed="false" customFormat="false" customHeight="false" hidden="false" ht="12.1" outlineLevel="0" r="1925">
      <c r="A1925" s="21" t="n">
        <v>45719.977731481</v>
      </c>
      <c r="B1925" s="17" t="s">
        <v>24</v>
      </c>
      <c r="C1925" s="17" t="s">
        <v>630</v>
      </c>
      <c r="D1925" s="17" t="s">
        <v>473</v>
      </c>
      <c r="E1925" s="17" t="s">
        <v>17</v>
      </c>
      <c r="F1925" s="17" t="s">
        <v>19</v>
      </c>
      <c r="G1925" s="7" t="n">
        <v>1</v>
      </c>
      <c r="H1925" s="6" t="n">
        <v>675</v>
      </c>
      <c r="I1925" s="6" t="n">
        <v>-675</v>
      </c>
      <c r="J1925" s="6" t="n">
        <v>0</v>
      </c>
      <c r="K1925" s="6" t="n">
        <v>0</v>
      </c>
      <c r="L1925" s="6" t="n">
        <v>0</v>
      </c>
      <c r="M1925" s="6"/>
      <c r="N1925" s="6" t="s">
        <f>=I1925+J1925+K1925+L1925</f>
      </c>
      <c r="O1925" s="6"/>
      <c r="P1925" s="17"/>
    </row>
    <row collapsed="false" customFormat="false" customHeight="false" hidden="false" ht="12.1" outlineLevel="0" r="1926">
      <c r="A1926" s="26" t="n">
        <v>45722</v>
      </c>
      <c r="B1926" s="27" t="s">
        <v>547</v>
      </c>
      <c r="C1926" s="27" t="s">
        <v>183</v>
      </c>
      <c r="D1926" s="27" t="s">
        <v>547</v>
      </c>
      <c r="E1926" s="27" t="s">
        <v>547</v>
      </c>
      <c r="F1926" s="27" t="s">
        <v>19</v>
      </c>
      <c r="G1926" s="28" t="n">
        <v>1</v>
      </c>
      <c r="H1926" s="29" t="n">
        <v>58000</v>
      </c>
      <c r="I1926" s="29" t="n">
        <v>58000</v>
      </c>
      <c r="J1926" s="29" t="n">
        <v>0</v>
      </c>
      <c r="K1926" s="29" t="n">
        <v>0</v>
      </c>
      <c r="L1926" s="29" t="n">
        <v>0</v>
      </c>
      <c r="M1926" s="29"/>
      <c r="N1926" s="6" t="s">
        <f>=I1926+J1926+K1926+L1926</f>
      </c>
      <c r="O1926" s="29"/>
      <c r="P1926" s="27"/>
    </row>
    <row collapsed="false" customFormat="false" customHeight="false" hidden="false" ht="12.1" outlineLevel="0" r="1927">
      <c r="A1927" s="26" t="n">
        <v>45722</v>
      </c>
      <c r="B1927" s="27" t="s">
        <v>547</v>
      </c>
      <c r="C1927" s="27" t="s">
        <v>183</v>
      </c>
      <c r="D1927" s="27" t="s">
        <v>547</v>
      </c>
      <c r="E1927" s="27" t="s">
        <v>547</v>
      </c>
      <c r="F1927" s="27" t="s">
        <v>19</v>
      </c>
      <c r="G1927" s="28" t="n">
        <v>1</v>
      </c>
      <c r="H1927" s="29" t="n">
        <v>70000</v>
      </c>
      <c r="I1927" s="29" t="n">
        <v>70000</v>
      </c>
      <c r="J1927" s="29" t="n">
        <v>0</v>
      </c>
      <c r="K1927" s="29" t="n">
        <v>0</v>
      </c>
      <c r="L1927" s="29" t="n">
        <v>0</v>
      </c>
      <c r="M1927" s="29"/>
      <c r="N1927" s="6" t="s">
        <f>=I1927+J1927+K1927+L1927</f>
      </c>
      <c r="O1927" s="29"/>
      <c r="P1927" s="27"/>
    </row>
    <row collapsed="false" customFormat="false" customHeight="false" hidden="false" ht="12.1" outlineLevel="0" r="1928">
      <c r="A1928" s="21" t="n">
        <v>45722.508599537</v>
      </c>
      <c r="B1928" s="17" t="s">
        <v>491</v>
      </c>
      <c r="C1928" s="17" t="s">
        <v>603</v>
      </c>
      <c r="D1928" s="17" t="s">
        <v>473</v>
      </c>
      <c r="E1928" s="17" t="s">
        <v>17</v>
      </c>
      <c r="F1928" s="17" t="s">
        <v>19</v>
      </c>
      <c r="G1928" s="7" t="n">
        <v>25000</v>
      </c>
      <c r="H1928" s="6" t="n">
        <v>2.252</v>
      </c>
      <c r="I1928" s="6" t="n">
        <v>-56300</v>
      </c>
      <c r="J1928" s="6" t="n">
        <v>0</v>
      </c>
      <c r="K1928" s="6" t="n">
        <v>-39.41</v>
      </c>
      <c r="L1928" s="6" t="n">
        <v>0</v>
      </c>
      <c r="M1928" s="6"/>
      <c r="N1928" s="6" t="s">
        <f>=I1928+J1928+K1928+L1928</f>
      </c>
      <c r="O1928" s="6"/>
      <c r="P1928" s="17"/>
    </row>
    <row collapsed="false" customFormat="false" customHeight="false" hidden="false" ht="12.1" outlineLevel="0" r="1929">
      <c r="A1929" s="21" t="n">
        <v>45722.511747685</v>
      </c>
      <c r="B1929" s="17" t="s">
        <v>491</v>
      </c>
      <c r="C1929" s="17" t="s">
        <v>603</v>
      </c>
      <c r="D1929" s="17" t="s">
        <v>473</v>
      </c>
      <c r="E1929" s="17" t="s">
        <v>17</v>
      </c>
      <c r="F1929" s="17" t="s">
        <v>19</v>
      </c>
      <c r="G1929" s="7" t="n">
        <v>31000</v>
      </c>
      <c r="H1929" s="6" t="n">
        <v>2.261</v>
      </c>
      <c r="I1929" s="6" t="n">
        <v>-70091</v>
      </c>
      <c r="J1929" s="6" t="n">
        <v>0</v>
      </c>
      <c r="K1929" s="6" t="n">
        <v>-28.04</v>
      </c>
      <c r="L1929" s="6" t="n">
        <v>0</v>
      </c>
      <c r="M1929" s="6"/>
      <c r="N1929" s="6" t="s">
        <f>=I1929+J1929+K1929+L1929</f>
      </c>
      <c r="O1929" s="6"/>
      <c r="P1929" s="17"/>
    </row>
    <row collapsed="false" customFormat="false" customHeight="false" hidden="false" ht="12.1" outlineLevel="0" r="1930">
      <c r="A1930" s="26" t="n">
        <v>45726</v>
      </c>
      <c r="B1930" s="27" t="s">
        <v>569</v>
      </c>
      <c r="C1930" s="27" t="s">
        <v>666</v>
      </c>
      <c r="D1930" s="27" t="s">
        <v>569</v>
      </c>
      <c r="E1930" s="27" t="s">
        <v>569</v>
      </c>
      <c r="F1930" s="27" t="s">
        <v>19</v>
      </c>
      <c r="G1930" s="28" t="n">
        <v>1</v>
      </c>
      <c r="H1930" s="29" t="n">
        <v>1976.05</v>
      </c>
      <c r="I1930" s="29" t="n">
        <v>1976.05</v>
      </c>
      <c r="J1930" s="29" t="n">
        <v>0</v>
      </c>
      <c r="K1930" s="29" t="n">
        <v>0</v>
      </c>
      <c r="L1930" s="29" t="n">
        <v>0</v>
      </c>
      <c r="M1930" s="29"/>
      <c r="N1930" s="6" t="s">
        <f>=I1930+J1930+K1930+L1930</f>
      </c>
      <c r="O1930" s="29"/>
      <c r="P1930" s="27"/>
    </row>
    <row collapsed="false" customFormat="false" customHeight="false" hidden="false" ht="12.1" outlineLevel="0" r="1931">
      <c r="A1931" s="26" t="n">
        <v>45729</v>
      </c>
      <c r="B1931" s="27" t="s">
        <v>547</v>
      </c>
      <c r="C1931" s="27" t="s">
        <v>183</v>
      </c>
      <c r="D1931" s="27" t="s">
        <v>547</v>
      </c>
      <c r="E1931" s="27" t="s">
        <v>547</v>
      </c>
      <c r="F1931" s="27" t="s">
        <v>19</v>
      </c>
      <c r="G1931" s="28" t="n">
        <v>1</v>
      </c>
      <c r="H1931" s="29" t="n">
        <v>4467</v>
      </c>
      <c r="I1931" s="29" t="n">
        <v>4467</v>
      </c>
      <c r="J1931" s="29" t="n">
        <v>0</v>
      </c>
      <c r="K1931" s="29" t="n">
        <v>0</v>
      </c>
      <c r="L1931" s="29" t="n">
        <v>0</v>
      </c>
      <c r="M1931" s="29"/>
      <c r="N1931" s="6" t="s">
        <f>=I1931+J1931+K1931+L1931</f>
      </c>
      <c r="O1931" s="29"/>
      <c r="P1931" s="27"/>
    </row>
    <row collapsed="false" customFormat="false" customHeight="false" hidden="false" ht="12.1" outlineLevel="0" r="1932">
      <c r="A1932" s="21" t="n">
        <v>45729.94349537</v>
      </c>
      <c r="B1932" s="17" t="s">
        <v>27</v>
      </c>
      <c r="C1932" s="17" t="s">
        <v>560</v>
      </c>
      <c r="D1932" s="17" t="s">
        <v>473</v>
      </c>
      <c r="E1932" s="17" t="s">
        <v>17</v>
      </c>
      <c r="F1932" s="17" t="s">
        <v>19</v>
      </c>
      <c r="G1932" s="7" t="n">
        <v>40</v>
      </c>
      <c r="H1932" s="6" t="n">
        <v>54.28</v>
      </c>
      <c r="I1932" s="6" t="n">
        <v>-2171.2</v>
      </c>
      <c r="J1932" s="6" t="n">
        <v>0</v>
      </c>
      <c r="K1932" s="6" t="n">
        <v>-0.87</v>
      </c>
      <c r="L1932" s="6" t="n">
        <v>0</v>
      </c>
      <c r="M1932" s="6"/>
      <c r="N1932" s="6" t="s">
        <f>=I1932+J1932+K1932+L1932</f>
      </c>
      <c r="O1932" s="6"/>
      <c r="P1932" s="17"/>
    </row>
    <row collapsed="false" customFormat="false" customHeight="false" hidden="false" ht="12.1" outlineLevel="0" r="1933">
      <c r="A1933" s="21" t="n">
        <v>45729.944247685</v>
      </c>
      <c r="B1933" s="17" t="s">
        <v>27</v>
      </c>
      <c r="C1933" s="17" t="s">
        <v>560</v>
      </c>
      <c r="D1933" s="17" t="s">
        <v>473</v>
      </c>
      <c r="E1933" s="17" t="s">
        <v>17</v>
      </c>
      <c r="F1933" s="17" t="s">
        <v>19</v>
      </c>
      <c r="G1933" s="7" t="n">
        <v>110</v>
      </c>
      <c r="H1933" s="6" t="n">
        <v>54.275</v>
      </c>
      <c r="I1933" s="6" t="n">
        <v>-5970.25</v>
      </c>
      <c r="J1933" s="6" t="n">
        <v>0</v>
      </c>
      <c r="K1933" s="6" t="n">
        <v>-4.18</v>
      </c>
      <c r="L1933" s="6" t="n">
        <v>0</v>
      </c>
      <c r="M1933" s="6"/>
      <c r="N1933" s="6" t="s">
        <f>=I1933+J1933+K1933+L1933</f>
      </c>
      <c r="O1933" s="6"/>
      <c r="P1933" s="17"/>
    </row>
    <row collapsed="false" customFormat="false" customHeight="false" hidden="false" ht="12.1" outlineLevel="0" r="1934">
      <c r="A1934" s="30" t="n">
        <v>45741.776712963</v>
      </c>
      <c r="B1934" s="31" t="s">
        <v>56</v>
      </c>
      <c r="C1934" s="31" t="s">
        <v>615</v>
      </c>
      <c r="D1934" s="31" t="s">
        <v>475</v>
      </c>
      <c r="E1934" s="31" t="s">
        <v>17</v>
      </c>
      <c r="F1934" s="31" t="s">
        <v>19</v>
      </c>
      <c r="G1934" s="32" t="n">
        <v>-15</v>
      </c>
      <c r="H1934" s="33" t="n">
        <v>6889</v>
      </c>
      <c r="I1934" s="33" t="n">
        <v>103335</v>
      </c>
      <c r="J1934" s="33" t="n">
        <v>0</v>
      </c>
      <c r="K1934" s="33" t="n">
        <v>-72.34</v>
      </c>
      <c r="L1934" s="33" t="n">
        <v>0</v>
      </c>
      <c r="M1934" s="33"/>
      <c r="N1934" s="6" t="s">
        <f>=I1934+J1934+K1934+L1934</f>
      </c>
      <c r="O1934" s="33"/>
      <c r="P1934" s="31"/>
    </row>
    <row collapsed="false" customFormat="false" customHeight="false" hidden="false" ht="12.1" outlineLevel="0" r="1935">
      <c r="A1935" s="30" t="n">
        <v>45744.418541667</v>
      </c>
      <c r="B1935" s="31" t="s">
        <v>489</v>
      </c>
      <c r="C1935" s="31" t="s">
        <v>598</v>
      </c>
      <c r="D1935" s="31" t="s">
        <v>475</v>
      </c>
      <c r="E1935" s="31" t="s">
        <v>17</v>
      </c>
      <c r="F1935" s="31" t="s">
        <v>19</v>
      </c>
      <c r="G1935" s="32" t="n">
        <v>-70</v>
      </c>
      <c r="H1935" s="33" t="n">
        <v>269.95</v>
      </c>
      <c r="I1935" s="33" t="n">
        <v>18896.5</v>
      </c>
      <c r="J1935" s="33" t="n">
        <v>0</v>
      </c>
      <c r="K1935" s="33" t="n">
        <v>-7.56</v>
      </c>
      <c r="L1935" s="33" t="n">
        <v>0</v>
      </c>
      <c r="M1935" s="33"/>
      <c r="N1935" s="6" t="s">
        <f>=I1935+J1935+K1935+L1935</f>
      </c>
      <c r="O1935" s="33"/>
      <c r="P1935" s="31"/>
    </row>
    <row collapsed="false" customFormat="false" customHeight="false" hidden="false" ht="12.1" outlineLevel="0" r="1936">
      <c r="A1936" s="30" t="n">
        <v>45744.418541667</v>
      </c>
      <c r="B1936" s="31" t="s">
        <v>489</v>
      </c>
      <c r="C1936" s="31" t="s">
        <v>598</v>
      </c>
      <c r="D1936" s="31" t="s">
        <v>475</v>
      </c>
      <c r="E1936" s="31" t="s">
        <v>17</v>
      </c>
      <c r="F1936" s="31" t="s">
        <v>19</v>
      </c>
      <c r="G1936" s="32" t="n">
        <v>-10</v>
      </c>
      <c r="H1936" s="33" t="n">
        <v>269.95</v>
      </c>
      <c r="I1936" s="33" t="n">
        <v>2699.5</v>
      </c>
      <c r="J1936" s="33" t="n">
        <v>0</v>
      </c>
      <c r="K1936" s="33" t="n">
        <v>-1.08</v>
      </c>
      <c r="L1936" s="33" t="n">
        <v>0</v>
      </c>
      <c r="M1936" s="33"/>
      <c r="N1936" s="6" t="s">
        <f>=I1936+J1936+K1936+L1936</f>
      </c>
      <c r="O1936" s="33"/>
      <c r="P1936" s="31"/>
    </row>
    <row collapsed="false" customFormat="false" customHeight="false" hidden="false" ht="12.1" outlineLevel="0" r="1937">
      <c r="A1937" s="30" t="n">
        <v>45744.418541667</v>
      </c>
      <c r="B1937" s="31" t="s">
        <v>489</v>
      </c>
      <c r="C1937" s="31" t="s">
        <v>598</v>
      </c>
      <c r="D1937" s="31" t="s">
        <v>475</v>
      </c>
      <c r="E1937" s="31" t="s">
        <v>17</v>
      </c>
      <c r="F1937" s="31" t="s">
        <v>19</v>
      </c>
      <c r="G1937" s="32" t="n">
        <v>-190</v>
      </c>
      <c r="H1937" s="33" t="n">
        <v>269.95</v>
      </c>
      <c r="I1937" s="33" t="n">
        <v>51290.5</v>
      </c>
      <c r="J1937" s="33" t="n">
        <v>0</v>
      </c>
      <c r="K1937" s="33" t="n">
        <v>-20.52</v>
      </c>
      <c r="L1937" s="33" t="n">
        <v>0</v>
      </c>
      <c r="M1937" s="33"/>
      <c r="N1937" s="6" t="s">
        <f>=I1937+J1937+K1937+L1937</f>
      </c>
      <c r="O1937" s="33"/>
      <c r="P1937" s="31"/>
    </row>
    <row collapsed="false" customFormat="false" customHeight="false" hidden="false" ht="12.1" outlineLevel="0" r="1938">
      <c r="A1938" s="30" t="n">
        <v>45744.418541667</v>
      </c>
      <c r="B1938" s="31" t="s">
        <v>489</v>
      </c>
      <c r="C1938" s="31" t="s">
        <v>598</v>
      </c>
      <c r="D1938" s="31" t="s">
        <v>475</v>
      </c>
      <c r="E1938" s="31" t="s">
        <v>17</v>
      </c>
      <c r="F1938" s="31" t="s">
        <v>19</v>
      </c>
      <c r="G1938" s="32" t="n">
        <v>-150</v>
      </c>
      <c r="H1938" s="33" t="n">
        <v>269.95</v>
      </c>
      <c r="I1938" s="33" t="n">
        <v>40492.5</v>
      </c>
      <c r="J1938" s="33" t="n">
        <v>0</v>
      </c>
      <c r="K1938" s="33" t="n">
        <v>-16.2</v>
      </c>
      <c r="L1938" s="33" t="n">
        <v>0</v>
      </c>
      <c r="M1938" s="33"/>
      <c r="N1938" s="6" t="s">
        <f>=I1938+J1938+K1938+L1938</f>
      </c>
      <c r="O1938" s="33"/>
      <c r="P1938" s="31"/>
    </row>
    <row collapsed="false" customFormat="false" customHeight="false" hidden="false" ht="12.1" outlineLevel="0" r="1939">
      <c r="A1939" s="30" t="n">
        <v>45744.418541667</v>
      </c>
      <c r="B1939" s="31" t="s">
        <v>489</v>
      </c>
      <c r="C1939" s="31" t="s">
        <v>598</v>
      </c>
      <c r="D1939" s="31" t="s">
        <v>475</v>
      </c>
      <c r="E1939" s="31" t="s">
        <v>17</v>
      </c>
      <c r="F1939" s="31" t="s">
        <v>19</v>
      </c>
      <c r="G1939" s="32" t="n">
        <v>-10</v>
      </c>
      <c r="H1939" s="33" t="n">
        <v>269.95</v>
      </c>
      <c r="I1939" s="33" t="n">
        <v>2699.5</v>
      </c>
      <c r="J1939" s="33" t="n">
        <v>0</v>
      </c>
      <c r="K1939" s="33" t="n">
        <v>-1.08</v>
      </c>
      <c r="L1939" s="33" t="n">
        <v>0</v>
      </c>
      <c r="M1939" s="33"/>
      <c r="N1939" s="6" t="s">
        <f>=I1939+J1939+K1939+L1939</f>
      </c>
      <c r="O1939" s="33"/>
      <c r="P1939" s="31"/>
    </row>
    <row collapsed="false" customFormat="false" customHeight="false" hidden="false" ht="12.1" outlineLevel="0" r="1940">
      <c r="A1940" s="30" t="n">
        <v>45744.418553241</v>
      </c>
      <c r="B1940" s="31" t="s">
        <v>489</v>
      </c>
      <c r="C1940" s="31" t="s">
        <v>598</v>
      </c>
      <c r="D1940" s="31" t="s">
        <v>475</v>
      </c>
      <c r="E1940" s="31" t="s">
        <v>17</v>
      </c>
      <c r="F1940" s="31" t="s">
        <v>19</v>
      </c>
      <c r="G1940" s="32" t="n">
        <v>-30</v>
      </c>
      <c r="H1940" s="33" t="n">
        <v>269.95</v>
      </c>
      <c r="I1940" s="33" t="n">
        <v>8098.5</v>
      </c>
      <c r="J1940" s="33" t="n">
        <v>0</v>
      </c>
      <c r="K1940" s="33" t="n">
        <v>-3.24</v>
      </c>
      <c r="L1940" s="33" t="n">
        <v>0</v>
      </c>
      <c r="M1940" s="33"/>
      <c r="N1940" s="6" t="s">
        <f>=I1940+J1940+K1940+L1940</f>
      </c>
      <c r="O1940" s="33"/>
      <c r="P1940" s="31"/>
    </row>
    <row collapsed="false" customFormat="false" customHeight="false" hidden="false" ht="12.1" outlineLevel="0" r="1941">
      <c r="A1941" s="30" t="n">
        <v>45744.418553241</v>
      </c>
      <c r="B1941" s="31" t="s">
        <v>489</v>
      </c>
      <c r="C1941" s="31" t="s">
        <v>598</v>
      </c>
      <c r="D1941" s="31" t="s">
        <v>475</v>
      </c>
      <c r="E1941" s="31" t="s">
        <v>17</v>
      </c>
      <c r="F1941" s="31" t="s">
        <v>19</v>
      </c>
      <c r="G1941" s="32" t="n">
        <v>-970</v>
      </c>
      <c r="H1941" s="33" t="n">
        <v>269.95</v>
      </c>
      <c r="I1941" s="33" t="n">
        <v>261851.5</v>
      </c>
      <c r="J1941" s="33" t="n">
        <v>0</v>
      </c>
      <c r="K1941" s="33" t="n">
        <v>-104.74</v>
      </c>
      <c r="L1941" s="33" t="n">
        <v>0</v>
      </c>
      <c r="M1941" s="33"/>
      <c r="N1941" s="6" t="s">
        <f>=I1941+J1941+K1941+L1941</f>
      </c>
      <c r="O1941" s="33"/>
      <c r="P1941" s="31"/>
    </row>
    <row collapsed="false" customFormat="false" customHeight="false" hidden="false" ht="12.1" outlineLevel="0" r="1942">
      <c r="A1942" s="30" t="n">
        <v>45744.418611111</v>
      </c>
      <c r="B1942" s="31" t="s">
        <v>489</v>
      </c>
      <c r="C1942" s="31" t="s">
        <v>598</v>
      </c>
      <c r="D1942" s="31" t="s">
        <v>475</v>
      </c>
      <c r="E1942" s="31" t="s">
        <v>17</v>
      </c>
      <c r="F1942" s="31" t="s">
        <v>19</v>
      </c>
      <c r="G1942" s="32" t="n">
        <v>-100</v>
      </c>
      <c r="H1942" s="33" t="n">
        <v>269.95</v>
      </c>
      <c r="I1942" s="33" t="n">
        <v>26995</v>
      </c>
      <c r="J1942" s="33" t="n">
        <v>0</v>
      </c>
      <c r="K1942" s="33" t="n">
        <v>-10.8</v>
      </c>
      <c r="L1942" s="33" t="n">
        <v>0</v>
      </c>
      <c r="M1942" s="33"/>
      <c r="N1942" s="6" t="s">
        <f>=I1942+J1942+K1942+L1942</f>
      </c>
      <c r="O1942" s="33"/>
      <c r="P1942" s="31"/>
    </row>
    <row collapsed="false" customFormat="false" customHeight="false" hidden="false" ht="12.1" outlineLevel="0" r="1943">
      <c r="A1943" s="30" t="n">
        <v>45744.418622685</v>
      </c>
      <c r="B1943" s="31" t="s">
        <v>489</v>
      </c>
      <c r="C1943" s="31" t="s">
        <v>598</v>
      </c>
      <c r="D1943" s="31" t="s">
        <v>475</v>
      </c>
      <c r="E1943" s="31" t="s">
        <v>17</v>
      </c>
      <c r="F1943" s="31" t="s">
        <v>19</v>
      </c>
      <c r="G1943" s="32" t="n">
        <v>-100</v>
      </c>
      <c r="H1943" s="33" t="n">
        <v>269.95</v>
      </c>
      <c r="I1943" s="33" t="n">
        <v>26995</v>
      </c>
      <c r="J1943" s="33" t="n">
        <v>0</v>
      </c>
      <c r="K1943" s="33" t="n">
        <v>-10.8</v>
      </c>
      <c r="L1943" s="33" t="n">
        <v>0</v>
      </c>
      <c r="M1943" s="33"/>
      <c r="N1943" s="6" t="s">
        <f>=I1943+J1943+K1943+L1943</f>
      </c>
      <c r="O1943" s="33"/>
      <c r="P1943" s="31"/>
    </row>
    <row collapsed="false" customFormat="false" customHeight="false" hidden="false" ht="12.1" outlineLevel="0" r="1944">
      <c r="A1944" s="30" t="n">
        <v>45744.418634259</v>
      </c>
      <c r="B1944" s="31" t="s">
        <v>489</v>
      </c>
      <c r="C1944" s="31" t="s">
        <v>598</v>
      </c>
      <c r="D1944" s="31" t="s">
        <v>475</v>
      </c>
      <c r="E1944" s="31" t="s">
        <v>17</v>
      </c>
      <c r="F1944" s="31" t="s">
        <v>19</v>
      </c>
      <c r="G1944" s="32" t="n">
        <v>-10</v>
      </c>
      <c r="H1944" s="33" t="n">
        <v>269.95</v>
      </c>
      <c r="I1944" s="33" t="n">
        <v>2699.5</v>
      </c>
      <c r="J1944" s="33" t="n">
        <v>0</v>
      </c>
      <c r="K1944" s="33" t="n">
        <v>-1.08</v>
      </c>
      <c r="L1944" s="33" t="n">
        <v>0</v>
      </c>
      <c r="M1944" s="33"/>
      <c r="N1944" s="6" t="s">
        <f>=I1944+J1944+K1944+L1944</f>
      </c>
      <c r="O1944" s="33"/>
      <c r="P1944" s="31"/>
    </row>
    <row collapsed="false" customFormat="false" customHeight="false" hidden="false" ht="12.1" outlineLevel="0" r="1945">
      <c r="A1945" s="30" t="n">
        <v>45744.418645833</v>
      </c>
      <c r="B1945" s="31" t="s">
        <v>489</v>
      </c>
      <c r="C1945" s="31" t="s">
        <v>598</v>
      </c>
      <c r="D1945" s="31" t="s">
        <v>475</v>
      </c>
      <c r="E1945" s="31" t="s">
        <v>17</v>
      </c>
      <c r="F1945" s="31" t="s">
        <v>19</v>
      </c>
      <c r="G1945" s="32" t="n">
        <v>-260</v>
      </c>
      <c r="H1945" s="33" t="n">
        <v>269.95</v>
      </c>
      <c r="I1945" s="33" t="n">
        <v>70187</v>
      </c>
      <c r="J1945" s="33" t="n">
        <v>0</v>
      </c>
      <c r="K1945" s="33" t="n">
        <v>-28.07</v>
      </c>
      <c r="L1945" s="33" t="n">
        <v>0</v>
      </c>
      <c r="M1945" s="33"/>
      <c r="N1945" s="6" t="s">
        <f>=I1945+J1945+K1945+L1945</f>
      </c>
      <c r="O1945" s="33"/>
      <c r="P1945" s="31"/>
    </row>
    <row collapsed="false" customFormat="false" customHeight="false" hidden="false" ht="12.1" outlineLevel="0" r="1946">
      <c r="A1946" s="30" t="n">
        <v>45744.418645833</v>
      </c>
      <c r="B1946" s="31" t="s">
        <v>489</v>
      </c>
      <c r="C1946" s="31" t="s">
        <v>598</v>
      </c>
      <c r="D1946" s="31" t="s">
        <v>475</v>
      </c>
      <c r="E1946" s="31" t="s">
        <v>17</v>
      </c>
      <c r="F1946" s="31" t="s">
        <v>19</v>
      </c>
      <c r="G1946" s="32" t="n">
        <v>-600</v>
      </c>
      <c r="H1946" s="33" t="n">
        <v>269.95</v>
      </c>
      <c r="I1946" s="33" t="n">
        <v>161970</v>
      </c>
      <c r="J1946" s="33" t="n">
        <v>0</v>
      </c>
      <c r="K1946" s="33" t="n">
        <v>-64.79</v>
      </c>
      <c r="L1946" s="33" t="n">
        <v>0</v>
      </c>
      <c r="M1946" s="33"/>
      <c r="N1946" s="6" t="s">
        <f>=I1946+J1946+K1946+L1946</f>
      </c>
      <c r="O1946" s="33"/>
      <c r="P1946" s="31"/>
    </row>
    <row collapsed="false" customFormat="false" customHeight="false" hidden="false" ht="12.1" outlineLevel="0" r="1947">
      <c r="A1947" s="30" t="n">
        <v>45744.418645833</v>
      </c>
      <c r="B1947" s="31" t="s">
        <v>489</v>
      </c>
      <c r="C1947" s="31" t="s">
        <v>598</v>
      </c>
      <c r="D1947" s="31" t="s">
        <v>475</v>
      </c>
      <c r="E1947" s="31" t="s">
        <v>17</v>
      </c>
      <c r="F1947" s="31" t="s">
        <v>19</v>
      </c>
      <c r="G1947" s="32" t="n">
        <v>-1500</v>
      </c>
      <c r="H1947" s="33" t="n">
        <v>269.95</v>
      </c>
      <c r="I1947" s="33" t="n">
        <v>404925</v>
      </c>
      <c r="J1947" s="33" t="n">
        <v>0</v>
      </c>
      <c r="K1947" s="33" t="n">
        <v>-161.97</v>
      </c>
      <c r="L1947" s="33" t="n">
        <v>0</v>
      </c>
      <c r="M1947" s="33"/>
      <c r="N1947" s="6" t="s">
        <f>=I1947+J1947+K1947+L1947</f>
      </c>
      <c r="O1947" s="33"/>
      <c r="P1947" s="31"/>
    </row>
    <row collapsed="false" customFormat="false" customHeight="false" hidden="false" ht="12.1" outlineLevel="0" r="1948">
      <c r="A1948" s="21" t="n">
        <v>45744.624201389</v>
      </c>
      <c r="B1948" s="17" t="s">
        <v>489</v>
      </c>
      <c r="C1948" s="17" t="s">
        <v>598</v>
      </c>
      <c r="D1948" s="17" t="s">
        <v>473</v>
      </c>
      <c r="E1948" s="17" t="s">
        <v>17</v>
      </c>
      <c r="F1948" s="17" t="s">
        <v>19</v>
      </c>
      <c r="G1948" s="7" t="n">
        <v>3600</v>
      </c>
      <c r="H1948" s="6" t="n">
        <v>266.15</v>
      </c>
      <c r="I1948" s="6" t="n">
        <v>-958140</v>
      </c>
      <c r="J1948" s="6" t="n">
        <v>0</v>
      </c>
      <c r="K1948" s="6" t="n">
        <v>-383.26</v>
      </c>
      <c r="L1948" s="6" t="n">
        <v>0</v>
      </c>
      <c r="M1948" s="6"/>
      <c r="N1948" s="6" t="s">
        <f>=I1948+J1948+K1948+L1948</f>
      </c>
      <c r="O1948" s="6"/>
      <c r="P1948" s="17"/>
    </row>
    <row collapsed="false" customFormat="false" customHeight="false" hidden="false" ht="12.1" outlineLevel="0" r="1949">
      <c r="A1949" s="21" t="n">
        <v>45744.703599537</v>
      </c>
      <c r="B1949" s="17" t="s">
        <v>24</v>
      </c>
      <c r="C1949" s="17" t="s">
        <v>630</v>
      </c>
      <c r="D1949" s="17" t="s">
        <v>473</v>
      </c>
      <c r="E1949" s="17" t="s">
        <v>17</v>
      </c>
      <c r="F1949" s="17" t="s">
        <v>19</v>
      </c>
      <c r="G1949" s="7" t="n">
        <v>7</v>
      </c>
      <c r="H1949" s="6" t="n">
        <v>647.3</v>
      </c>
      <c r="I1949" s="6" t="n">
        <v>-4531.1</v>
      </c>
      <c r="J1949" s="6" t="n">
        <v>0</v>
      </c>
      <c r="K1949" s="6" t="n">
        <v>-1.81</v>
      </c>
      <c r="L1949" s="6" t="n">
        <v>0</v>
      </c>
      <c r="M1949" s="6"/>
      <c r="N1949" s="6" t="s">
        <f>=I1949+J1949+K1949+L1949</f>
      </c>
      <c r="O1949" s="6"/>
      <c r="P1949" s="17"/>
    </row>
    <row collapsed="false" customFormat="false" customHeight="false" hidden="false" ht="12.1" outlineLevel="0" r="1950">
      <c r="A1950" s="21" t="n">
        <v>45744.703599537</v>
      </c>
      <c r="B1950" s="17" t="s">
        <v>24</v>
      </c>
      <c r="C1950" s="17" t="s">
        <v>630</v>
      </c>
      <c r="D1950" s="17" t="s">
        <v>473</v>
      </c>
      <c r="E1950" s="17" t="s">
        <v>17</v>
      </c>
      <c r="F1950" s="17" t="s">
        <v>19</v>
      </c>
      <c r="G1950" s="7" t="n">
        <v>43</v>
      </c>
      <c r="H1950" s="6" t="n">
        <v>647.3</v>
      </c>
      <c r="I1950" s="6" t="n">
        <v>-27833.9</v>
      </c>
      <c r="J1950" s="6" t="n">
        <v>0</v>
      </c>
      <c r="K1950" s="6" t="n">
        <v>-11.13</v>
      </c>
      <c r="L1950" s="6" t="n">
        <v>0</v>
      </c>
      <c r="M1950" s="6"/>
      <c r="N1950" s="6" t="s">
        <f>=I1950+J1950+K1950+L1950</f>
      </c>
      <c r="O1950" s="6"/>
      <c r="P1950" s="17"/>
    </row>
    <row collapsed="false" customFormat="false" customHeight="false" hidden="false" ht="12.1" outlineLevel="0" r="1951">
      <c r="A1951" s="21" t="n">
        <v>45744.706412037</v>
      </c>
      <c r="B1951" s="17" t="s">
        <v>27</v>
      </c>
      <c r="C1951" s="17" t="s">
        <v>560</v>
      </c>
      <c r="D1951" s="17" t="s">
        <v>473</v>
      </c>
      <c r="E1951" s="17" t="s">
        <v>17</v>
      </c>
      <c r="F1951" s="17" t="s">
        <v>19</v>
      </c>
      <c r="G1951" s="7" t="n">
        <v>660</v>
      </c>
      <c r="H1951" s="6" t="n">
        <v>53.96</v>
      </c>
      <c r="I1951" s="6" t="n">
        <v>-35613.6</v>
      </c>
      <c r="J1951" s="6" t="n">
        <v>0</v>
      </c>
      <c r="K1951" s="6" t="n">
        <v>-14.25</v>
      </c>
      <c r="L1951" s="6" t="n">
        <v>0</v>
      </c>
      <c r="M1951" s="6"/>
      <c r="N1951" s="6" t="s">
        <f>=I1951+J1951+K1951+L1951</f>
      </c>
      <c r="O1951" s="6"/>
      <c r="P1951" s="17"/>
    </row>
    <row collapsed="false" customFormat="false" customHeight="false" hidden="false" ht="12.1" outlineLevel="0" r="1952">
      <c r="A1952" s="21" t="n">
        <v>45744.707164352</v>
      </c>
      <c r="B1952" s="17" t="s">
        <v>21</v>
      </c>
      <c r="C1952" s="17" t="s">
        <v>617</v>
      </c>
      <c r="D1952" s="17" t="s">
        <v>473</v>
      </c>
      <c r="E1952" s="17" t="s">
        <v>17</v>
      </c>
      <c r="F1952" s="17" t="s">
        <v>19</v>
      </c>
      <c r="G1952" s="7" t="n">
        <v>44</v>
      </c>
      <c r="H1952" s="6" t="n">
        <v>1197.4</v>
      </c>
      <c r="I1952" s="6" t="n">
        <v>-52685.6</v>
      </c>
      <c r="J1952" s="6" t="n">
        <v>0</v>
      </c>
      <c r="K1952" s="6" t="n">
        <v>-21.07</v>
      </c>
      <c r="L1952" s="6" t="n">
        <v>0</v>
      </c>
      <c r="M1952" s="6"/>
      <c r="N1952" s="6" t="s">
        <f>=I1952+J1952+K1952+L1952</f>
      </c>
      <c r="O1952" s="6"/>
      <c r="P1952" s="17"/>
    </row>
    <row collapsed="false" customFormat="false" customHeight="false" hidden="false" ht="12.1" outlineLevel="0" r="1953">
      <c r="A1953" s="21" t="n">
        <v>45745.365891204</v>
      </c>
      <c r="B1953" s="17" t="s">
        <v>24</v>
      </c>
      <c r="C1953" s="17" t="s">
        <v>630</v>
      </c>
      <c r="D1953" s="17" t="s">
        <v>473</v>
      </c>
      <c r="E1953" s="17" t="s">
        <v>17</v>
      </c>
      <c r="F1953" s="17" t="s">
        <v>19</v>
      </c>
      <c r="G1953" s="7" t="n">
        <v>1</v>
      </c>
      <c r="H1953" s="6" t="n">
        <v>640.6</v>
      </c>
      <c r="I1953" s="6" t="n">
        <v>-640.6</v>
      </c>
      <c r="J1953" s="6" t="n">
        <v>0</v>
      </c>
      <c r="K1953" s="6" t="n">
        <v>0</v>
      </c>
      <c r="L1953" s="6" t="n">
        <v>0</v>
      </c>
      <c r="M1953" s="6"/>
      <c r="N1953" s="6" t="s">
        <f>=I1953+J1953+K1953+L1953</f>
      </c>
      <c r="O1953" s="6"/>
      <c r="P1953" s="17"/>
    </row>
    <row collapsed="false" customFormat="false" customHeight="false" hidden="false" ht="12.1" outlineLevel="0" r="1954">
      <c r="A1954" s="22" t="n">
        <v>45745.367766204</v>
      </c>
      <c r="B1954" s="23" t="s">
        <v>545</v>
      </c>
      <c r="C1954" s="23" t="s">
        <v>670</v>
      </c>
      <c r="D1954" s="23" t="s">
        <v>545</v>
      </c>
      <c r="E1954" s="23" t="s">
        <v>545</v>
      </c>
      <c r="F1954" s="23" t="s">
        <v>19</v>
      </c>
      <c r="G1954" s="24" t="n">
        <v>1</v>
      </c>
      <c r="H1954" s="25" t="n">
        <v>-1</v>
      </c>
      <c r="I1954" s="25" t="n">
        <v>-0.26</v>
      </c>
      <c r="J1954" s="25" t="n">
        <v>0</v>
      </c>
      <c r="K1954" s="25" t="n">
        <v>0</v>
      </c>
      <c r="L1954" s="25" t="n">
        <v>0</v>
      </c>
      <c r="M1954" s="25"/>
      <c r="N1954" s="6" t="s">
        <f>=I1954+J1954+K1954+L1954</f>
      </c>
      <c r="O1954" s="25"/>
      <c r="P1954" s="23"/>
    </row>
    <row collapsed="false" customFormat="false" customHeight="false" hidden="false" ht="12.1" outlineLevel="0" r="1955">
      <c r="A1955" s="21" t="n">
        <v>45747.292997685</v>
      </c>
      <c r="B1955" s="17" t="s">
        <v>56</v>
      </c>
      <c r="C1955" s="17" t="s">
        <v>615</v>
      </c>
      <c r="D1955" s="17" t="s">
        <v>473</v>
      </c>
      <c r="E1955" s="17" t="s">
        <v>17</v>
      </c>
      <c r="F1955" s="17" t="s">
        <v>19</v>
      </c>
      <c r="G1955" s="7" t="n">
        <v>15</v>
      </c>
      <c r="H1955" s="6" t="n">
        <v>6357</v>
      </c>
      <c r="I1955" s="6" t="n">
        <v>-95355</v>
      </c>
      <c r="J1955" s="6" t="n">
        <v>0</v>
      </c>
      <c r="K1955" s="6" t="n">
        <v>-66.75</v>
      </c>
      <c r="L1955" s="6" t="n">
        <v>0</v>
      </c>
      <c r="M1955" s="6"/>
      <c r="N1955" s="6" t="s">
        <f>=I1955+J1955+K1955+L1955</f>
      </c>
      <c r="O1955" s="6"/>
      <c r="P1955" s="17"/>
    </row>
    <row collapsed="false" customFormat="false" customHeight="false" hidden="false" ht="12.1" outlineLevel="0" r="1956">
      <c r="A1956" s="21" t="n">
        <v>45747.477581019</v>
      </c>
      <c r="B1956" s="17" t="s">
        <v>56</v>
      </c>
      <c r="C1956" s="17" t="s">
        <v>615</v>
      </c>
      <c r="D1956" s="17" t="s">
        <v>473</v>
      </c>
      <c r="E1956" s="17" t="s">
        <v>17</v>
      </c>
      <c r="F1956" s="17" t="s">
        <v>19</v>
      </c>
      <c r="G1956" s="7" t="n">
        <v>1</v>
      </c>
      <c r="H1956" s="6" t="n">
        <v>6432</v>
      </c>
      <c r="I1956" s="6" t="n">
        <v>-6432</v>
      </c>
      <c r="J1956" s="6" t="n">
        <v>0</v>
      </c>
      <c r="K1956" s="6" t="n">
        <v>-2.57</v>
      </c>
      <c r="L1956" s="6" t="n">
        <v>0</v>
      </c>
      <c r="M1956" s="6"/>
      <c r="N1956" s="6" t="s">
        <f>=I1956+J1956+K1956+L1956</f>
      </c>
      <c r="O1956" s="6"/>
      <c r="P1956" s="17"/>
    </row>
    <row collapsed="false" customFormat="false" customHeight="false" hidden="false" ht="12.1" outlineLevel="0" r="1957">
      <c r="A1957" s="21" t="n">
        <v>45747.480740741</v>
      </c>
      <c r="B1957" s="17" t="s">
        <v>24</v>
      </c>
      <c r="C1957" s="17" t="s">
        <v>630</v>
      </c>
      <c r="D1957" s="17" t="s">
        <v>473</v>
      </c>
      <c r="E1957" s="17" t="s">
        <v>17</v>
      </c>
      <c r="F1957" s="17" t="s">
        <v>19</v>
      </c>
      <c r="G1957" s="7" t="n">
        <v>2</v>
      </c>
      <c r="H1957" s="6" t="n">
        <v>634.9</v>
      </c>
      <c r="I1957" s="6" t="n">
        <v>-1269.8</v>
      </c>
      <c r="J1957" s="6" t="n">
        <v>0</v>
      </c>
      <c r="K1957" s="6" t="n">
        <v>-0.51</v>
      </c>
      <c r="L1957" s="6" t="n">
        <v>0</v>
      </c>
      <c r="M1957" s="6"/>
      <c r="N1957" s="6" t="s">
        <f>=I1957+J1957+K1957+L1957</f>
      </c>
      <c r="O1957" s="6"/>
      <c r="P1957" s="17"/>
    </row>
    <row collapsed="false" customFormat="false" customHeight="false" hidden="false" ht="12.1" outlineLevel="0" r="1958">
      <c r="A1958" s="21" t="n">
        <v>45747.4859375</v>
      </c>
      <c r="B1958" s="17" t="s">
        <v>27</v>
      </c>
      <c r="C1958" s="17" t="s">
        <v>560</v>
      </c>
      <c r="D1958" s="17" t="s">
        <v>473</v>
      </c>
      <c r="E1958" s="17" t="s">
        <v>17</v>
      </c>
      <c r="F1958" s="17" t="s">
        <v>19</v>
      </c>
      <c r="G1958" s="7" t="n">
        <v>10</v>
      </c>
      <c r="H1958" s="6" t="n">
        <v>53.36</v>
      </c>
      <c r="I1958" s="6" t="n">
        <v>-533.6</v>
      </c>
      <c r="J1958" s="6" t="n">
        <v>0</v>
      </c>
      <c r="K1958" s="6" t="n">
        <v>-0.21</v>
      </c>
      <c r="L1958" s="6" t="n">
        <v>0</v>
      </c>
      <c r="M1958" s="6"/>
      <c r="N1958" s="6" t="s">
        <f>=I1958+J1958+K1958+L1958</f>
      </c>
      <c r="O1958" s="6"/>
      <c r="P1958" s="17"/>
    </row>
    <row collapsed="false" customFormat="false" customHeight="false" hidden="false" ht="12.1" outlineLevel="0" r="1959">
      <c r="A1959" s="26" t="n">
        <v>45749</v>
      </c>
      <c r="B1959" s="27" t="s">
        <v>547</v>
      </c>
      <c r="C1959" s="27" t="s">
        <v>183</v>
      </c>
      <c r="D1959" s="27" t="s">
        <v>547</v>
      </c>
      <c r="E1959" s="27" t="s">
        <v>547</v>
      </c>
      <c r="F1959" s="27" t="s">
        <v>19</v>
      </c>
      <c r="G1959" s="28" t="n">
        <v>1</v>
      </c>
      <c r="H1959" s="29" t="n">
        <v>130000</v>
      </c>
      <c r="I1959" s="29" t="n">
        <v>130000</v>
      </c>
      <c r="J1959" s="29" t="n">
        <v>0</v>
      </c>
      <c r="K1959" s="29" t="n">
        <v>0</v>
      </c>
      <c r="L1959" s="29" t="n">
        <v>0</v>
      </c>
      <c r="M1959" s="29"/>
      <c r="N1959" s="6" t="s">
        <f>=I1959+J1959+K1959+L1959</f>
      </c>
      <c r="O1959" s="29"/>
      <c r="P1959" s="27"/>
    </row>
    <row collapsed="false" customFormat="false" customHeight="false" hidden="false" ht="12.1" outlineLevel="0" r="1960">
      <c r="A1960" s="21" t="n">
        <v>45749.72619213</v>
      </c>
      <c r="B1960" s="17" t="s">
        <v>27</v>
      </c>
      <c r="C1960" s="17" t="s">
        <v>560</v>
      </c>
      <c r="D1960" s="17" t="s">
        <v>473</v>
      </c>
      <c r="E1960" s="17" t="s">
        <v>17</v>
      </c>
      <c r="F1960" s="17" t="s">
        <v>19</v>
      </c>
      <c r="G1960" s="7" t="n">
        <v>2400</v>
      </c>
      <c r="H1960" s="6" t="n">
        <v>52.75</v>
      </c>
      <c r="I1960" s="6" t="n">
        <v>-126600</v>
      </c>
      <c r="J1960" s="6" t="n">
        <v>0</v>
      </c>
      <c r="K1960" s="6" t="n">
        <v>-50.64</v>
      </c>
      <c r="L1960" s="6" t="n">
        <v>0</v>
      </c>
      <c r="M1960" s="6"/>
      <c r="N1960" s="6" t="s">
        <f>=I1960+J1960+K1960+L1960</f>
      </c>
      <c r="O1960" s="6"/>
      <c r="P1960" s="17"/>
    </row>
    <row collapsed="false" customFormat="false" customHeight="false" hidden="false" ht="12.1" outlineLevel="0" r="1961">
      <c r="A1961" s="21" t="n">
        <v>45749.74037037</v>
      </c>
      <c r="B1961" s="17" t="s">
        <v>24</v>
      </c>
      <c r="C1961" s="17" t="s">
        <v>630</v>
      </c>
      <c r="D1961" s="17" t="s">
        <v>473</v>
      </c>
      <c r="E1961" s="17" t="s">
        <v>17</v>
      </c>
      <c r="F1961" s="17" t="s">
        <v>19</v>
      </c>
      <c r="G1961" s="7" t="n">
        <v>5</v>
      </c>
      <c r="H1961" s="6" t="n">
        <v>612.1</v>
      </c>
      <c r="I1961" s="6" t="n">
        <v>-3060.5</v>
      </c>
      <c r="J1961" s="6" t="n">
        <v>0</v>
      </c>
      <c r="K1961" s="6" t="n">
        <v>-1.22</v>
      </c>
      <c r="L1961" s="6" t="n">
        <v>0</v>
      </c>
      <c r="M1961" s="6"/>
      <c r="N1961" s="6" t="s">
        <f>=I1961+J1961+K1961+L1961</f>
      </c>
      <c r="O1961" s="6"/>
      <c r="P1961" s="17"/>
    </row>
    <row collapsed="false" customFormat="false" customHeight="false" hidden="false" ht="12.1" outlineLevel="0" r="1962">
      <c r="A1962" s="30" t="n">
        <v>45749.7721875</v>
      </c>
      <c r="B1962" s="31" t="s">
        <v>499</v>
      </c>
      <c r="C1962" s="31" t="s">
        <v>618</v>
      </c>
      <c r="D1962" s="31" t="s">
        <v>475</v>
      </c>
      <c r="E1962" s="31" t="s">
        <v>17</v>
      </c>
      <c r="F1962" s="31" t="s">
        <v>19</v>
      </c>
      <c r="G1962" s="32" t="n">
        <v>-1</v>
      </c>
      <c r="H1962" s="33" t="n">
        <v>8080</v>
      </c>
      <c r="I1962" s="33" t="n">
        <v>8080</v>
      </c>
      <c r="J1962" s="33" t="n">
        <v>0</v>
      </c>
      <c r="K1962" s="33" t="n">
        <v>-3.23</v>
      </c>
      <c r="L1962" s="33" t="n">
        <v>0</v>
      </c>
      <c r="M1962" s="33"/>
      <c r="N1962" s="6" t="s">
        <f>=I1962+J1962+K1962+L1962</f>
      </c>
      <c r="O1962" s="33"/>
      <c r="P1962" s="31"/>
    </row>
    <row collapsed="false" customFormat="false" customHeight="false" hidden="false" ht="12.1" outlineLevel="0" r="1963">
      <c r="A1963" s="30" t="n">
        <v>45749.776030093</v>
      </c>
      <c r="B1963" s="31" t="s">
        <v>499</v>
      </c>
      <c r="C1963" s="31" t="s">
        <v>618</v>
      </c>
      <c r="D1963" s="31" t="s">
        <v>475</v>
      </c>
      <c r="E1963" s="31" t="s">
        <v>17</v>
      </c>
      <c r="F1963" s="31" t="s">
        <v>19</v>
      </c>
      <c r="G1963" s="32" t="n">
        <v>-2</v>
      </c>
      <c r="H1963" s="33" t="n">
        <v>8080</v>
      </c>
      <c r="I1963" s="33" t="n">
        <v>16160</v>
      </c>
      <c r="J1963" s="33" t="n">
        <v>0</v>
      </c>
      <c r="K1963" s="33" t="n">
        <v>-6.46</v>
      </c>
      <c r="L1963" s="33" t="n">
        <v>0</v>
      </c>
      <c r="M1963" s="33"/>
      <c r="N1963" s="6" t="s">
        <f>=I1963+J1963+K1963+L1963</f>
      </c>
      <c r="O1963" s="33"/>
      <c r="P1963" s="31"/>
    </row>
    <row collapsed="false" customFormat="false" customHeight="false" hidden="false" ht="12.1" outlineLevel="0" r="1964">
      <c r="A1964" s="21" t="n">
        <v>45749.870335648</v>
      </c>
      <c r="B1964" s="17" t="s">
        <v>24</v>
      </c>
      <c r="C1964" s="17" t="s">
        <v>630</v>
      </c>
      <c r="D1964" s="17" t="s">
        <v>473</v>
      </c>
      <c r="E1964" s="17" t="s">
        <v>17</v>
      </c>
      <c r="F1964" s="17" t="s">
        <v>19</v>
      </c>
      <c r="G1964" s="7" t="n">
        <v>6</v>
      </c>
      <c r="H1964" s="6" t="n">
        <v>617.7</v>
      </c>
      <c r="I1964" s="6" t="n">
        <v>-3706.2</v>
      </c>
      <c r="J1964" s="6" t="n">
        <v>0</v>
      </c>
      <c r="K1964" s="6" t="n">
        <v>-1.48</v>
      </c>
      <c r="L1964" s="6" t="n">
        <v>0</v>
      </c>
      <c r="M1964" s="6"/>
      <c r="N1964" s="6" t="s">
        <f>=I1964+J1964+K1964+L1964</f>
      </c>
      <c r="O1964" s="6"/>
      <c r="P1964" s="17"/>
    </row>
    <row collapsed="false" customFormat="false" customHeight="false" hidden="false" ht="12.1" outlineLevel="0" r="1965">
      <c r="A1965" s="30" t="n">
        <v>45750.426423611</v>
      </c>
      <c r="B1965" s="31" t="s">
        <v>499</v>
      </c>
      <c r="C1965" s="31" t="s">
        <v>618</v>
      </c>
      <c r="D1965" s="31" t="s">
        <v>475</v>
      </c>
      <c r="E1965" s="31" t="s">
        <v>17</v>
      </c>
      <c r="F1965" s="31" t="s">
        <v>19</v>
      </c>
      <c r="G1965" s="32" t="n">
        <v>-1</v>
      </c>
      <c r="H1965" s="33" t="n">
        <v>8100</v>
      </c>
      <c r="I1965" s="33" t="n">
        <v>8100</v>
      </c>
      <c r="J1965" s="33" t="n">
        <v>0</v>
      </c>
      <c r="K1965" s="33" t="n">
        <v>-3.24</v>
      </c>
      <c r="L1965" s="33" t="n">
        <v>0</v>
      </c>
      <c r="M1965" s="33"/>
      <c r="N1965" s="6" t="s">
        <f>=I1965+J1965+K1965+L1965</f>
      </c>
      <c r="O1965" s="33"/>
      <c r="P1965" s="31"/>
    </row>
    <row collapsed="false" customFormat="false" customHeight="false" hidden="false" ht="12.1" outlineLevel="0" r="1966">
      <c r="A1966" s="30" t="n">
        <v>45750.463425926</v>
      </c>
      <c r="B1966" s="31" t="s">
        <v>499</v>
      </c>
      <c r="C1966" s="31" t="s">
        <v>618</v>
      </c>
      <c r="D1966" s="31" t="s">
        <v>475</v>
      </c>
      <c r="E1966" s="31" t="s">
        <v>17</v>
      </c>
      <c r="F1966" s="31" t="s">
        <v>19</v>
      </c>
      <c r="G1966" s="32" t="n">
        <v>-1</v>
      </c>
      <c r="H1966" s="33" t="n">
        <v>8100</v>
      </c>
      <c r="I1966" s="33" t="n">
        <v>8100</v>
      </c>
      <c r="J1966" s="33" t="n">
        <v>0</v>
      </c>
      <c r="K1966" s="33" t="n">
        <v>-3.24</v>
      </c>
      <c r="L1966" s="33" t="n">
        <v>0</v>
      </c>
      <c r="M1966" s="33"/>
      <c r="N1966" s="6" t="s">
        <f>=I1966+J1966+K1966+L1966</f>
      </c>
      <c r="O1966" s="33"/>
      <c r="P1966" s="31"/>
    </row>
    <row collapsed="false" customFormat="false" customHeight="false" hidden="false" ht="12.1" outlineLevel="0" r="1967">
      <c r="A1967" s="30" t="n">
        <v>45750.482175926</v>
      </c>
      <c r="B1967" s="31" t="s">
        <v>499</v>
      </c>
      <c r="C1967" s="31" t="s">
        <v>618</v>
      </c>
      <c r="D1967" s="31" t="s">
        <v>475</v>
      </c>
      <c r="E1967" s="31" t="s">
        <v>17</v>
      </c>
      <c r="F1967" s="31" t="s">
        <v>19</v>
      </c>
      <c r="G1967" s="32" t="n">
        <v>-2</v>
      </c>
      <c r="H1967" s="33" t="n">
        <v>8100</v>
      </c>
      <c r="I1967" s="33" t="n">
        <v>16200</v>
      </c>
      <c r="J1967" s="33" t="n">
        <v>0</v>
      </c>
      <c r="K1967" s="33" t="n">
        <v>-6.48</v>
      </c>
      <c r="L1967" s="33" t="n">
        <v>0</v>
      </c>
      <c r="M1967" s="33"/>
      <c r="N1967" s="6" t="s">
        <f>=I1967+J1967+K1967+L1967</f>
      </c>
      <c r="O1967" s="33"/>
      <c r="P1967" s="31"/>
    </row>
    <row collapsed="false" customFormat="false" customHeight="false" hidden="false" ht="12.1" outlineLevel="0" r="1968">
      <c r="A1968" s="30" t="n">
        <v>45750.482731481</v>
      </c>
      <c r="B1968" s="31" t="s">
        <v>499</v>
      </c>
      <c r="C1968" s="31" t="s">
        <v>618</v>
      </c>
      <c r="D1968" s="31" t="s">
        <v>475</v>
      </c>
      <c r="E1968" s="31" t="s">
        <v>17</v>
      </c>
      <c r="F1968" s="31" t="s">
        <v>19</v>
      </c>
      <c r="G1968" s="32" t="n">
        <v>-1</v>
      </c>
      <c r="H1968" s="33" t="n">
        <v>8100</v>
      </c>
      <c r="I1968" s="33" t="n">
        <v>8100</v>
      </c>
      <c r="J1968" s="33" t="n">
        <v>0</v>
      </c>
      <c r="K1968" s="33" t="n">
        <v>-3.24</v>
      </c>
      <c r="L1968" s="33" t="n">
        <v>0</v>
      </c>
      <c r="M1968" s="33"/>
      <c r="N1968" s="6" t="s">
        <f>=I1968+J1968+K1968+L1968</f>
      </c>
      <c r="O1968" s="33"/>
      <c r="P1968" s="31"/>
    </row>
    <row collapsed="false" customFormat="false" customHeight="false" hidden="false" ht="12.1" outlineLevel="0" r="1969">
      <c r="A1969" s="21" t="n">
        <v>45750.521643519</v>
      </c>
      <c r="B1969" s="17" t="s">
        <v>16</v>
      </c>
      <c r="C1969" s="17" t="s">
        <v>556</v>
      </c>
      <c r="D1969" s="17" t="s">
        <v>473</v>
      </c>
      <c r="E1969" s="17" t="s">
        <v>17</v>
      </c>
      <c r="F1969" s="17" t="s">
        <v>19</v>
      </c>
      <c r="G1969" s="7" t="n">
        <v>8</v>
      </c>
      <c r="H1969" s="6" t="n">
        <v>6901</v>
      </c>
      <c r="I1969" s="6" t="n">
        <v>-55208</v>
      </c>
      <c r="J1969" s="6" t="n">
        <v>0</v>
      </c>
      <c r="K1969" s="6" t="n">
        <v>-22.08</v>
      </c>
      <c r="L1969" s="6" t="n">
        <v>0</v>
      </c>
      <c r="M1969" s="6"/>
      <c r="N1969" s="6" t="s">
        <f>=I1969+J1969+K1969+L1969</f>
      </c>
      <c r="O1969" s="6"/>
      <c r="P1969" s="17"/>
    </row>
    <row collapsed="false" customFormat="false" customHeight="false" hidden="false" ht="12.1" outlineLevel="0" r="1970">
      <c r="A1970" s="21" t="n">
        <v>45750.763773148</v>
      </c>
      <c r="B1970" s="17" t="s">
        <v>24</v>
      </c>
      <c r="C1970" s="17" t="s">
        <v>630</v>
      </c>
      <c r="D1970" s="17" t="s">
        <v>473</v>
      </c>
      <c r="E1970" s="17" t="s">
        <v>17</v>
      </c>
      <c r="F1970" s="17" t="s">
        <v>19</v>
      </c>
      <c r="G1970" s="7" t="n">
        <v>9</v>
      </c>
      <c r="H1970" s="6" t="n">
        <v>619.1</v>
      </c>
      <c r="I1970" s="6" t="n">
        <v>-5571.9</v>
      </c>
      <c r="J1970" s="6" t="n">
        <v>0</v>
      </c>
      <c r="K1970" s="6" t="n">
        <v>-2.23</v>
      </c>
      <c r="L1970" s="6" t="n">
        <v>0</v>
      </c>
      <c r="M1970" s="6"/>
      <c r="N1970" s="6" t="s">
        <f>=I1970+J1970+K1970+L1970</f>
      </c>
      <c r="O1970" s="6"/>
      <c r="P1970" s="17"/>
    </row>
    <row collapsed="false" customFormat="false" customHeight="false" hidden="false" ht="12.1" outlineLevel="0" r="1971">
      <c r="A1971" s="30" t="n">
        <v>45751.850706019</v>
      </c>
      <c r="B1971" s="31" t="s">
        <v>497</v>
      </c>
      <c r="C1971" s="31" t="s">
        <v>611</v>
      </c>
      <c r="D1971" s="31" t="s">
        <v>475</v>
      </c>
      <c r="E1971" s="31" t="s">
        <v>17</v>
      </c>
      <c r="F1971" s="31" t="s">
        <v>19</v>
      </c>
      <c r="G1971" s="32" t="n">
        <v>-1</v>
      </c>
      <c r="H1971" s="33" t="n">
        <v>1081.2</v>
      </c>
      <c r="I1971" s="33" t="n">
        <v>1081.2</v>
      </c>
      <c r="J1971" s="33" t="n">
        <v>0</v>
      </c>
      <c r="K1971" s="33" t="n">
        <v>-0.43</v>
      </c>
      <c r="L1971" s="33" t="n">
        <v>0</v>
      </c>
      <c r="M1971" s="33"/>
      <c r="N1971" s="6" t="s">
        <f>=I1971+J1971+K1971+L1971</f>
      </c>
      <c r="O1971" s="33"/>
      <c r="P1971" s="31"/>
    </row>
    <row collapsed="false" customFormat="false" customHeight="false" hidden="false" ht="12.1" outlineLevel="0" r="1972">
      <c r="A1972" s="30" t="n">
        <v>45751.850763889</v>
      </c>
      <c r="B1972" s="31" t="s">
        <v>497</v>
      </c>
      <c r="C1972" s="31" t="s">
        <v>611</v>
      </c>
      <c r="D1972" s="31" t="s">
        <v>475</v>
      </c>
      <c r="E1972" s="31" t="s">
        <v>17</v>
      </c>
      <c r="F1972" s="31" t="s">
        <v>19</v>
      </c>
      <c r="G1972" s="32" t="n">
        <v>-1</v>
      </c>
      <c r="H1972" s="33" t="n">
        <v>1081.2</v>
      </c>
      <c r="I1972" s="33" t="n">
        <v>1081.2</v>
      </c>
      <c r="J1972" s="33" t="n">
        <v>0</v>
      </c>
      <c r="K1972" s="33" t="n">
        <v>-0.43</v>
      </c>
      <c r="L1972" s="33" t="n">
        <v>0</v>
      </c>
      <c r="M1972" s="33"/>
      <c r="N1972" s="6" t="s">
        <f>=I1972+J1972+K1972+L1972</f>
      </c>
      <c r="O1972" s="33"/>
      <c r="P1972" s="31"/>
    </row>
    <row collapsed="false" customFormat="false" customHeight="false" hidden="false" ht="12.1" outlineLevel="0" r="1973">
      <c r="A1973" s="30" t="n">
        <v>45751.850810185</v>
      </c>
      <c r="B1973" s="31" t="s">
        <v>497</v>
      </c>
      <c r="C1973" s="31" t="s">
        <v>611</v>
      </c>
      <c r="D1973" s="31" t="s">
        <v>475</v>
      </c>
      <c r="E1973" s="31" t="s">
        <v>17</v>
      </c>
      <c r="F1973" s="31" t="s">
        <v>19</v>
      </c>
      <c r="G1973" s="32" t="n">
        <v>-3</v>
      </c>
      <c r="H1973" s="33" t="n">
        <v>1081.2</v>
      </c>
      <c r="I1973" s="33" t="n">
        <v>3243.6</v>
      </c>
      <c r="J1973" s="33" t="n">
        <v>0</v>
      </c>
      <c r="K1973" s="33" t="n">
        <v>-1.3</v>
      </c>
      <c r="L1973" s="33" t="n">
        <v>0</v>
      </c>
      <c r="M1973" s="33"/>
      <c r="N1973" s="6" t="s">
        <f>=I1973+J1973+K1973+L1973</f>
      </c>
      <c r="O1973" s="33"/>
      <c r="P1973" s="31"/>
    </row>
    <row collapsed="false" customFormat="false" customHeight="false" hidden="false" ht="12.1" outlineLevel="0" r="1974">
      <c r="A1974" s="30" t="n">
        <v>45751.850891204</v>
      </c>
      <c r="B1974" s="31" t="s">
        <v>497</v>
      </c>
      <c r="C1974" s="31" t="s">
        <v>611</v>
      </c>
      <c r="D1974" s="31" t="s">
        <v>475</v>
      </c>
      <c r="E1974" s="31" t="s">
        <v>17</v>
      </c>
      <c r="F1974" s="31" t="s">
        <v>19</v>
      </c>
      <c r="G1974" s="32" t="n">
        <v>-5</v>
      </c>
      <c r="H1974" s="33" t="n">
        <v>1081.2</v>
      </c>
      <c r="I1974" s="33" t="n">
        <v>5406</v>
      </c>
      <c r="J1974" s="33" t="n">
        <v>0</v>
      </c>
      <c r="K1974" s="33" t="n">
        <v>-2.16</v>
      </c>
      <c r="L1974" s="33" t="n">
        <v>0</v>
      </c>
      <c r="M1974" s="33"/>
      <c r="N1974" s="6" t="s">
        <f>=I1974+J1974+K1974+L1974</f>
      </c>
      <c r="O1974" s="33"/>
      <c r="P1974" s="31"/>
    </row>
    <row collapsed="false" customFormat="false" customHeight="false" hidden="false" ht="12.1" outlineLevel="0" r="1975">
      <c r="A1975" s="30" t="n">
        <v>45751.850914352</v>
      </c>
      <c r="B1975" s="31" t="s">
        <v>497</v>
      </c>
      <c r="C1975" s="31" t="s">
        <v>611</v>
      </c>
      <c r="D1975" s="31" t="s">
        <v>475</v>
      </c>
      <c r="E1975" s="31" t="s">
        <v>17</v>
      </c>
      <c r="F1975" s="31" t="s">
        <v>19</v>
      </c>
      <c r="G1975" s="32" t="n">
        <v>-2</v>
      </c>
      <c r="H1975" s="33" t="n">
        <v>1081.2</v>
      </c>
      <c r="I1975" s="33" t="n">
        <v>2162.4</v>
      </c>
      <c r="J1975" s="33" t="n">
        <v>0</v>
      </c>
      <c r="K1975" s="33" t="n">
        <v>-0.86</v>
      </c>
      <c r="L1975" s="33" t="n">
        <v>0</v>
      </c>
      <c r="M1975" s="33"/>
      <c r="N1975" s="6" t="s">
        <f>=I1975+J1975+K1975+L1975</f>
      </c>
      <c r="O1975" s="33"/>
      <c r="P1975" s="31"/>
    </row>
    <row collapsed="false" customFormat="false" customHeight="false" hidden="false" ht="12.1" outlineLevel="0" r="1976">
      <c r="A1976" s="30" t="n">
        <v>45751.85099537</v>
      </c>
      <c r="B1976" s="31" t="s">
        <v>497</v>
      </c>
      <c r="C1976" s="31" t="s">
        <v>611</v>
      </c>
      <c r="D1976" s="31" t="s">
        <v>475</v>
      </c>
      <c r="E1976" s="31" t="s">
        <v>17</v>
      </c>
      <c r="F1976" s="31" t="s">
        <v>19</v>
      </c>
      <c r="G1976" s="32" t="n">
        <v>-1</v>
      </c>
      <c r="H1976" s="33" t="n">
        <v>1081.2</v>
      </c>
      <c r="I1976" s="33" t="n">
        <v>1081.2</v>
      </c>
      <c r="J1976" s="33" t="n">
        <v>0</v>
      </c>
      <c r="K1976" s="33" t="n">
        <v>-0.43</v>
      </c>
      <c r="L1976" s="33" t="n">
        <v>0</v>
      </c>
      <c r="M1976" s="33"/>
      <c r="N1976" s="6" t="s">
        <f>=I1976+J1976+K1976+L1976</f>
      </c>
      <c r="O1976" s="33"/>
      <c r="P1976" s="31"/>
    </row>
    <row collapsed="false" customFormat="false" customHeight="false" hidden="false" ht="12.1" outlineLevel="0" r="1977">
      <c r="A1977" s="30" t="n">
        <v>45751.851087963</v>
      </c>
      <c r="B1977" s="31" t="s">
        <v>497</v>
      </c>
      <c r="C1977" s="31" t="s">
        <v>611</v>
      </c>
      <c r="D1977" s="31" t="s">
        <v>475</v>
      </c>
      <c r="E1977" s="31" t="s">
        <v>17</v>
      </c>
      <c r="F1977" s="31" t="s">
        <v>19</v>
      </c>
      <c r="G1977" s="32" t="n">
        <v>-17</v>
      </c>
      <c r="H1977" s="33" t="n">
        <v>1081.2</v>
      </c>
      <c r="I1977" s="33" t="n">
        <v>18380.4</v>
      </c>
      <c r="J1977" s="33" t="n">
        <v>0</v>
      </c>
      <c r="K1977" s="33" t="n">
        <v>-7.35</v>
      </c>
      <c r="L1977" s="33" t="n">
        <v>0</v>
      </c>
      <c r="M1977" s="33"/>
      <c r="N1977" s="6" t="s">
        <f>=I1977+J1977+K1977+L1977</f>
      </c>
      <c r="O1977" s="33"/>
      <c r="P1977" s="31"/>
    </row>
    <row collapsed="false" customFormat="false" customHeight="false" hidden="false" ht="12.1" outlineLevel="0" r="1978">
      <c r="A1978" s="30" t="n">
        <v>45751.851099537</v>
      </c>
      <c r="B1978" s="31" t="s">
        <v>497</v>
      </c>
      <c r="C1978" s="31" t="s">
        <v>611</v>
      </c>
      <c r="D1978" s="31" t="s">
        <v>475</v>
      </c>
      <c r="E1978" s="31" t="s">
        <v>17</v>
      </c>
      <c r="F1978" s="31" t="s">
        <v>19</v>
      </c>
      <c r="G1978" s="32" t="n">
        <v>-97</v>
      </c>
      <c r="H1978" s="33" t="n">
        <v>1081.2</v>
      </c>
      <c r="I1978" s="33" t="n">
        <v>104876.4</v>
      </c>
      <c r="J1978" s="33" t="n">
        <v>0</v>
      </c>
      <c r="K1978" s="33" t="n">
        <v>-41.95</v>
      </c>
      <c r="L1978" s="33" t="n">
        <v>0</v>
      </c>
      <c r="M1978" s="33"/>
      <c r="N1978" s="6" t="s">
        <f>=I1978+J1978+K1978+L1978</f>
      </c>
      <c r="O1978" s="33"/>
      <c r="P1978" s="31"/>
    </row>
    <row collapsed="false" customFormat="false" customHeight="false" hidden="false" ht="12.1" outlineLevel="0" r="1979">
      <c r="A1979" s="30" t="n">
        <v>45751.851099537</v>
      </c>
      <c r="B1979" s="31" t="s">
        <v>497</v>
      </c>
      <c r="C1979" s="31" t="s">
        <v>611</v>
      </c>
      <c r="D1979" s="31" t="s">
        <v>475</v>
      </c>
      <c r="E1979" s="31" t="s">
        <v>17</v>
      </c>
      <c r="F1979" s="31" t="s">
        <v>19</v>
      </c>
      <c r="G1979" s="32" t="n">
        <v>-3</v>
      </c>
      <c r="H1979" s="33" t="n">
        <v>1081.2</v>
      </c>
      <c r="I1979" s="33" t="n">
        <v>3243.6</v>
      </c>
      <c r="J1979" s="33" t="n">
        <v>0</v>
      </c>
      <c r="K1979" s="33" t="n">
        <v>-1.3</v>
      </c>
      <c r="L1979" s="33" t="n">
        <v>0</v>
      </c>
      <c r="M1979" s="33"/>
      <c r="N1979" s="6" t="s">
        <f>=I1979+J1979+K1979+L1979</f>
      </c>
      <c r="O1979" s="33"/>
      <c r="P1979" s="31"/>
    </row>
    <row collapsed="false" customFormat="false" customHeight="false" hidden="false" ht="12.1" outlineLevel="0" r="1980">
      <c r="A1980" s="21" t="n">
        <v>45751.852685185</v>
      </c>
      <c r="B1980" s="17" t="s">
        <v>16</v>
      </c>
      <c r="C1980" s="17" t="s">
        <v>556</v>
      </c>
      <c r="D1980" s="17" t="s">
        <v>473</v>
      </c>
      <c r="E1980" s="17" t="s">
        <v>17</v>
      </c>
      <c r="F1980" s="17" t="s">
        <v>19</v>
      </c>
      <c r="G1980" s="7" t="n">
        <v>2</v>
      </c>
      <c r="H1980" s="6" t="n">
        <v>6486</v>
      </c>
      <c r="I1980" s="6" t="n">
        <v>-12972</v>
      </c>
      <c r="J1980" s="6" t="n">
        <v>0</v>
      </c>
      <c r="K1980" s="6" t="n">
        <v>-5.19</v>
      </c>
      <c r="L1980" s="6" t="n">
        <v>0</v>
      </c>
      <c r="M1980" s="6"/>
      <c r="N1980" s="6" t="s">
        <f>=I1980+J1980+K1980+L1980</f>
      </c>
      <c r="O1980" s="6"/>
      <c r="P1980" s="17"/>
    </row>
    <row collapsed="false" customFormat="false" customHeight="false" hidden="false" ht="12.1" outlineLevel="0" r="1981">
      <c r="A1981" s="21" t="n">
        <v>45751.852719907</v>
      </c>
      <c r="B1981" s="17" t="s">
        <v>16</v>
      </c>
      <c r="C1981" s="17" t="s">
        <v>556</v>
      </c>
      <c r="D1981" s="17" t="s">
        <v>473</v>
      </c>
      <c r="E1981" s="17" t="s">
        <v>17</v>
      </c>
      <c r="F1981" s="17" t="s">
        <v>19</v>
      </c>
      <c r="G1981" s="7" t="n">
        <v>10</v>
      </c>
      <c r="H1981" s="6" t="n">
        <v>6486</v>
      </c>
      <c r="I1981" s="6" t="n">
        <v>-64860</v>
      </c>
      <c r="J1981" s="6" t="n">
        <v>0</v>
      </c>
      <c r="K1981" s="6" t="n">
        <v>-25.94</v>
      </c>
      <c r="L1981" s="6" t="n">
        <v>0</v>
      </c>
      <c r="M1981" s="6"/>
      <c r="N1981" s="6" t="s">
        <f>=I1981+J1981+K1981+L1981</f>
      </c>
      <c r="O1981" s="6"/>
      <c r="P1981" s="17"/>
    </row>
    <row collapsed="false" customFormat="false" customHeight="false" hidden="false" ht="12.1" outlineLevel="0" r="1982">
      <c r="A1982" s="21" t="n">
        <v>45751.854490741</v>
      </c>
      <c r="B1982" s="17" t="s">
        <v>33</v>
      </c>
      <c r="C1982" s="17" t="s">
        <v>622</v>
      </c>
      <c r="D1982" s="17" t="s">
        <v>473</v>
      </c>
      <c r="E1982" s="17" t="s">
        <v>17</v>
      </c>
      <c r="F1982" s="17" t="s">
        <v>19</v>
      </c>
      <c r="G1982" s="7" t="n">
        <v>180</v>
      </c>
      <c r="H1982" s="6" t="n">
        <v>284.58</v>
      </c>
      <c r="I1982" s="6" t="n">
        <v>-51224.4</v>
      </c>
      <c r="J1982" s="6" t="n">
        <v>0</v>
      </c>
      <c r="K1982" s="6" t="n">
        <v>-20.49</v>
      </c>
      <c r="L1982" s="6" t="n">
        <v>0</v>
      </c>
      <c r="M1982" s="6"/>
      <c r="N1982" s="6" t="s">
        <f>=I1982+J1982+K1982+L1982</f>
      </c>
      <c r="O1982" s="6"/>
      <c r="P1982" s="17"/>
    </row>
    <row collapsed="false" customFormat="false" customHeight="false" hidden="false" ht="12.1" outlineLevel="0" r="1983">
      <c r="A1983" s="21" t="n">
        <v>45751.854490741</v>
      </c>
      <c r="B1983" s="17" t="s">
        <v>33</v>
      </c>
      <c r="C1983" s="17" t="s">
        <v>622</v>
      </c>
      <c r="D1983" s="17" t="s">
        <v>473</v>
      </c>
      <c r="E1983" s="17" t="s">
        <v>17</v>
      </c>
      <c r="F1983" s="17" t="s">
        <v>19</v>
      </c>
      <c r="G1983" s="7" t="n">
        <v>20</v>
      </c>
      <c r="H1983" s="6" t="n">
        <v>284.58</v>
      </c>
      <c r="I1983" s="6" t="n">
        <v>-5691.6</v>
      </c>
      <c r="J1983" s="6" t="n">
        <v>0</v>
      </c>
      <c r="K1983" s="6" t="n">
        <v>-2.28</v>
      </c>
      <c r="L1983" s="6" t="n">
        <v>0</v>
      </c>
      <c r="M1983" s="6"/>
      <c r="N1983" s="6" t="s">
        <f>=I1983+J1983+K1983+L1983</f>
      </c>
      <c r="O1983" s="6"/>
      <c r="P1983" s="17"/>
    </row>
    <row collapsed="false" customFormat="false" customHeight="false" hidden="false" ht="12.1" outlineLevel="0" r="1984">
      <c r="A1984" s="30" t="n">
        <v>45751.871689815</v>
      </c>
      <c r="B1984" s="31" t="s">
        <v>491</v>
      </c>
      <c r="C1984" s="31" t="s">
        <v>603</v>
      </c>
      <c r="D1984" s="31" t="s">
        <v>475</v>
      </c>
      <c r="E1984" s="31" t="s">
        <v>17</v>
      </c>
      <c r="F1984" s="31" t="s">
        <v>19</v>
      </c>
      <c r="G1984" s="32" t="n">
        <v>-3000</v>
      </c>
      <c r="H1984" s="33" t="n">
        <v>1.755</v>
      </c>
      <c r="I1984" s="33" t="n">
        <v>5265</v>
      </c>
      <c r="J1984" s="33" t="n">
        <v>0</v>
      </c>
      <c r="K1984" s="33" t="n">
        <v>-3.69</v>
      </c>
      <c r="L1984" s="33" t="n">
        <v>0</v>
      </c>
      <c r="M1984" s="33"/>
      <c r="N1984" s="6" t="s">
        <f>=I1984+J1984+K1984+L1984</f>
      </c>
      <c r="O1984" s="33"/>
      <c r="P1984" s="31"/>
    </row>
    <row collapsed="false" customFormat="false" customHeight="false" hidden="false" ht="12.1" outlineLevel="0" r="1985">
      <c r="A1985" s="30" t="n">
        <v>45751.871689815</v>
      </c>
      <c r="B1985" s="31" t="s">
        <v>491</v>
      </c>
      <c r="C1985" s="31" t="s">
        <v>603</v>
      </c>
      <c r="D1985" s="31" t="s">
        <v>475</v>
      </c>
      <c r="E1985" s="31" t="s">
        <v>17</v>
      </c>
      <c r="F1985" s="31" t="s">
        <v>19</v>
      </c>
      <c r="G1985" s="32" t="n">
        <v>-3000</v>
      </c>
      <c r="H1985" s="33" t="n">
        <v>1.755</v>
      </c>
      <c r="I1985" s="33" t="n">
        <v>5265</v>
      </c>
      <c r="J1985" s="33" t="n">
        <v>0</v>
      </c>
      <c r="K1985" s="33" t="n">
        <v>-3.69</v>
      </c>
      <c r="L1985" s="33" t="n">
        <v>0</v>
      </c>
      <c r="M1985" s="33"/>
      <c r="N1985" s="6" t="s">
        <f>=I1985+J1985+K1985+L1985</f>
      </c>
      <c r="O1985" s="33"/>
      <c r="P1985" s="31"/>
    </row>
    <row collapsed="false" customFormat="false" customHeight="false" hidden="false" ht="12.1" outlineLevel="0" r="1986">
      <c r="A1986" s="30" t="n">
        <v>45751.872696759</v>
      </c>
      <c r="B1986" s="31" t="s">
        <v>491</v>
      </c>
      <c r="C1986" s="31" t="s">
        <v>603</v>
      </c>
      <c r="D1986" s="31" t="s">
        <v>475</v>
      </c>
      <c r="E1986" s="31" t="s">
        <v>17</v>
      </c>
      <c r="F1986" s="31" t="s">
        <v>19</v>
      </c>
      <c r="G1986" s="32" t="n">
        <v>-1000</v>
      </c>
      <c r="H1986" s="33" t="n">
        <v>1.755</v>
      </c>
      <c r="I1986" s="33" t="n">
        <v>1755</v>
      </c>
      <c r="J1986" s="33" t="n">
        <v>0</v>
      </c>
      <c r="K1986" s="33" t="n">
        <v>-0.7</v>
      </c>
      <c r="L1986" s="33" t="n">
        <v>0</v>
      </c>
      <c r="M1986" s="33"/>
      <c r="N1986" s="6" t="s">
        <f>=I1986+J1986+K1986+L1986</f>
      </c>
      <c r="O1986" s="33"/>
      <c r="P1986" s="31"/>
    </row>
    <row collapsed="false" customFormat="false" customHeight="false" hidden="false" ht="12.1" outlineLevel="0" r="1987">
      <c r="A1987" s="30" t="n">
        <v>45751.872962963</v>
      </c>
      <c r="B1987" s="31" t="s">
        <v>491</v>
      </c>
      <c r="C1987" s="31" t="s">
        <v>603</v>
      </c>
      <c r="D1987" s="31" t="s">
        <v>475</v>
      </c>
      <c r="E1987" s="31" t="s">
        <v>17</v>
      </c>
      <c r="F1987" s="31" t="s">
        <v>19</v>
      </c>
      <c r="G1987" s="32" t="n">
        <v>-1000</v>
      </c>
      <c r="H1987" s="33" t="n">
        <v>1.755</v>
      </c>
      <c r="I1987" s="33" t="n">
        <v>1755</v>
      </c>
      <c r="J1987" s="33" t="n">
        <v>0</v>
      </c>
      <c r="K1987" s="33" t="n">
        <v>-0.7</v>
      </c>
      <c r="L1987" s="33" t="n">
        <v>0</v>
      </c>
      <c r="M1987" s="33"/>
      <c r="N1987" s="6" t="s">
        <f>=I1987+J1987+K1987+L1987</f>
      </c>
      <c r="O1987" s="33"/>
      <c r="P1987" s="31"/>
    </row>
    <row collapsed="false" customFormat="false" customHeight="false" hidden="false" ht="12.1" outlineLevel="0" r="1988">
      <c r="A1988" s="30" t="n">
        <v>45751.873819444</v>
      </c>
      <c r="B1988" s="31" t="s">
        <v>498</v>
      </c>
      <c r="C1988" s="31" t="s">
        <v>647</v>
      </c>
      <c r="D1988" s="31" t="s">
        <v>475</v>
      </c>
      <c r="E1988" s="31" t="s">
        <v>17</v>
      </c>
      <c r="F1988" s="31" t="s">
        <v>19</v>
      </c>
      <c r="G1988" s="32" t="n">
        <v>-202000</v>
      </c>
      <c r="H1988" s="33" t="n">
        <v>0.4942</v>
      </c>
      <c r="I1988" s="33" t="n">
        <v>99828.4</v>
      </c>
      <c r="J1988" s="33" t="n">
        <v>0</v>
      </c>
      <c r="K1988" s="33" t="n">
        <v>-69.88</v>
      </c>
      <c r="L1988" s="33" t="n">
        <v>0</v>
      </c>
      <c r="M1988" s="33"/>
      <c r="N1988" s="6" t="s">
        <f>=I1988+J1988+K1988+L1988</f>
      </c>
      <c r="O1988" s="33"/>
      <c r="P1988" s="31"/>
    </row>
    <row collapsed="false" customFormat="false" customHeight="false" hidden="false" ht="12.1" outlineLevel="0" r="1989">
      <c r="A1989" s="30" t="n">
        <v>45751.8759375</v>
      </c>
      <c r="B1989" s="31" t="s">
        <v>491</v>
      </c>
      <c r="C1989" s="31" t="s">
        <v>603</v>
      </c>
      <c r="D1989" s="31" t="s">
        <v>475</v>
      </c>
      <c r="E1989" s="31" t="s">
        <v>17</v>
      </c>
      <c r="F1989" s="31" t="s">
        <v>19</v>
      </c>
      <c r="G1989" s="32" t="n">
        <v>-11000</v>
      </c>
      <c r="H1989" s="33" t="n">
        <v>1.755</v>
      </c>
      <c r="I1989" s="33" t="n">
        <v>19305</v>
      </c>
      <c r="J1989" s="33" t="n">
        <v>0</v>
      </c>
      <c r="K1989" s="33" t="n">
        <v>-7.72</v>
      </c>
      <c r="L1989" s="33" t="n">
        <v>0</v>
      </c>
      <c r="M1989" s="33"/>
      <c r="N1989" s="6" t="s">
        <f>=I1989+J1989+K1989+L1989</f>
      </c>
      <c r="O1989" s="33"/>
      <c r="P1989" s="31"/>
    </row>
    <row collapsed="false" customFormat="false" customHeight="false" hidden="false" ht="12.1" outlineLevel="0" r="1990">
      <c r="A1990" s="30" t="n">
        <v>45751.875983796</v>
      </c>
      <c r="B1990" s="31" t="s">
        <v>491</v>
      </c>
      <c r="C1990" s="31" t="s">
        <v>603</v>
      </c>
      <c r="D1990" s="31" t="s">
        <v>475</v>
      </c>
      <c r="E1990" s="31" t="s">
        <v>17</v>
      </c>
      <c r="F1990" s="31" t="s">
        <v>19</v>
      </c>
      <c r="G1990" s="32" t="n">
        <v>-1000</v>
      </c>
      <c r="H1990" s="33" t="n">
        <v>1.755</v>
      </c>
      <c r="I1990" s="33" t="n">
        <v>1755</v>
      </c>
      <c r="J1990" s="33" t="n">
        <v>0</v>
      </c>
      <c r="K1990" s="33" t="n">
        <v>-0.7</v>
      </c>
      <c r="L1990" s="33" t="n">
        <v>0</v>
      </c>
      <c r="M1990" s="33"/>
      <c r="N1990" s="6" t="s">
        <f>=I1990+J1990+K1990+L1990</f>
      </c>
      <c r="O1990" s="33"/>
      <c r="P1990" s="31"/>
    </row>
    <row collapsed="false" customFormat="false" customHeight="false" hidden="false" ht="12.1" outlineLevel="0" r="1991">
      <c r="A1991" s="30" t="n">
        <v>45751.876481481</v>
      </c>
      <c r="B1991" s="31" t="s">
        <v>491</v>
      </c>
      <c r="C1991" s="31" t="s">
        <v>603</v>
      </c>
      <c r="D1991" s="31" t="s">
        <v>475</v>
      </c>
      <c r="E1991" s="31" t="s">
        <v>17</v>
      </c>
      <c r="F1991" s="31" t="s">
        <v>19</v>
      </c>
      <c r="G1991" s="32" t="n">
        <v>-109000</v>
      </c>
      <c r="H1991" s="33" t="n">
        <v>1.755</v>
      </c>
      <c r="I1991" s="33" t="n">
        <v>191295</v>
      </c>
      <c r="J1991" s="33" t="n">
        <v>0</v>
      </c>
      <c r="K1991" s="33" t="n">
        <v>-76.52</v>
      </c>
      <c r="L1991" s="33" t="n">
        <v>0</v>
      </c>
      <c r="M1991" s="33"/>
      <c r="N1991" s="6" t="s">
        <f>=I1991+J1991+K1991+L1991</f>
      </c>
      <c r="O1991" s="33"/>
      <c r="P1991" s="31"/>
    </row>
    <row collapsed="false" customFormat="false" customHeight="false" hidden="false" ht="12.1" outlineLevel="0" r="1992">
      <c r="A1992" s="21" t="n">
        <v>45751.877511574</v>
      </c>
      <c r="B1992" s="17" t="s">
        <v>16</v>
      </c>
      <c r="C1992" s="17" t="s">
        <v>556</v>
      </c>
      <c r="D1992" s="17" t="s">
        <v>473</v>
      </c>
      <c r="E1992" s="17" t="s">
        <v>17</v>
      </c>
      <c r="F1992" s="17" t="s">
        <v>19</v>
      </c>
      <c r="G1992" s="7" t="n">
        <v>18</v>
      </c>
      <c r="H1992" s="6" t="n">
        <v>6474</v>
      </c>
      <c r="I1992" s="6" t="n">
        <v>-116532</v>
      </c>
      <c r="J1992" s="6" t="n">
        <v>0</v>
      </c>
      <c r="K1992" s="6" t="n">
        <v>-81.57</v>
      </c>
      <c r="L1992" s="6" t="n">
        <v>0</v>
      </c>
      <c r="M1992" s="6"/>
      <c r="N1992" s="6" t="s">
        <f>=I1992+J1992+K1992+L1992</f>
      </c>
      <c r="O1992" s="6"/>
      <c r="P1992" s="17"/>
    </row>
    <row collapsed="false" customFormat="false" customHeight="false" hidden="false" ht="12.1" outlineLevel="0" r="1993">
      <c r="A1993" s="21" t="n">
        <v>45751.877511574</v>
      </c>
      <c r="B1993" s="17" t="s">
        <v>16</v>
      </c>
      <c r="C1993" s="17" t="s">
        <v>556</v>
      </c>
      <c r="D1993" s="17" t="s">
        <v>473</v>
      </c>
      <c r="E1993" s="17" t="s">
        <v>17</v>
      </c>
      <c r="F1993" s="17" t="s">
        <v>19</v>
      </c>
      <c r="G1993" s="7" t="n">
        <v>2</v>
      </c>
      <c r="H1993" s="6" t="n">
        <v>6474</v>
      </c>
      <c r="I1993" s="6" t="n">
        <v>-12948</v>
      </c>
      <c r="J1993" s="6" t="n">
        <v>0</v>
      </c>
      <c r="K1993" s="6" t="n">
        <v>-9.06</v>
      </c>
      <c r="L1993" s="6" t="n">
        <v>0</v>
      </c>
      <c r="M1993" s="6"/>
      <c r="N1993" s="6" t="s">
        <f>=I1993+J1993+K1993+L1993</f>
      </c>
      <c r="O1993" s="6"/>
      <c r="P1993" s="17"/>
    </row>
    <row collapsed="false" customFormat="false" customHeight="false" hidden="false" ht="12.1" outlineLevel="0" r="1994">
      <c r="A1994" s="21" t="n">
        <v>45751.878576389</v>
      </c>
      <c r="B1994" s="17" t="s">
        <v>33</v>
      </c>
      <c r="C1994" s="17" t="s">
        <v>622</v>
      </c>
      <c r="D1994" s="17" t="s">
        <v>473</v>
      </c>
      <c r="E1994" s="17" t="s">
        <v>17</v>
      </c>
      <c r="F1994" s="17" t="s">
        <v>19</v>
      </c>
      <c r="G1994" s="7" t="n">
        <v>140</v>
      </c>
      <c r="H1994" s="6" t="n">
        <v>286.2</v>
      </c>
      <c r="I1994" s="6" t="n">
        <v>-40068</v>
      </c>
      <c r="J1994" s="6" t="n">
        <v>0</v>
      </c>
      <c r="K1994" s="6" t="n">
        <v>-28.05</v>
      </c>
      <c r="L1994" s="6" t="n">
        <v>0</v>
      </c>
      <c r="M1994" s="6"/>
      <c r="N1994" s="6" t="s">
        <f>=I1994+J1994+K1994+L1994</f>
      </c>
      <c r="O1994" s="6"/>
      <c r="P1994" s="17"/>
    </row>
    <row collapsed="false" customFormat="false" customHeight="false" hidden="false" ht="12.1" outlineLevel="0" r="1995">
      <c r="A1995" s="21" t="n">
        <v>45751.879178241</v>
      </c>
      <c r="B1995" s="17" t="s">
        <v>33</v>
      </c>
      <c r="C1995" s="17" t="s">
        <v>622</v>
      </c>
      <c r="D1995" s="17" t="s">
        <v>473</v>
      </c>
      <c r="E1995" s="17" t="s">
        <v>17</v>
      </c>
      <c r="F1995" s="17" t="s">
        <v>19</v>
      </c>
      <c r="G1995" s="7" t="n">
        <v>350</v>
      </c>
      <c r="H1995" s="6" t="n">
        <v>286.2</v>
      </c>
      <c r="I1995" s="6" t="n">
        <v>-100170</v>
      </c>
      <c r="J1995" s="6" t="n">
        <v>0</v>
      </c>
      <c r="K1995" s="6" t="n">
        <v>-40.07</v>
      </c>
      <c r="L1995" s="6" t="n">
        <v>0</v>
      </c>
      <c r="M1995" s="6"/>
      <c r="N1995" s="6" t="s">
        <f>=I1995+J1995+K1995+L1995</f>
      </c>
      <c r="O1995" s="6"/>
      <c r="P1995" s="17"/>
    </row>
    <row collapsed="false" customFormat="false" customHeight="false" hidden="false" ht="12.1" outlineLevel="0" r="1996">
      <c r="A1996" s="21" t="n">
        <v>45751.883402778</v>
      </c>
      <c r="B1996" s="17" t="s">
        <v>24</v>
      </c>
      <c r="C1996" s="17" t="s">
        <v>630</v>
      </c>
      <c r="D1996" s="17" t="s">
        <v>473</v>
      </c>
      <c r="E1996" s="17" t="s">
        <v>17</v>
      </c>
      <c r="F1996" s="17" t="s">
        <v>19</v>
      </c>
      <c r="G1996" s="7" t="n">
        <v>39</v>
      </c>
      <c r="H1996" s="6" t="n">
        <v>600</v>
      </c>
      <c r="I1996" s="6" t="n">
        <v>-23400</v>
      </c>
      <c r="J1996" s="6" t="n">
        <v>0</v>
      </c>
      <c r="K1996" s="6" t="n">
        <v>-9.36</v>
      </c>
      <c r="L1996" s="6" t="n">
        <v>0</v>
      </c>
      <c r="M1996" s="6"/>
      <c r="N1996" s="6" t="s">
        <f>=I1996+J1996+K1996+L1996</f>
      </c>
      <c r="O1996" s="6"/>
      <c r="P1996" s="17"/>
    </row>
    <row collapsed="false" customFormat="false" customHeight="false" hidden="false" ht="12.1" outlineLevel="0" r="1997">
      <c r="A1997" s="21" t="n">
        <v>45751.88400463</v>
      </c>
      <c r="B1997" s="17" t="s">
        <v>24</v>
      </c>
      <c r="C1997" s="17" t="s">
        <v>630</v>
      </c>
      <c r="D1997" s="17" t="s">
        <v>473</v>
      </c>
      <c r="E1997" s="17" t="s">
        <v>17</v>
      </c>
      <c r="F1997" s="17" t="s">
        <v>19</v>
      </c>
      <c r="G1997" s="7" t="n">
        <v>2</v>
      </c>
      <c r="H1997" s="6" t="n">
        <v>600</v>
      </c>
      <c r="I1997" s="6" t="n">
        <v>-1200</v>
      </c>
      <c r="J1997" s="6" t="n">
        <v>0</v>
      </c>
      <c r="K1997" s="6" t="n">
        <v>-0.48</v>
      </c>
      <c r="L1997" s="6" t="n">
        <v>0</v>
      </c>
      <c r="M1997" s="6"/>
      <c r="N1997" s="6" t="s">
        <f>=I1997+J1997+K1997+L1997</f>
      </c>
      <c r="O1997" s="6"/>
      <c r="P1997" s="17"/>
    </row>
    <row collapsed="false" customFormat="false" customHeight="false" hidden="false" ht="12.1" outlineLevel="0" r="1998">
      <c r="A1998" s="21" t="n">
        <v>45751.884421296</v>
      </c>
      <c r="B1998" s="17" t="s">
        <v>24</v>
      </c>
      <c r="C1998" s="17" t="s">
        <v>630</v>
      </c>
      <c r="D1998" s="17" t="s">
        <v>473</v>
      </c>
      <c r="E1998" s="17" t="s">
        <v>17</v>
      </c>
      <c r="F1998" s="17" t="s">
        <v>19</v>
      </c>
      <c r="G1998" s="7" t="n">
        <v>5</v>
      </c>
      <c r="H1998" s="6" t="n">
        <v>600</v>
      </c>
      <c r="I1998" s="6" t="n">
        <v>-3000</v>
      </c>
      <c r="J1998" s="6" t="n">
        <v>0</v>
      </c>
      <c r="K1998" s="6" t="n">
        <v>-1.2</v>
      </c>
      <c r="L1998" s="6" t="n">
        <v>0</v>
      </c>
      <c r="M1998" s="6"/>
      <c r="N1998" s="6" t="s">
        <f>=I1998+J1998+K1998+L1998</f>
      </c>
      <c r="O1998" s="6"/>
      <c r="P1998" s="17"/>
    </row>
    <row collapsed="false" customFormat="false" customHeight="false" hidden="false" ht="12.1" outlineLevel="0" r="1999">
      <c r="A1999" s="21" t="n">
        <v>45751.884675926</v>
      </c>
      <c r="B1999" s="17" t="s">
        <v>24</v>
      </c>
      <c r="C1999" s="17" t="s">
        <v>630</v>
      </c>
      <c r="D1999" s="17" t="s">
        <v>473</v>
      </c>
      <c r="E1999" s="17" t="s">
        <v>17</v>
      </c>
      <c r="F1999" s="17" t="s">
        <v>19</v>
      </c>
      <c r="G1999" s="7" t="n">
        <v>15</v>
      </c>
      <c r="H1999" s="6" t="n">
        <v>600</v>
      </c>
      <c r="I1999" s="6" t="n">
        <v>-9000</v>
      </c>
      <c r="J1999" s="6" t="n">
        <v>0</v>
      </c>
      <c r="K1999" s="6" t="n">
        <v>-3.6</v>
      </c>
      <c r="L1999" s="6" t="n">
        <v>0</v>
      </c>
      <c r="M1999" s="6"/>
      <c r="N1999" s="6" t="s">
        <f>=I1999+J1999+K1999+L1999</f>
      </c>
      <c r="O1999" s="6"/>
      <c r="P1999" s="17"/>
    </row>
    <row collapsed="false" customFormat="false" customHeight="false" hidden="false" ht="12.1" outlineLevel="0" r="2000">
      <c r="A2000" s="21" t="n">
        <v>45751.885</v>
      </c>
      <c r="B2000" s="17" t="s">
        <v>24</v>
      </c>
      <c r="C2000" s="17" t="s">
        <v>630</v>
      </c>
      <c r="D2000" s="17" t="s">
        <v>473</v>
      </c>
      <c r="E2000" s="17" t="s">
        <v>17</v>
      </c>
      <c r="F2000" s="17" t="s">
        <v>19</v>
      </c>
      <c r="G2000" s="7" t="n">
        <v>39</v>
      </c>
      <c r="H2000" s="6" t="n">
        <v>600</v>
      </c>
      <c r="I2000" s="6" t="n">
        <v>-23400</v>
      </c>
      <c r="J2000" s="6" t="n">
        <v>0</v>
      </c>
      <c r="K2000" s="6" t="n">
        <v>-9.36</v>
      </c>
      <c r="L2000" s="6" t="n">
        <v>0</v>
      </c>
      <c r="M2000" s="6"/>
      <c r="N2000" s="6" t="s">
        <f>=I2000+J2000+K2000+L2000</f>
      </c>
      <c r="O2000" s="6"/>
      <c r="P2000" s="17"/>
    </row>
    <row collapsed="false" customFormat="false" customHeight="false" hidden="false" ht="12.1" outlineLevel="0" r="2001">
      <c r="A2001" s="21" t="n">
        <v>45751.890578704</v>
      </c>
      <c r="B2001" s="17" t="s">
        <v>24</v>
      </c>
      <c r="C2001" s="17" t="s">
        <v>630</v>
      </c>
      <c r="D2001" s="17" t="s">
        <v>473</v>
      </c>
      <c r="E2001" s="17" t="s">
        <v>17</v>
      </c>
      <c r="F2001" s="17" t="s">
        <v>19</v>
      </c>
      <c r="G2001" s="7" t="n">
        <v>3</v>
      </c>
      <c r="H2001" s="6" t="n">
        <v>600</v>
      </c>
      <c r="I2001" s="6" t="n">
        <v>-1800</v>
      </c>
      <c r="J2001" s="6" t="n">
        <v>0</v>
      </c>
      <c r="K2001" s="6" t="n">
        <v>-0.72</v>
      </c>
      <c r="L2001" s="6" t="n">
        <v>0</v>
      </c>
      <c r="M2001" s="6"/>
      <c r="N2001" s="6" t="s">
        <f>=I2001+J2001+K2001+L2001</f>
      </c>
      <c r="O2001" s="6"/>
      <c r="P2001" s="17"/>
    </row>
    <row collapsed="false" customFormat="false" customHeight="false" hidden="false" ht="12.1" outlineLevel="0" r="2002">
      <c r="A2002" s="30" t="n">
        <v>45753.682650463</v>
      </c>
      <c r="B2002" s="31" t="s">
        <v>48</v>
      </c>
      <c r="C2002" s="31" t="s">
        <v>639</v>
      </c>
      <c r="D2002" s="31" t="s">
        <v>475</v>
      </c>
      <c r="E2002" s="31" t="s">
        <v>17</v>
      </c>
      <c r="F2002" s="31" t="s">
        <v>19</v>
      </c>
      <c r="G2002" s="32" t="n">
        <v>-50000</v>
      </c>
      <c r="H2002" s="33" t="n">
        <v>0.07072</v>
      </c>
      <c r="I2002" s="33" t="n">
        <v>3536</v>
      </c>
      <c r="J2002" s="33" t="n">
        <v>0</v>
      </c>
      <c r="K2002" s="33" t="n">
        <v>-1.41</v>
      </c>
      <c r="L2002" s="33" t="n">
        <v>0</v>
      </c>
      <c r="M2002" s="33"/>
      <c r="N2002" s="6" t="s">
        <f>=I2002+J2002+K2002+L2002</f>
      </c>
      <c r="O2002" s="33"/>
      <c r="P2002" s="31"/>
    </row>
    <row collapsed="false" customFormat="false" customHeight="false" hidden="false" ht="12.1" outlineLevel="0" r="2003">
      <c r="A2003" s="30" t="n">
        <v>45753.683240741</v>
      </c>
      <c r="B2003" s="31" t="s">
        <v>48</v>
      </c>
      <c r="C2003" s="31" t="s">
        <v>639</v>
      </c>
      <c r="D2003" s="31" t="s">
        <v>475</v>
      </c>
      <c r="E2003" s="31" t="s">
        <v>17</v>
      </c>
      <c r="F2003" s="31" t="s">
        <v>19</v>
      </c>
      <c r="G2003" s="32" t="n">
        <v>-20000</v>
      </c>
      <c r="H2003" s="33" t="n">
        <v>0.07072</v>
      </c>
      <c r="I2003" s="33" t="n">
        <v>1414.4</v>
      </c>
      <c r="J2003" s="33" t="n">
        <v>0</v>
      </c>
      <c r="K2003" s="33" t="n">
        <v>-0.57</v>
      </c>
      <c r="L2003" s="33" t="n">
        <v>0</v>
      </c>
      <c r="M2003" s="33"/>
      <c r="N2003" s="6" t="s">
        <f>=I2003+J2003+K2003+L2003</f>
      </c>
      <c r="O2003" s="33"/>
      <c r="P2003" s="31"/>
    </row>
    <row collapsed="false" customFormat="false" customHeight="false" hidden="false" ht="12.1" outlineLevel="0" r="2004">
      <c r="A2004" s="30" t="n">
        <v>45753.683240741</v>
      </c>
      <c r="B2004" s="31" t="s">
        <v>48</v>
      </c>
      <c r="C2004" s="31" t="s">
        <v>639</v>
      </c>
      <c r="D2004" s="31" t="s">
        <v>475</v>
      </c>
      <c r="E2004" s="31" t="s">
        <v>17</v>
      </c>
      <c r="F2004" s="31" t="s">
        <v>19</v>
      </c>
      <c r="G2004" s="32" t="n">
        <v>-20000</v>
      </c>
      <c r="H2004" s="33" t="n">
        <v>0.07072</v>
      </c>
      <c r="I2004" s="33" t="n">
        <v>1414.4</v>
      </c>
      <c r="J2004" s="33" t="n">
        <v>0</v>
      </c>
      <c r="K2004" s="33" t="n">
        <v>-0.57</v>
      </c>
      <c r="L2004" s="33" t="n">
        <v>0</v>
      </c>
      <c r="M2004" s="33"/>
      <c r="N2004" s="6" t="s">
        <f>=I2004+J2004+K2004+L2004</f>
      </c>
      <c r="O2004" s="33"/>
      <c r="P2004" s="31"/>
    </row>
    <row collapsed="false" customFormat="false" customHeight="false" hidden="false" ht="12.1" outlineLevel="0" r="2005">
      <c r="A2005" s="30" t="n">
        <v>45753.683240741</v>
      </c>
      <c r="B2005" s="31" t="s">
        <v>48</v>
      </c>
      <c r="C2005" s="31" t="s">
        <v>639</v>
      </c>
      <c r="D2005" s="31" t="s">
        <v>475</v>
      </c>
      <c r="E2005" s="31" t="s">
        <v>17</v>
      </c>
      <c r="F2005" s="31" t="s">
        <v>19</v>
      </c>
      <c r="G2005" s="32" t="n">
        <v>-1520000</v>
      </c>
      <c r="H2005" s="33" t="n">
        <v>0.07072</v>
      </c>
      <c r="I2005" s="33" t="n">
        <v>107494.4</v>
      </c>
      <c r="J2005" s="33" t="n">
        <v>0</v>
      </c>
      <c r="K2005" s="33" t="n">
        <v>-43</v>
      </c>
      <c r="L2005" s="33" t="n">
        <v>0</v>
      </c>
      <c r="M2005" s="33"/>
      <c r="N2005" s="6" t="s">
        <f>=I2005+J2005+K2005+L2005</f>
      </c>
      <c r="O2005" s="33"/>
      <c r="P2005" s="31"/>
    </row>
    <row collapsed="false" customFormat="false" customHeight="false" hidden="false" ht="12.1" outlineLevel="0" r="2006">
      <c r="A2006" s="30" t="n">
        <v>45753.683460648</v>
      </c>
      <c r="B2006" s="31" t="s">
        <v>48</v>
      </c>
      <c r="C2006" s="31" t="s">
        <v>639</v>
      </c>
      <c r="D2006" s="31" t="s">
        <v>475</v>
      </c>
      <c r="E2006" s="31" t="s">
        <v>17</v>
      </c>
      <c r="F2006" s="31" t="s">
        <v>19</v>
      </c>
      <c r="G2006" s="32" t="n">
        <v>-1730000</v>
      </c>
      <c r="H2006" s="33" t="n">
        <v>0.07072</v>
      </c>
      <c r="I2006" s="33" t="n">
        <v>122345.6</v>
      </c>
      <c r="J2006" s="33" t="n">
        <v>0</v>
      </c>
      <c r="K2006" s="33" t="n">
        <v>-48.94</v>
      </c>
      <c r="L2006" s="33" t="n">
        <v>0</v>
      </c>
      <c r="M2006" s="33"/>
      <c r="N2006" s="6" t="s">
        <f>=I2006+J2006+K2006+L2006</f>
      </c>
      <c r="O2006" s="33"/>
      <c r="P2006" s="31"/>
    </row>
    <row collapsed="false" customFormat="false" customHeight="false" hidden="false" ht="12.1" outlineLevel="0" r="2007">
      <c r="A2007" s="30" t="n">
        <v>45753.683715278</v>
      </c>
      <c r="B2007" s="31" t="s">
        <v>48</v>
      </c>
      <c r="C2007" s="31" t="s">
        <v>639</v>
      </c>
      <c r="D2007" s="31" t="s">
        <v>475</v>
      </c>
      <c r="E2007" s="31" t="s">
        <v>17</v>
      </c>
      <c r="F2007" s="31" t="s">
        <v>19</v>
      </c>
      <c r="G2007" s="32" t="n">
        <v>-750000</v>
      </c>
      <c r="H2007" s="33" t="n">
        <v>0.07072</v>
      </c>
      <c r="I2007" s="33" t="n">
        <v>53040</v>
      </c>
      <c r="J2007" s="33" t="n">
        <v>0</v>
      </c>
      <c r="K2007" s="33" t="n">
        <v>-21.22</v>
      </c>
      <c r="L2007" s="33" t="n">
        <v>0</v>
      </c>
      <c r="M2007" s="33"/>
      <c r="N2007" s="6" t="s">
        <f>=I2007+J2007+K2007+L2007</f>
      </c>
      <c r="O2007" s="33"/>
      <c r="P2007" s="31"/>
    </row>
    <row collapsed="false" customFormat="false" customHeight="false" hidden="false" ht="12.1" outlineLevel="0" r="2008">
      <c r="A2008" s="30" t="n">
        <v>45753.684594907</v>
      </c>
      <c r="B2008" s="31" t="s">
        <v>48</v>
      </c>
      <c r="C2008" s="31" t="s">
        <v>639</v>
      </c>
      <c r="D2008" s="31" t="s">
        <v>475</v>
      </c>
      <c r="E2008" s="31" t="s">
        <v>17</v>
      </c>
      <c r="F2008" s="31" t="s">
        <v>19</v>
      </c>
      <c r="G2008" s="32" t="n">
        <v>-130000</v>
      </c>
      <c r="H2008" s="33" t="n">
        <v>0.07072</v>
      </c>
      <c r="I2008" s="33" t="n">
        <v>9193.6</v>
      </c>
      <c r="J2008" s="33" t="n">
        <v>0</v>
      </c>
      <c r="K2008" s="33" t="n">
        <v>-3.68</v>
      </c>
      <c r="L2008" s="33" t="n">
        <v>0</v>
      </c>
      <c r="M2008" s="33"/>
      <c r="N2008" s="6" t="s">
        <f>=I2008+J2008+K2008+L2008</f>
      </c>
      <c r="O2008" s="33"/>
      <c r="P2008" s="31"/>
    </row>
    <row collapsed="false" customFormat="false" customHeight="false" hidden="false" ht="12.1" outlineLevel="0" r="2009">
      <c r="A2009" s="30" t="n">
        <v>45753.6846875</v>
      </c>
      <c r="B2009" s="31" t="s">
        <v>48</v>
      </c>
      <c r="C2009" s="31" t="s">
        <v>639</v>
      </c>
      <c r="D2009" s="31" t="s">
        <v>475</v>
      </c>
      <c r="E2009" s="31" t="s">
        <v>17</v>
      </c>
      <c r="F2009" s="31" t="s">
        <v>19</v>
      </c>
      <c r="G2009" s="32" t="n">
        <v>-50000</v>
      </c>
      <c r="H2009" s="33" t="n">
        <v>0.07072</v>
      </c>
      <c r="I2009" s="33" t="n">
        <v>3536</v>
      </c>
      <c r="J2009" s="33" t="n">
        <v>0</v>
      </c>
      <c r="K2009" s="33" t="n">
        <v>-1.41</v>
      </c>
      <c r="L2009" s="33" t="n">
        <v>0</v>
      </c>
      <c r="M2009" s="33"/>
      <c r="N2009" s="6" t="s">
        <f>=I2009+J2009+K2009+L2009</f>
      </c>
      <c r="O2009" s="33"/>
      <c r="P2009" s="31"/>
    </row>
    <row collapsed="false" customFormat="false" customHeight="false" hidden="false" ht="12.1" outlineLevel="0" r="2010">
      <c r="A2010" s="30" t="n">
        <v>45753.685208333</v>
      </c>
      <c r="B2010" s="31" t="s">
        <v>48</v>
      </c>
      <c r="C2010" s="31" t="s">
        <v>639</v>
      </c>
      <c r="D2010" s="31" t="s">
        <v>475</v>
      </c>
      <c r="E2010" s="31" t="s">
        <v>17</v>
      </c>
      <c r="F2010" s="31" t="s">
        <v>19</v>
      </c>
      <c r="G2010" s="32" t="n">
        <v>-1800000</v>
      </c>
      <c r="H2010" s="33" t="n">
        <v>0.07072</v>
      </c>
      <c r="I2010" s="33" t="n">
        <v>127296</v>
      </c>
      <c r="J2010" s="33" t="n">
        <v>0</v>
      </c>
      <c r="K2010" s="33" t="n">
        <v>-50.92</v>
      </c>
      <c r="L2010" s="33" t="n">
        <v>0</v>
      </c>
      <c r="M2010" s="33"/>
      <c r="N2010" s="6" t="s">
        <f>=I2010+J2010+K2010+L2010</f>
      </c>
      <c r="O2010" s="33"/>
      <c r="P2010" s="31"/>
    </row>
    <row collapsed="false" customFormat="false" customHeight="false" hidden="false" ht="12.1" outlineLevel="0" r="2011">
      <c r="A2011" s="30" t="n">
        <v>45753.685208333</v>
      </c>
      <c r="B2011" s="31" t="s">
        <v>48</v>
      </c>
      <c r="C2011" s="31" t="s">
        <v>639</v>
      </c>
      <c r="D2011" s="31" t="s">
        <v>475</v>
      </c>
      <c r="E2011" s="31" t="s">
        <v>17</v>
      </c>
      <c r="F2011" s="31" t="s">
        <v>19</v>
      </c>
      <c r="G2011" s="32" t="n">
        <v>-60000</v>
      </c>
      <c r="H2011" s="33" t="n">
        <v>0.07072</v>
      </c>
      <c r="I2011" s="33" t="n">
        <v>4243.2</v>
      </c>
      <c r="J2011" s="33" t="n">
        <v>0</v>
      </c>
      <c r="K2011" s="33" t="n">
        <v>-1.7</v>
      </c>
      <c r="L2011" s="33" t="n">
        <v>0</v>
      </c>
      <c r="M2011" s="33"/>
      <c r="N2011" s="6" t="s">
        <f>=I2011+J2011+K2011+L2011</f>
      </c>
      <c r="O2011" s="33"/>
      <c r="P2011" s="31"/>
    </row>
    <row collapsed="false" customFormat="false" customHeight="false" hidden="false" ht="12.1" outlineLevel="0" r="2012">
      <c r="A2012" s="30" t="n">
        <v>45753.685659722</v>
      </c>
      <c r="B2012" s="31" t="s">
        <v>48</v>
      </c>
      <c r="C2012" s="31" t="s">
        <v>639</v>
      </c>
      <c r="D2012" s="31" t="s">
        <v>475</v>
      </c>
      <c r="E2012" s="31" t="s">
        <v>17</v>
      </c>
      <c r="F2012" s="31" t="s">
        <v>19</v>
      </c>
      <c r="G2012" s="32" t="n">
        <v>-350000</v>
      </c>
      <c r="H2012" s="33" t="n">
        <v>0.07072</v>
      </c>
      <c r="I2012" s="33" t="n">
        <v>24752</v>
      </c>
      <c r="J2012" s="33" t="n">
        <v>0</v>
      </c>
      <c r="K2012" s="33" t="n">
        <v>-9.9</v>
      </c>
      <c r="L2012" s="33" t="n">
        <v>0</v>
      </c>
      <c r="M2012" s="33"/>
      <c r="N2012" s="6" t="s">
        <f>=I2012+J2012+K2012+L2012</f>
      </c>
      <c r="O2012" s="33"/>
      <c r="P2012" s="31"/>
    </row>
    <row collapsed="false" customFormat="false" customHeight="false" hidden="false" ht="12.1" outlineLevel="0" r="2013">
      <c r="A2013" s="30" t="n">
        <v>45753.685810185</v>
      </c>
      <c r="B2013" s="31" t="s">
        <v>48</v>
      </c>
      <c r="C2013" s="31" t="s">
        <v>639</v>
      </c>
      <c r="D2013" s="31" t="s">
        <v>475</v>
      </c>
      <c r="E2013" s="31" t="s">
        <v>17</v>
      </c>
      <c r="F2013" s="31" t="s">
        <v>19</v>
      </c>
      <c r="G2013" s="32" t="n">
        <v>-1380000</v>
      </c>
      <c r="H2013" s="33" t="n">
        <v>0.07072</v>
      </c>
      <c r="I2013" s="33" t="n">
        <v>97593.6</v>
      </c>
      <c r="J2013" s="33" t="n">
        <v>0</v>
      </c>
      <c r="K2013" s="33" t="n">
        <v>-39.04</v>
      </c>
      <c r="L2013" s="33" t="n">
        <v>0</v>
      </c>
      <c r="M2013" s="33"/>
      <c r="N2013" s="6" t="s">
        <f>=I2013+J2013+K2013+L2013</f>
      </c>
      <c r="O2013" s="33"/>
      <c r="P2013" s="31"/>
    </row>
    <row collapsed="false" customFormat="false" customHeight="false" hidden="false" ht="12.1" outlineLevel="0" r="2014">
      <c r="A2014" s="21" t="n">
        <v>45754.443553241</v>
      </c>
      <c r="B2014" s="17" t="s">
        <v>16</v>
      </c>
      <c r="C2014" s="17" t="s">
        <v>556</v>
      </c>
      <c r="D2014" s="17" t="s">
        <v>473</v>
      </c>
      <c r="E2014" s="17" t="s">
        <v>17</v>
      </c>
      <c r="F2014" s="17" t="s">
        <v>19</v>
      </c>
      <c r="G2014" s="7" t="n">
        <v>10</v>
      </c>
      <c r="H2014" s="6" t="n">
        <v>6473.5</v>
      </c>
      <c r="I2014" s="6" t="n">
        <v>-64735</v>
      </c>
      <c r="J2014" s="6" t="n">
        <v>0</v>
      </c>
      <c r="K2014" s="6" t="n">
        <v>-45.31</v>
      </c>
      <c r="L2014" s="6" t="n">
        <v>0</v>
      </c>
      <c r="M2014" s="6"/>
      <c r="N2014" s="6" t="s">
        <f>=I2014+J2014+K2014+L2014</f>
      </c>
      <c r="O2014" s="6"/>
      <c r="P2014" s="17"/>
    </row>
    <row collapsed="false" customFormat="false" customHeight="false" hidden="false" ht="12.1" outlineLevel="0" r="2015">
      <c r="A2015" s="21" t="n">
        <v>45754.443553241</v>
      </c>
      <c r="B2015" s="17" t="s">
        <v>16</v>
      </c>
      <c r="C2015" s="17" t="s">
        <v>556</v>
      </c>
      <c r="D2015" s="17" t="s">
        <v>473</v>
      </c>
      <c r="E2015" s="17" t="s">
        <v>17</v>
      </c>
      <c r="F2015" s="17" t="s">
        <v>19</v>
      </c>
      <c r="G2015" s="7" t="n">
        <v>20</v>
      </c>
      <c r="H2015" s="6" t="n">
        <v>6473</v>
      </c>
      <c r="I2015" s="6" t="n">
        <v>-129460</v>
      </c>
      <c r="J2015" s="6" t="n">
        <v>0</v>
      </c>
      <c r="K2015" s="6" t="n">
        <v>-90.62</v>
      </c>
      <c r="L2015" s="6" t="n">
        <v>0</v>
      </c>
      <c r="M2015" s="6"/>
      <c r="N2015" s="6" t="s">
        <f>=I2015+J2015+K2015+L2015</f>
      </c>
      <c r="O2015" s="6"/>
      <c r="P2015" s="17"/>
    </row>
    <row collapsed="false" customFormat="false" customHeight="false" hidden="false" ht="12.1" outlineLevel="0" r="2016">
      <c r="A2016" s="21" t="n">
        <v>45754.472743056</v>
      </c>
      <c r="B2016" s="17" t="s">
        <v>27</v>
      </c>
      <c r="C2016" s="17" t="s">
        <v>560</v>
      </c>
      <c r="D2016" s="17" t="s">
        <v>473</v>
      </c>
      <c r="E2016" s="17" t="s">
        <v>17</v>
      </c>
      <c r="F2016" s="17" t="s">
        <v>19</v>
      </c>
      <c r="G2016" s="7" t="n">
        <v>440</v>
      </c>
      <c r="H2016" s="6" t="n">
        <v>51.26</v>
      </c>
      <c r="I2016" s="6" t="n">
        <v>-22554.4</v>
      </c>
      <c r="J2016" s="6" t="n">
        <v>0</v>
      </c>
      <c r="K2016" s="6" t="n">
        <v>-9.02</v>
      </c>
      <c r="L2016" s="6" t="n">
        <v>0</v>
      </c>
      <c r="M2016" s="6"/>
      <c r="N2016" s="6" t="s">
        <f>=I2016+J2016+K2016+L2016</f>
      </c>
      <c r="O2016" s="6"/>
      <c r="P2016" s="17"/>
    </row>
    <row collapsed="false" customFormat="false" customHeight="false" hidden="false" ht="12.1" outlineLevel="0" r="2017">
      <c r="A2017" s="21" t="n">
        <v>45754.47275463</v>
      </c>
      <c r="B2017" s="17" t="s">
        <v>27</v>
      </c>
      <c r="C2017" s="17" t="s">
        <v>560</v>
      </c>
      <c r="D2017" s="17" t="s">
        <v>473</v>
      </c>
      <c r="E2017" s="17" t="s">
        <v>17</v>
      </c>
      <c r="F2017" s="17" t="s">
        <v>19</v>
      </c>
      <c r="G2017" s="7" t="n">
        <v>370</v>
      </c>
      <c r="H2017" s="6" t="n">
        <v>51.26</v>
      </c>
      <c r="I2017" s="6" t="n">
        <v>-18966.2</v>
      </c>
      <c r="J2017" s="6" t="n">
        <v>0</v>
      </c>
      <c r="K2017" s="6" t="n">
        <v>-7.59</v>
      </c>
      <c r="L2017" s="6" t="n">
        <v>0</v>
      </c>
      <c r="M2017" s="6"/>
      <c r="N2017" s="6" t="s">
        <f>=I2017+J2017+K2017+L2017</f>
      </c>
      <c r="O2017" s="6"/>
      <c r="P2017" s="17"/>
    </row>
    <row collapsed="false" customFormat="false" customHeight="false" hidden="false" ht="12.1" outlineLevel="0" r="2018">
      <c r="A2018" s="21" t="n">
        <v>45754.47275463</v>
      </c>
      <c r="B2018" s="17" t="s">
        <v>27</v>
      </c>
      <c r="C2018" s="17" t="s">
        <v>560</v>
      </c>
      <c r="D2018" s="17" t="s">
        <v>473</v>
      </c>
      <c r="E2018" s="17" t="s">
        <v>17</v>
      </c>
      <c r="F2018" s="17" t="s">
        <v>19</v>
      </c>
      <c r="G2018" s="7" t="n">
        <v>190</v>
      </c>
      <c r="H2018" s="6" t="n">
        <v>51.26</v>
      </c>
      <c r="I2018" s="6" t="n">
        <v>-9739.4</v>
      </c>
      <c r="J2018" s="6" t="n">
        <v>0</v>
      </c>
      <c r="K2018" s="6" t="n">
        <v>-3.9</v>
      </c>
      <c r="L2018" s="6" t="n">
        <v>0</v>
      </c>
      <c r="M2018" s="6"/>
      <c r="N2018" s="6" t="s">
        <f>=I2018+J2018+K2018+L2018</f>
      </c>
      <c r="O2018" s="6"/>
      <c r="P2018" s="17"/>
    </row>
    <row collapsed="false" customFormat="false" customHeight="false" hidden="false" ht="12.1" outlineLevel="0" r="2019">
      <c r="A2019" s="21" t="n">
        <v>45754.482430556</v>
      </c>
      <c r="B2019" s="17" t="s">
        <v>24</v>
      </c>
      <c r="C2019" s="17" t="s">
        <v>630</v>
      </c>
      <c r="D2019" s="17" t="s">
        <v>473</v>
      </c>
      <c r="E2019" s="17" t="s">
        <v>17</v>
      </c>
      <c r="F2019" s="17" t="s">
        <v>19</v>
      </c>
      <c r="G2019" s="7" t="n">
        <v>7</v>
      </c>
      <c r="H2019" s="6" t="n">
        <v>603</v>
      </c>
      <c r="I2019" s="6" t="n">
        <v>-4221</v>
      </c>
      <c r="J2019" s="6" t="n">
        <v>0</v>
      </c>
      <c r="K2019" s="6" t="n">
        <v>-1.69</v>
      </c>
      <c r="L2019" s="6" t="n">
        <v>0</v>
      </c>
      <c r="M2019" s="6"/>
      <c r="N2019" s="6" t="s">
        <f>=I2019+J2019+K2019+L2019</f>
      </c>
      <c r="O2019" s="6"/>
      <c r="P2019" s="17"/>
    </row>
    <row collapsed="false" customFormat="false" customHeight="false" hidden="false" ht="12.1" outlineLevel="0" r="2020">
      <c r="A2020" s="26" t="n">
        <v>45755</v>
      </c>
      <c r="B2020" s="27" t="s">
        <v>569</v>
      </c>
      <c r="C2020" s="27" t="s">
        <v>666</v>
      </c>
      <c r="D2020" s="27" t="s">
        <v>569</v>
      </c>
      <c r="E2020" s="27" t="s">
        <v>569</v>
      </c>
      <c r="F2020" s="27" t="s">
        <v>19</v>
      </c>
      <c r="G2020" s="28" t="n">
        <v>1</v>
      </c>
      <c r="H2020" s="29" t="n">
        <v>2221.93</v>
      </c>
      <c r="I2020" s="29" t="n">
        <v>2221.93</v>
      </c>
      <c r="J2020" s="29" t="n">
        <v>0</v>
      </c>
      <c r="K2020" s="29" t="n">
        <v>0</v>
      </c>
      <c r="L2020" s="29" t="n">
        <v>0</v>
      </c>
      <c r="M2020" s="29"/>
      <c r="N2020" s="6" t="s">
        <f>=I2020+J2020+K2020+L2020</f>
      </c>
      <c r="O2020" s="29"/>
      <c r="P2020" s="27"/>
    </row>
    <row collapsed="false" customFormat="false" customHeight="false" hidden="false" ht="12.1" outlineLevel="0" r="2021">
      <c r="A2021" s="21" t="n">
        <v>45756.433634259</v>
      </c>
      <c r="B2021" s="17" t="s">
        <v>16</v>
      </c>
      <c r="C2021" s="17" t="s">
        <v>556</v>
      </c>
      <c r="D2021" s="17" t="s">
        <v>473</v>
      </c>
      <c r="E2021" s="17" t="s">
        <v>17</v>
      </c>
      <c r="F2021" s="17" t="s">
        <v>19</v>
      </c>
      <c r="G2021" s="7" t="n">
        <v>16</v>
      </c>
      <c r="H2021" s="6" t="n">
        <v>6253</v>
      </c>
      <c r="I2021" s="6" t="n">
        <v>-100048</v>
      </c>
      <c r="J2021" s="6" t="n">
        <v>0</v>
      </c>
      <c r="K2021" s="6" t="n">
        <v>-40.02</v>
      </c>
      <c r="L2021" s="6" t="n">
        <v>0</v>
      </c>
      <c r="M2021" s="6"/>
      <c r="N2021" s="6" t="s">
        <f>=I2021+J2021+K2021+L2021</f>
      </c>
      <c r="O2021" s="6"/>
      <c r="P2021" s="17"/>
    </row>
    <row collapsed="false" customFormat="false" customHeight="false" hidden="false" ht="12.1" outlineLevel="0" r="2022">
      <c r="A2022" s="21" t="n">
        <v>45756.437060185</v>
      </c>
      <c r="B2022" s="17" t="s">
        <v>27</v>
      </c>
      <c r="C2022" s="17" t="s">
        <v>560</v>
      </c>
      <c r="D2022" s="17" t="s">
        <v>473</v>
      </c>
      <c r="E2022" s="17" t="s">
        <v>17</v>
      </c>
      <c r="F2022" s="17" t="s">
        <v>19</v>
      </c>
      <c r="G2022" s="7" t="n">
        <v>350</v>
      </c>
      <c r="H2022" s="6" t="n">
        <v>51.15</v>
      </c>
      <c r="I2022" s="6" t="n">
        <v>-17902.5</v>
      </c>
      <c r="J2022" s="6" t="n">
        <v>0</v>
      </c>
      <c r="K2022" s="6" t="n">
        <v>-12.53</v>
      </c>
      <c r="L2022" s="6" t="n">
        <v>0</v>
      </c>
      <c r="M2022" s="6"/>
      <c r="N2022" s="6" t="s">
        <f>=I2022+J2022+K2022+L2022</f>
      </c>
      <c r="O2022" s="6"/>
      <c r="P2022" s="17"/>
    </row>
    <row collapsed="false" customFormat="false" customHeight="false" hidden="false" ht="12.1" outlineLevel="0" r="2023">
      <c r="A2023" s="21" t="n">
        <v>45756.437060185</v>
      </c>
      <c r="B2023" s="17" t="s">
        <v>27</v>
      </c>
      <c r="C2023" s="17" t="s">
        <v>560</v>
      </c>
      <c r="D2023" s="17" t="s">
        <v>473</v>
      </c>
      <c r="E2023" s="17" t="s">
        <v>17</v>
      </c>
      <c r="F2023" s="17" t="s">
        <v>19</v>
      </c>
      <c r="G2023" s="7" t="n">
        <v>1450</v>
      </c>
      <c r="H2023" s="6" t="n">
        <v>51.15</v>
      </c>
      <c r="I2023" s="6" t="n">
        <v>-74167.5</v>
      </c>
      <c r="J2023" s="6" t="n">
        <v>0</v>
      </c>
      <c r="K2023" s="6" t="n">
        <v>-51.92</v>
      </c>
      <c r="L2023" s="6" t="n">
        <v>0</v>
      </c>
      <c r="M2023" s="6"/>
      <c r="N2023" s="6" t="s">
        <f>=I2023+J2023+K2023+L2023</f>
      </c>
      <c r="O2023" s="6"/>
      <c r="P2023" s="17"/>
    </row>
    <row collapsed="false" customFormat="false" customHeight="false" hidden="false" ht="12.1" outlineLevel="0" r="2024">
      <c r="A2024" s="21" t="n">
        <v>45756.437060185</v>
      </c>
      <c r="B2024" s="17" t="s">
        <v>27</v>
      </c>
      <c r="C2024" s="17" t="s">
        <v>560</v>
      </c>
      <c r="D2024" s="17" t="s">
        <v>473</v>
      </c>
      <c r="E2024" s="17" t="s">
        <v>17</v>
      </c>
      <c r="F2024" s="17" t="s">
        <v>19</v>
      </c>
      <c r="G2024" s="7" t="n">
        <v>200</v>
      </c>
      <c r="H2024" s="6" t="n">
        <v>51.15</v>
      </c>
      <c r="I2024" s="6" t="n">
        <v>-10230</v>
      </c>
      <c r="J2024" s="6" t="n">
        <v>0</v>
      </c>
      <c r="K2024" s="6" t="n">
        <v>-7.15</v>
      </c>
      <c r="L2024" s="6" t="n">
        <v>0</v>
      </c>
      <c r="M2024" s="6"/>
      <c r="N2024" s="6" t="s">
        <f>=I2024+J2024+K2024+L2024</f>
      </c>
      <c r="O2024" s="6"/>
      <c r="P2024" s="17"/>
    </row>
    <row collapsed="false" customFormat="false" customHeight="false" hidden="false" ht="12.1" outlineLevel="0" r="2025">
      <c r="A2025" s="21" t="n">
        <v>45756.479675926</v>
      </c>
      <c r="B2025" s="17" t="s">
        <v>24</v>
      </c>
      <c r="C2025" s="17" t="s">
        <v>630</v>
      </c>
      <c r="D2025" s="17" t="s">
        <v>473</v>
      </c>
      <c r="E2025" s="17" t="s">
        <v>17</v>
      </c>
      <c r="F2025" s="17" t="s">
        <v>19</v>
      </c>
      <c r="G2025" s="7" t="n">
        <v>77</v>
      </c>
      <c r="H2025" s="6" t="n">
        <v>602.8</v>
      </c>
      <c r="I2025" s="6" t="n">
        <v>-46415.6</v>
      </c>
      <c r="J2025" s="6" t="n">
        <v>0</v>
      </c>
      <c r="K2025" s="6" t="n">
        <v>-18.57</v>
      </c>
      <c r="L2025" s="6" t="n">
        <v>0</v>
      </c>
      <c r="M2025" s="6"/>
      <c r="N2025" s="6" t="s">
        <f>=I2025+J2025+K2025+L2025</f>
      </c>
      <c r="O2025" s="6"/>
      <c r="P2025" s="17"/>
    </row>
    <row collapsed="false" customFormat="false" customHeight="false" hidden="false" ht="12.1" outlineLevel="0" r="2026">
      <c r="A2026" s="21" t="n">
        <v>45756.479803241</v>
      </c>
      <c r="B2026" s="17" t="s">
        <v>24</v>
      </c>
      <c r="C2026" s="17" t="s">
        <v>630</v>
      </c>
      <c r="D2026" s="17" t="s">
        <v>473</v>
      </c>
      <c r="E2026" s="17" t="s">
        <v>17</v>
      </c>
      <c r="F2026" s="17" t="s">
        <v>19</v>
      </c>
      <c r="G2026" s="7" t="n">
        <v>99</v>
      </c>
      <c r="H2026" s="6" t="n">
        <v>602.8</v>
      </c>
      <c r="I2026" s="6" t="n">
        <v>-59677.2</v>
      </c>
      <c r="J2026" s="6" t="n">
        <v>0</v>
      </c>
      <c r="K2026" s="6" t="n">
        <v>-23.87</v>
      </c>
      <c r="L2026" s="6" t="n">
        <v>0</v>
      </c>
      <c r="M2026" s="6"/>
      <c r="N2026" s="6" t="s">
        <f>=I2026+J2026+K2026+L2026</f>
      </c>
      <c r="O2026" s="6"/>
      <c r="P2026" s="17"/>
    </row>
    <row collapsed="false" customFormat="false" customHeight="false" hidden="false" ht="12.1" outlineLevel="0" r="2027">
      <c r="A2027" s="26" t="n">
        <v>45794.020636574</v>
      </c>
      <c r="B2027" s="27" t="s">
        <v>547</v>
      </c>
      <c r="C2027" s="27" t="s">
        <v>432</v>
      </c>
      <c r="D2027" s="27" t="s">
        <v>547</v>
      </c>
      <c r="E2027" s="27" t="s">
        <v>547</v>
      </c>
      <c r="F2027" s="27" t="s">
        <v>19</v>
      </c>
      <c r="G2027" s="28" t="n">
        <v>1</v>
      </c>
      <c r="H2027" s="29" t="n">
        <v>4845</v>
      </c>
      <c r="I2027" s="29" t="n">
        <v>4845</v>
      </c>
      <c r="J2027" s="29" t="n">
        <v>0</v>
      </c>
      <c r="K2027" s="29" t="n">
        <v>0</v>
      </c>
      <c r="L2027" s="29" t="n">
        <v>0</v>
      </c>
      <c r="M2027" s="29"/>
      <c r="N2027" s="6" t="s">
        <f>=I2027+J2027+K2027+L2027</f>
      </c>
      <c r="O2027" s="29"/>
      <c r="P2027" s="27"/>
    </row>
    <row collapsed="false" customFormat="false" customHeight="false" hidden="false" ht="12.1" outlineLevel="0" r="2028">
      <c r="A2028" s="21" t="n">
        <v>45797.649328704</v>
      </c>
      <c r="B2028" s="17" t="s">
        <v>21</v>
      </c>
      <c r="C2028" s="17" t="s">
        <v>617</v>
      </c>
      <c r="D2028" s="17" t="s">
        <v>473</v>
      </c>
      <c r="E2028" s="17" t="s">
        <v>17</v>
      </c>
      <c r="F2028" s="17" t="s">
        <v>19</v>
      </c>
      <c r="G2028" s="7" t="n">
        <v>5</v>
      </c>
      <c r="H2028" s="6" t="n">
        <v>1249</v>
      </c>
      <c r="I2028" s="6" t="n">
        <v>-6245</v>
      </c>
      <c r="J2028" s="6" t="n">
        <v>0</v>
      </c>
      <c r="K2028" s="6" t="n">
        <v>-4.38</v>
      </c>
      <c r="L2028" s="6" t="n">
        <v>0</v>
      </c>
      <c r="M2028" s="6"/>
      <c r="N2028" s="6" t="s">
        <f>=I2028+J2028+K2028+L2028</f>
      </c>
      <c r="O2028" s="6"/>
      <c r="P2028" s="17"/>
    </row>
    <row collapsed="false" customFormat="false" customHeight="false" hidden="false" ht="12.1" outlineLevel="0" r="2029">
      <c r="A2029" s="21" t="n">
        <v>45797.650335648</v>
      </c>
      <c r="B2029" s="17" t="s">
        <v>27</v>
      </c>
      <c r="C2029" s="17" t="s">
        <v>560</v>
      </c>
      <c r="D2029" s="17" t="s">
        <v>473</v>
      </c>
      <c r="E2029" s="17" t="s">
        <v>17</v>
      </c>
      <c r="F2029" s="17" t="s">
        <v>19</v>
      </c>
      <c r="G2029" s="7" t="n">
        <v>10</v>
      </c>
      <c r="H2029" s="6" t="n">
        <v>52.24</v>
      </c>
      <c r="I2029" s="6" t="n">
        <v>-522.4</v>
      </c>
      <c r="J2029" s="6" t="n">
        <v>0</v>
      </c>
      <c r="K2029" s="6" t="n">
        <v>-0.37</v>
      </c>
      <c r="L2029" s="6" t="n">
        <v>0</v>
      </c>
      <c r="M2029" s="6"/>
      <c r="N2029" s="6" t="s">
        <f>=I2029+J2029+K2029+L2029</f>
      </c>
      <c r="O2029" s="6"/>
      <c r="P2029" s="17"/>
    </row>
    <row collapsed="false" customFormat="false" customHeight="false" hidden="false" ht="12.1" outlineLevel="0" r="2030">
      <c r="A2030" s="26" t="n">
        <v>45799.020636574</v>
      </c>
      <c r="B2030" s="27" t="s">
        <v>547</v>
      </c>
      <c r="C2030" s="27" t="s">
        <v>433</v>
      </c>
      <c r="D2030" s="27" t="s">
        <v>547</v>
      </c>
      <c r="E2030" s="27" t="s">
        <v>547</v>
      </c>
      <c r="F2030" s="27" t="s">
        <v>19</v>
      </c>
      <c r="G2030" s="28" t="n">
        <v>1</v>
      </c>
      <c r="H2030" s="29" t="n">
        <v>50000</v>
      </c>
      <c r="I2030" s="29" t="n">
        <v>50000</v>
      </c>
      <c r="J2030" s="29" t="n">
        <v>0</v>
      </c>
      <c r="K2030" s="29" t="n">
        <v>0</v>
      </c>
      <c r="L2030" s="29" t="n">
        <v>0</v>
      </c>
      <c r="M2030" s="29"/>
      <c r="N2030" s="6" t="s">
        <f>=I2030+J2030+K2030+L2030</f>
      </c>
      <c r="O2030" s="29"/>
      <c r="P2030" s="27"/>
    </row>
    <row collapsed="false" customFormat="false" customHeight="false" hidden="false" ht="12.1" outlineLevel="0" r="2031">
      <c r="A2031" s="21" t="n">
        <v>45799.435717593</v>
      </c>
      <c r="B2031" s="17" t="s">
        <v>24</v>
      </c>
      <c r="C2031" s="17" t="s">
        <v>630</v>
      </c>
      <c r="D2031" s="17" t="s">
        <v>473</v>
      </c>
      <c r="E2031" s="17" t="s">
        <v>17</v>
      </c>
      <c r="F2031" s="17" t="s">
        <v>19</v>
      </c>
      <c r="G2031" s="7" t="n">
        <v>77</v>
      </c>
      <c r="H2031" s="6" t="n">
        <v>644.8</v>
      </c>
      <c r="I2031" s="6" t="n">
        <v>-49649.6</v>
      </c>
      <c r="J2031" s="6" t="n">
        <v>0</v>
      </c>
      <c r="K2031" s="6" t="n">
        <v>-19.86</v>
      </c>
      <c r="L2031" s="6" t="n">
        <v>0</v>
      </c>
      <c r="M2031" s="6"/>
      <c r="N2031" s="6" t="s">
        <f>=I2031+J2031+K2031+L2031</f>
      </c>
      <c r="O2031" s="6"/>
      <c r="P2031" s="17"/>
    </row>
    <row collapsed="false" customFormat="false" customHeight="false" hidden="false" ht="12.1" outlineLevel="0" r="2032">
      <c r="A2032" s="21" t="n">
        <v>45799.705300926</v>
      </c>
      <c r="B2032" s="17" t="s">
        <v>27</v>
      </c>
      <c r="C2032" s="17" t="s">
        <v>560</v>
      </c>
      <c r="D2032" s="17" t="s">
        <v>473</v>
      </c>
      <c r="E2032" s="17" t="s">
        <v>17</v>
      </c>
      <c r="F2032" s="17" t="s">
        <v>19</v>
      </c>
      <c r="G2032" s="7" t="n">
        <v>10</v>
      </c>
      <c r="H2032" s="6" t="n">
        <v>50.505</v>
      </c>
      <c r="I2032" s="6" t="n">
        <v>-505.05</v>
      </c>
      <c r="J2032" s="6" t="n">
        <v>0</v>
      </c>
      <c r="K2032" s="6" t="n">
        <v>-0.2</v>
      </c>
      <c r="L2032" s="6" t="n">
        <v>0</v>
      </c>
      <c r="M2032" s="6"/>
      <c r="N2032" s="6" t="s">
        <f>=I2032+J2032+K2032+L2032</f>
      </c>
      <c r="O2032" s="6"/>
      <c r="P2032" s="17"/>
    </row>
    <row collapsed="false" customFormat="false" customHeight="false" hidden="false" ht="12.1" outlineLevel="0" r="2033">
      <c r="A2033" s="26" t="n">
        <v>45800.020636574</v>
      </c>
      <c r="B2033" s="27" t="s">
        <v>547</v>
      </c>
      <c r="C2033" s="27" t="s">
        <v>433</v>
      </c>
      <c r="D2033" s="27" t="s">
        <v>547</v>
      </c>
      <c r="E2033" s="27" t="s">
        <v>547</v>
      </c>
      <c r="F2033" s="27" t="s">
        <v>19</v>
      </c>
      <c r="G2033" s="28" t="n">
        <v>1</v>
      </c>
      <c r="H2033" s="29" t="n">
        <v>175000</v>
      </c>
      <c r="I2033" s="29" t="n">
        <v>175000</v>
      </c>
      <c r="J2033" s="29" t="n">
        <v>0</v>
      </c>
      <c r="K2033" s="29" t="n">
        <v>0</v>
      </c>
      <c r="L2033" s="29" t="n">
        <v>0</v>
      </c>
      <c r="M2033" s="29"/>
      <c r="N2033" s="6" t="s">
        <f>=I2033+J2033+K2033+L2033</f>
      </c>
      <c r="O2033" s="29"/>
      <c r="P2033" s="27"/>
    </row>
    <row collapsed="false" customFormat="false" customHeight="false" hidden="false" ht="12.1" outlineLevel="0" r="2034">
      <c r="A2034" s="21" t="n">
        <v>45800.478368056</v>
      </c>
      <c r="B2034" s="17" t="s">
        <v>27</v>
      </c>
      <c r="C2034" s="17" t="s">
        <v>560</v>
      </c>
      <c r="D2034" s="17" t="s">
        <v>473</v>
      </c>
      <c r="E2034" s="17" t="s">
        <v>17</v>
      </c>
      <c r="F2034" s="17" t="s">
        <v>19</v>
      </c>
      <c r="G2034" s="7" t="n">
        <v>450</v>
      </c>
      <c r="H2034" s="6" t="n">
        <v>51.075</v>
      </c>
      <c r="I2034" s="6" t="n">
        <v>-22983.75</v>
      </c>
      <c r="J2034" s="6" t="n">
        <v>0</v>
      </c>
      <c r="K2034" s="6" t="n">
        <v>-16.08</v>
      </c>
      <c r="L2034" s="6" t="n">
        <v>0</v>
      </c>
      <c r="M2034" s="6"/>
      <c r="N2034" s="6" t="s">
        <f>=I2034+J2034+K2034+L2034</f>
      </c>
      <c r="O2034" s="6"/>
      <c r="P2034" s="17"/>
    </row>
    <row collapsed="false" customFormat="false" customHeight="false" hidden="false" ht="12.1" outlineLevel="0" r="2035">
      <c r="A2035" s="21" t="n">
        <v>45800.478784722</v>
      </c>
      <c r="B2035" s="17" t="s">
        <v>21</v>
      </c>
      <c r="C2035" s="17" t="s">
        <v>617</v>
      </c>
      <c r="D2035" s="17" t="s">
        <v>473</v>
      </c>
      <c r="E2035" s="17" t="s">
        <v>17</v>
      </c>
      <c r="F2035" s="17" t="s">
        <v>19</v>
      </c>
      <c r="G2035" s="7" t="n">
        <v>5</v>
      </c>
      <c r="H2035" s="6" t="n">
        <v>1235.6</v>
      </c>
      <c r="I2035" s="6" t="n">
        <v>-6178</v>
      </c>
      <c r="J2035" s="6" t="n">
        <v>0</v>
      </c>
      <c r="K2035" s="6" t="n">
        <v>-2.47</v>
      </c>
      <c r="L2035" s="6" t="n">
        <v>0</v>
      </c>
      <c r="M2035" s="6"/>
      <c r="N2035" s="6" t="s">
        <f>=I2035+J2035+K2035+L2035</f>
      </c>
      <c r="O2035" s="6"/>
      <c r="P2035" s="17"/>
    </row>
    <row collapsed="false" customFormat="false" customHeight="false" hidden="false" ht="12.1" outlineLevel="0" r="2036">
      <c r="A2036" s="21" t="n">
        <v>45800.478969907</v>
      </c>
      <c r="B2036" s="17" t="s">
        <v>21</v>
      </c>
      <c r="C2036" s="17" t="s">
        <v>617</v>
      </c>
      <c r="D2036" s="17" t="s">
        <v>473</v>
      </c>
      <c r="E2036" s="17" t="s">
        <v>17</v>
      </c>
      <c r="F2036" s="17" t="s">
        <v>19</v>
      </c>
      <c r="G2036" s="7" t="n">
        <v>1</v>
      </c>
      <c r="H2036" s="6" t="n">
        <v>1235.6</v>
      </c>
      <c r="I2036" s="6" t="n">
        <v>-1235.6</v>
      </c>
      <c r="J2036" s="6" t="n">
        <v>0</v>
      </c>
      <c r="K2036" s="6" t="n">
        <v>-0.49</v>
      </c>
      <c r="L2036" s="6" t="n">
        <v>0</v>
      </c>
      <c r="M2036" s="6"/>
      <c r="N2036" s="6" t="s">
        <f>=I2036+J2036+K2036+L2036</f>
      </c>
      <c r="O2036" s="6"/>
      <c r="P2036" s="17"/>
    </row>
    <row collapsed="false" customFormat="false" customHeight="false" hidden="false" ht="12.1" outlineLevel="0" r="2037">
      <c r="A2037" s="21" t="n">
        <v>45800.480173611</v>
      </c>
      <c r="B2037" s="17" t="s">
        <v>21</v>
      </c>
      <c r="C2037" s="17" t="s">
        <v>617</v>
      </c>
      <c r="D2037" s="17" t="s">
        <v>473</v>
      </c>
      <c r="E2037" s="17" t="s">
        <v>17</v>
      </c>
      <c r="F2037" s="17" t="s">
        <v>19</v>
      </c>
      <c r="G2037" s="7" t="n">
        <v>5</v>
      </c>
      <c r="H2037" s="6" t="n">
        <v>1235.6</v>
      </c>
      <c r="I2037" s="6" t="n">
        <v>-6178</v>
      </c>
      <c r="J2037" s="6" t="n">
        <v>0</v>
      </c>
      <c r="K2037" s="6" t="n">
        <v>-2.47</v>
      </c>
      <c r="L2037" s="6" t="n">
        <v>0</v>
      </c>
      <c r="M2037" s="6"/>
      <c r="N2037" s="6" t="s">
        <f>=I2037+J2037+K2037+L2037</f>
      </c>
      <c r="O2037" s="6"/>
      <c r="P2037" s="17"/>
    </row>
    <row collapsed="false" customFormat="false" customHeight="false" hidden="false" ht="12.1" outlineLevel="0" r="2038">
      <c r="A2038" s="21" t="n">
        <v>45800.480196759</v>
      </c>
      <c r="B2038" s="17" t="s">
        <v>21</v>
      </c>
      <c r="C2038" s="17" t="s">
        <v>617</v>
      </c>
      <c r="D2038" s="17" t="s">
        <v>473</v>
      </c>
      <c r="E2038" s="17" t="s">
        <v>17</v>
      </c>
      <c r="F2038" s="17" t="s">
        <v>19</v>
      </c>
      <c r="G2038" s="7" t="n">
        <v>4</v>
      </c>
      <c r="H2038" s="6" t="n">
        <v>1235.6</v>
      </c>
      <c r="I2038" s="6" t="n">
        <v>-4942.4</v>
      </c>
      <c r="J2038" s="6" t="n">
        <v>0</v>
      </c>
      <c r="K2038" s="6" t="n">
        <v>-1.98</v>
      </c>
      <c r="L2038" s="6" t="n">
        <v>0</v>
      </c>
      <c r="M2038" s="6"/>
      <c r="N2038" s="6" t="s">
        <f>=I2038+J2038+K2038+L2038</f>
      </c>
      <c r="O2038" s="6"/>
      <c r="P2038" s="17"/>
    </row>
    <row collapsed="false" customFormat="false" customHeight="false" hidden="false" ht="12.1" outlineLevel="0" r="2039">
      <c r="A2039" s="21" t="n">
        <v>45800.480208333</v>
      </c>
      <c r="B2039" s="17" t="s">
        <v>21</v>
      </c>
      <c r="C2039" s="17" t="s">
        <v>617</v>
      </c>
      <c r="D2039" s="17" t="s">
        <v>473</v>
      </c>
      <c r="E2039" s="17" t="s">
        <v>17</v>
      </c>
      <c r="F2039" s="17" t="s">
        <v>19</v>
      </c>
      <c r="G2039" s="7" t="n">
        <v>2</v>
      </c>
      <c r="H2039" s="6" t="n">
        <v>1235.6</v>
      </c>
      <c r="I2039" s="6" t="n">
        <v>-2471.2</v>
      </c>
      <c r="J2039" s="6" t="n">
        <v>0</v>
      </c>
      <c r="K2039" s="6" t="n">
        <v>-0.99</v>
      </c>
      <c r="L2039" s="6" t="n">
        <v>0</v>
      </c>
      <c r="M2039" s="6"/>
      <c r="N2039" s="6" t="s">
        <f>=I2039+J2039+K2039+L2039</f>
      </c>
      <c r="O2039" s="6"/>
      <c r="P2039" s="17"/>
    </row>
    <row collapsed="false" customFormat="false" customHeight="false" hidden="false" ht="12.1" outlineLevel="0" r="2040">
      <c r="A2040" s="21" t="n">
        <v>45800.480231481</v>
      </c>
      <c r="B2040" s="17" t="s">
        <v>21</v>
      </c>
      <c r="C2040" s="17" t="s">
        <v>617</v>
      </c>
      <c r="D2040" s="17" t="s">
        <v>473</v>
      </c>
      <c r="E2040" s="17" t="s">
        <v>17</v>
      </c>
      <c r="F2040" s="17" t="s">
        <v>19</v>
      </c>
      <c r="G2040" s="7" t="n">
        <v>5</v>
      </c>
      <c r="H2040" s="6" t="n">
        <v>1235.6</v>
      </c>
      <c r="I2040" s="6" t="n">
        <v>-6178</v>
      </c>
      <c r="J2040" s="6" t="n">
        <v>0</v>
      </c>
      <c r="K2040" s="6" t="n">
        <v>-2.47</v>
      </c>
      <c r="L2040" s="6" t="n">
        <v>0</v>
      </c>
      <c r="M2040" s="6"/>
      <c r="N2040" s="6" t="s">
        <f>=I2040+J2040+K2040+L2040</f>
      </c>
      <c r="O2040" s="6"/>
      <c r="P2040" s="17"/>
    </row>
    <row collapsed="false" customFormat="false" customHeight="false" hidden="false" ht="12.1" outlineLevel="0" r="2041">
      <c r="A2041" s="21" t="n">
        <v>45800.480243056</v>
      </c>
      <c r="B2041" s="17" t="s">
        <v>21</v>
      </c>
      <c r="C2041" s="17" t="s">
        <v>617</v>
      </c>
      <c r="D2041" s="17" t="s">
        <v>473</v>
      </c>
      <c r="E2041" s="17" t="s">
        <v>17</v>
      </c>
      <c r="F2041" s="17" t="s">
        <v>19</v>
      </c>
      <c r="G2041" s="7" t="n">
        <v>101</v>
      </c>
      <c r="H2041" s="6" t="n">
        <v>1235.6</v>
      </c>
      <c r="I2041" s="6" t="n">
        <v>-124795.6</v>
      </c>
      <c r="J2041" s="6" t="n">
        <v>0</v>
      </c>
      <c r="K2041" s="6" t="n">
        <v>-49.92</v>
      </c>
      <c r="L2041" s="6" t="n">
        <v>0</v>
      </c>
      <c r="M2041" s="6"/>
      <c r="N2041" s="6" t="s">
        <f>=I2041+J2041+K2041+L2041</f>
      </c>
      <c r="O2041" s="6"/>
      <c r="P2041" s="17"/>
    </row>
    <row collapsed="false" customFormat="false" customHeight="false" hidden="false" ht="12.1" outlineLevel="0" r="2042">
      <c r="A2042" s="26" t="n">
        <v>45803.020636574</v>
      </c>
      <c r="B2042" s="27" t="s">
        <v>547</v>
      </c>
      <c r="C2042" s="27" t="s">
        <v>433</v>
      </c>
      <c r="D2042" s="27" t="s">
        <v>547</v>
      </c>
      <c r="E2042" s="27" t="s">
        <v>547</v>
      </c>
      <c r="F2042" s="27" t="s">
        <v>19</v>
      </c>
      <c r="G2042" s="28" t="n">
        <v>1</v>
      </c>
      <c r="H2042" s="29" t="n">
        <v>308000</v>
      </c>
      <c r="I2042" s="29" t="n">
        <v>308000</v>
      </c>
      <c r="J2042" s="29" t="n">
        <v>0</v>
      </c>
      <c r="K2042" s="29" t="n">
        <v>0</v>
      </c>
      <c r="L2042" s="29" t="n">
        <v>0</v>
      </c>
      <c r="M2042" s="29"/>
      <c r="N2042" s="6" t="s">
        <f>=I2042+J2042+K2042+L2042</f>
      </c>
      <c r="O2042" s="29"/>
      <c r="P2042" s="27"/>
    </row>
    <row collapsed="false" customFormat="false" customHeight="false" hidden="false" ht="12.1" outlineLevel="0" r="2043">
      <c r="A2043" s="21" t="n">
        <v>45804.006828704</v>
      </c>
      <c r="B2043" s="17" t="s">
        <v>42</v>
      </c>
      <c r="C2043" s="17" t="s">
        <v>671</v>
      </c>
      <c r="D2043" s="17" t="s">
        <v>473</v>
      </c>
      <c r="E2043" s="17" t="s">
        <v>17</v>
      </c>
      <c r="F2043" s="17" t="s">
        <v>19</v>
      </c>
      <c r="G2043" s="7" t="n">
        <v>78</v>
      </c>
      <c r="H2043" s="6" t="n">
        <v>3169.5</v>
      </c>
      <c r="I2043" s="6" t="n">
        <v>-247221</v>
      </c>
      <c r="J2043" s="6" t="n">
        <v>0</v>
      </c>
      <c r="K2043" s="6" t="n">
        <v>-98.89</v>
      </c>
      <c r="L2043" s="6" t="n">
        <v>0</v>
      </c>
      <c r="M2043" s="6"/>
      <c r="N2043" s="6" t="s">
        <f>=I2043+J2043+K2043+L2043</f>
      </c>
      <c r="O2043" s="6"/>
      <c r="P2043" s="17"/>
    </row>
    <row collapsed="false" customFormat="false" customHeight="false" hidden="false" ht="12.1" outlineLevel="0" r="2044">
      <c r="A2044" s="21" t="n">
        <v>45804.006898148</v>
      </c>
      <c r="B2044" s="17" t="s">
        <v>42</v>
      </c>
      <c r="C2044" s="17" t="s">
        <v>671</v>
      </c>
      <c r="D2044" s="17" t="s">
        <v>473</v>
      </c>
      <c r="E2044" s="17" t="s">
        <v>17</v>
      </c>
      <c r="F2044" s="17" t="s">
        <v>19</v>
      </c>
      <c r="G2044" s="7" t="n">
        <v>1</v>
      </c>
      <c r="H2044" s="6" t="n">
        <v>3169.5</v>
      </c>
      <c r="I2044" s="6" t="n">
        <v>-3169.5</v>
      </c>
      <c r="J2044" s="6" t="n">
        <v>0</v>
      </c>
      <c r="K2044" s="6" t="n">
        <v>-1.27</v>
      </c>
      <c r="L2044" s="6" t="n">
        <v>0</v>
      </c>
      <c r="M2044" s="6"/>
      <c r="N2044" s="6" t="s">
        <f>=I2044+J2044+K2044+L2044</f>
      </c>
      <c r="O2044" s="6"/>
      <c r="P2044" s="17"/>
    </row>
    <row collapsed="false" customFormat="false" customHeight="false" hidden="false" ht="12.1" outlineLevel="0" r="2045">
      <c r="A2045" s="21" t="n">
        <v>45804.007013889</v>
      </c>
      <c r="B2045" s="17" t="s">
        <v>42</v>
      </c>
      <c r="C2045" s="17" t="s">
        <v>671</v>
      </c>
      <c r="D2045" s="17" t="s">
        <v>473</v>
      </c>
      <c r="E2045" s="17" t="s">
        <v>17</v>
      </c>
      <c r="F2045" s="17" t="s">
        <v>19</v>
      </c>
      <c r="G2045" s="7" t="n">
        <v>1</v>
      </c>
      <c r="H2045" s="6" t="n">
        <v>3169.5</v>
      </c>
      <c r="I2045" s="6" t="n">
        <v>-3169.5</v>
      </c>
      <c r="J2045" s="6" t="n">
        <v>0</v>
      </c>
      <c r="K2045" s="6" t="n">
        <v>-1.27</v>
      </c>
      <c r="L2045" s="6" t="n">
        <v>0</v>
      </c>
      <c r="M2045" s="6"/>
      <c r="N2045" s="6" t="s">
        <f>=I2045+J2045+K2045+L2045</f>
      </c>
      <c r="O2045" s="6"/>
      <c r="P2045" s="17"/>
    </row>
    <row collapsed="false" customFormat="false" customHeight="false" hidden="false" ht="12.1" outlineLevel="0" r="2046">
      <c r="A2046" s="21" t="n">
        <v>45804.458032407</v>
      </c>
      <c r="B2046" s="17" t="s">
        <v>16</v>
      </c>
      <c r="C2046" s="17" t="s">
        <v>556</v>
      </c>
      <c r="D2046" s="17" t="s">
        <v>473</v>
      </c>
      <c r="E2046" s="17" t="s">
        <v>17</v>
      </c>
      <c r="F2046" s="17" t="s">
        <v>19</v>
      </c>
      <c r="G2046" s="7" t="n">
        <v>8</v>
      </c>
      <c r="H2046" s="6" t="n">
        <v>6450</v>
      </c>
      <c r="I2046" s="6" t="n">
        <v>-51600</v>
      </c>
      <c r="J2046" s="6" t="n">
        <v>0</v>
      </c>
      <c r="K2046" s="6" t="n">
        <v>-20.64</v>
      </c>
      <c r="L2046" s="6" t="n">
        <v>0</v>
      </c>
      <c r="M2046" s="6"/>
      <c r="N2046" s="6" t="s">
        <f>=I2046+J2046+K2046+L2046</f>
      </c>
      <c r="O2046" s="6"/>
      <c r="P2046" s="17"/>
    </row>
    <row collapsed="false" customFormat="false" customHeight="false" hidden="false" ht="12.1" outlineLevel="0" r="2047">
      <c r="A2047" s="21" t="n">
        <v>45804.458726852</v>
      </c>
      <c r="B2047" s="17" t="s">
        <v>24</v>
      </c>
      <c r="C2047" s="17" t="s">
        <v>630</v>
      </c>
      <c r="D2047" s="17" t="s">
        <v>473</v>
      </c>
      <c r="E2047" s="17" t="s">
        <v>17</v>
      </c>
      <c r="F2047" s="17" t="s">
        <v>19</v>
      </c>
      <c r="G2047" s="7" t="n">
        <v>4</v>
      </c>
      <c r="H2047" s="6" t="n">
        <v>651.5</v>
      </c>
      <c r="I2047" s="6" t="n">
        <v>-2606</v>
      </c>
      <c r="J2047" s="6" t="n">
        <v>0</v>
      </c>
      <c r="K2047" s="6" t="n">
        <v>-1.04</v>
      </c>
      <c r="L2047" s="6" t="n">
        <v>0</v>
      </c>
      <c r="M2047" s="6"/>
      <c r="N2047" s="6" t="s">
        <f>=I2047+J2047+K2047+L2047</f>
      </c>
      <c r="O2047" s="6"/>
      <c r="P2047" s="17"/>
    </row>
    <row collapsed="false" customFormat="false" customHeight="false" hidden="false" ht="12.1" outlineLevel="0" r="2048">
      <c r="A2048" s="30" t="n">
        <v>45814.822488426</v>
      </c>
      <c r="B2048" s="31" t="s">
        <v>506</v>
      </c>
      <c r="C2048" s="31" t="s">
        <v>665</v>
      </c>
      <c r="D2048" s="31" t="s">
        <v>475</v>
      </c>
      <c r="E2048" s="31" t="s">
        <v>17</v>
      </c>
      <c r="F2048" s="31" t="s">
        <v>19</v>
      </c>
      <c r="G2048" s="32" t="n">
        <v>-2300</v>
      </c>
      <c r="H2048" s="33" t="n">
        <v>22.05</v>
      </c>
      <c r="I2048" s="33" t="n">
        <v>50715</v>
      </c>
      <c r="J2048" s="33" t="n">
        <v>0</v>
      </c>
      <c r="K2048" s="33" t="n">
        <v>-20.29</v>
      </c>
      <c r="L2048" s="33" t="n">
        <v>0</v>
      </c>
      <c r="M2048" s="33"/>
      <c r="N2048" s="6" t="s">
        <f>=I2048+J2048+K2048+L2048</f>
      </c>
      <c r="O2048" s="33"/>
      <c r="P2048" s="31"/>
    </row>
    <row collapsed="false" customFormat="false" customHeight="false" hidden="false" ht="12.1" outlineLevel="0" r="2049">
      <c r="A2049" s="30" t="n">
        <v>45814.822488426</v>
      </c>
      <c r="B2049" s="31" t="s">
        <v>506</v>
      </c>
      <c r="C2049" s="31" t="s">
        <v>665</v>
      </c>
      <c r="D2049" s="31" t="s">
        <v>475</v>
      </c>
      <c r="E2049" s="31" t="s">
        <v>17</v>
      </c>
      <c r="F2049" s="31" t="s">
        <v>19</v>
      </c>
      <c r="G2049" s="32" t="n">
        <v>-100</v>
      </c>
      <c r="H2049" s="33" t="n">
        <v>22.05</v>
      </c>
      <c r="I2049" s="33" t="n">
        <v>2205</v>
      </c>
      <c r="J2049" s="33" t="n">
        <v>0</v>
      </c>
      <c r="K2049" s="33" t="n">
        <v>-0.88</v>
      </c>
      <c r="L2049" s="33" t="n">
        <v>0</v>
      </c>
      <c r="M2049" s="33"/>
      <c r="N2049" s="6" t="s">
        <f>=I2049+J2049+K2049+L2049</f>
      </c>
      <c r="O2049" s="33"/>
      <c r="P2049" s="31"/>
    </row>
    <row collapsed="false" customFormat="false" customHeight="false" hidden="false" ht="12.1" outlineLevel="0" r="2050">
      <c r="A2050" s="30" t="n">
        <v>45814.822488426</v>
      </c>
      <c r="B2050" s="31" t="s">
        <v>506</v>
      </c>
      <c r="C2050" s="31" t="s">
        <v>665</v>
      </c>
      <c r="D2050" s="31" t="s">
        <v>475</v>
      </c>
      <c r="E2050" s="31" t="s">
        <v>17</v>
      </c>
      <c r="F2050" s="31" t="s">
        <v>19</v>
      </c>
      <c r="G2050" s="32" t="n">
        <v>-100</v>
      </c>
      <c r="H2050" s="33" t="n">
        <v>22.05</v>
      </c>
      <c r="I2050" s="33" t="n">
        <v>2205</v>
      </c>
      <c r="J2050" s="33" t="n">
        <v>0</v>
      </c>
      <c r="K2050" s="33" t="n">
        <v>-0.88</v>
      </c>
      <c r="L2050" s="33" t="n">
        <v>0</v>
      </c>
      <c r="M2050" s="33"/>
      <c r="N2050" s="6" t="s">
        <f>=I2050+J2050+K2050+L2050</f>
      </c>
      <c r="O2050" s="33"/>
      <c r="P2050" s="31"/>
    </row>
    <row collapsed="false" customFormat="false" customHeight="false" hidden="false" ht="12.1" outlineLevel="0" r="2051">
      <c r="A2051" s="30" t="n">
        <v>45814.822488426</v>
      </c>
      <c r="B2051" s="31" t="s">
        <v>506</v>
      </c>
      <c r="C2051" s="31" t="s">
        <v>665</v>
      </c>
      <c r="D2051" s="31" t="s">
        <v>475</v>
      </c>
      <c r="E2051" s="31" t="s">
        <v>17</v>
      </c>
      <c r="F2051" s="31" t="s">
        <v>19</v>
      </c>
      <c r="G2051" s="32" t="n">
        <v>-1000</v>
      </c>
      <c r="H2051" s="33" t="n">
        <v>22.05</v>
      </c>
      <c r="I2051" s="33" t="n">
        <v>22050</v>
      </c>
      <c r="J2051" s="33" t="n">
        <v>0</v>
      </c>
      <c r="K2051" s="33" t="n">
        <v>-8.82</v>
      </c>
      <c r="L2051" s="33" t="n">
        <v>0</v>
      </c>
      <c r="M2051" s="33"/>
      <c r="N2051" s="6" t="s">
        <f>=I2051+J2051+K2051+L2051</f>
      </c>
      <c r="O2051" s="33"/>
      <c r="P2051" s="31"/>
    </row>
    <row collapsed="false" customFormat="false" customHeight="false" hidden="false" ht="12.1" outlineLevel="0" r="2052">
      <c r="A2052" s="30" t="n">
        <v>45814.822523148</v>
      </c>
      <c r="B2052" s="31" t="s">
        <v>506</v>
      </c>
      <c r="C2052" s="31" t="s">
        <v>665</v>
      </c>
      <c r="D2052" s="31" t="s">
        <v>475</v>
      </c>
      <c r="E2052" s="31" t="s">
        <v>17</v>
      </c>
      <c r="F2052" s="31" t="s">
        <v>19</v>
      </c>
      <c r="G2052" s="32" t="n">
        <v>-100</v>
      </c>
      <c r="H2052" s="33" t="n">
        <v>22.05</v>
      </c>
      <c r="I2052" s="33" t="n">
        <v>2205</v>
      </c>
      <c r="J2052" s="33" t="n">
        <v>0</v>
      </c>
      <c r="K2052" s="33" t="n">
        <v>-0.88</v>
      </c>
      <c r="L2052" s="33" t="n">
        <v>0</v>
      </c>
      <c r="M2052" s="33"/>
      <c r="N2052" s="6" t="s">
        <f>=I2052+J2052+K2052+L2052</f>
      </c>
      <c r="O2052" s="33"/>
      <c r="P2052" s="31"/>
    </row>
    <row collapsed="false" customFormat="false" customHeight="false" hidden="false" ht="12.1" outlineLevel="0" r="2053">
      <c r="A2053" s="30" t="n">
        <v>45814.822523148</v>
      </c>
      <c r="B2053" s="31" t="s">
        <v>506</v>
      </c>
      <c r="C2053" s="31" t="s">
        <v>665</v>
      </c>
      <c r="D2053" s="31" t="s">
        <v>475</v>
      </c>
      <c r="E2053" s="31" t="s">
        <v>17</v>
      </c>
      <c r="F2053" s="31" t="s">
        <v>19</v>
      </c>
      <c r="G2053" s="32" t="n">
        <v>-100</v>
      </c>
      <c r="H2053" s="33" t="n">
        <v>22.05</v>
      </c>
      <c r="I2053" s="33" t="n">
        <v>2205</v>
      </c>
      <c r="J2053" s="33" t="n">
        <v>0</v>
      </c>
      <c r="K2053" s="33" t="n">
        <v>-0.88</v>
      </c>
      <c r="L2053" s="33" t="n">
        <v>0</v>
      </c>
      <c r="M2053" s="33"/>
      <c r="N2053" s="6" t="s">
        <f>=I2053+J2053+K2053+L2053</f>
      </c>
      <c r="O2053" s="33"/>
      <c r="P2053" s="31"/>
    </row>
    <row collapsed="false" customFormat="false" customHeight="false" hidden="false" ht="12.1" outlineLevel="0" r="2054">
      <c r="A2054" s="30" t="n">
        <v>45814.82255787</v>
      </c>
      <c r="B2054" s="31" t="s">
        <v>506</v>
      </c>
      <c r="C2054" s="31" t="s">
        <v>665</v>
      </c>
      <c r="D2054" s="31" t="s">
        <v>475</v>
      </c>
      <c r="E2054" s="31" t="s">
        <v>17</v>
      </c>
      <c r="F2054" s="31" t="s">
        <v>19</v>
      </c>
      <c r="G2054" s="32" t="n">
        <v>-100</v>
      </c>
      <c r="H2054" s="33" t="n">
        <v>22.05</v>
      </c>
      <c r="I2054" s="33" t="n">
        <v>2205</v>
      </c>
      <c r="J2054" s="33" t="n">
        <v>0</v>
      </c>
      <c r="K2054" s="33" t="n">
        <v>-0.88</v>
      </c>
      <c r="L2054" s="33" t="n">
        <v>0</v>
      </c>
      <c r="M2054" s="33"/>
      <c r="N2054" s="6" t="s">
        <f>=I2054+J2054+K2054+L2054</f>
      </c>
      <c r="O2054" s="33"/>
      <c r="P2054" s="31"/>
    </row>
    <row collapsed="false" customFormat="false" customHeight="false" hidden="false" ht="12.1" outlineLevel="0" r="2055">
      <c r="A2055" s="30" t="n">
        <v>45814.822569444</v>
      </c>
      <c r="B2055" s="31" t="s">
        <v>506</v>
      </c>
      <c r="C2055" s="31" t="s">
        <v>665</v>
      </c>
      <c r="D2055" s="31" t="s">
        <v>475</v>
      </c>
      <c r="E2055" s="31" t="s">
        <v>17</v>
      </c>
      <c r="F2055" s="31" t="s">
        <v>19</v>
      </c>
      <c r="G2055" s="32" t="n">
        <v>-1000</v>
      </c>
      <c r="H2055" s="33" t="n">
        <v>22.05</v>
      </c>
      <c r="I2055" s="33" t="n">
        <v>22050</v>
      </c>
      <c r="J2055" s="33" t="n">
        <v>0</v>
      </c>
      <c r="K2055" s="33" t="n">
        <v>-8.82</v>
      </c>
      <c r="L2055" s="33" t="n">
        <v>0</v>
      </c>
      <c r="M2055" s="33"/>
      <c r="N2055" s="6" t="s">
        <f>=I2055+J2055+K2055+L2055</f>
      </c>
      <c r="O2055" s="33"/>
      <c r="P2055" s="31"/>
    </row>
    <row collapsed="false" customFormat="false" customHeight="false" hidden="false" ht="12.1" outlineLevel="0" r="2056">
      <c r="A2056" s="30" t="n">
        <v>45814.822731481</v>
      </c>
      <c r="B2056" s="31" t="s">
        <v>506</v>
      </c>
      <c r="C2056" s="31" t="s">
        <v>665</v>
      </c>
      <c r="D2056" s="31" t="s">
        <v>475</v>
      </c>
      <c r="E2056" s="31" t="s">
        <v>17</v>
      </c>
      <c r="F2056" s="31" t="s">
        <v>19</v>
      </c>
      <c r="G2056" s="32" t="n">
        <v>-2400</v>
      </c>
      <c r="H2056" s="33" t="n">
        <v>22.05</v>
      </c>
      <c r="I2056" s="33" t="n">
        <v>52920</v>
      </c>
      <c r="J2056" s="33" t="n">
        <v>0</v>
      </c>
      <c r="K2056" s="33" t="n">
        <v>-21.17</v>
      </c>
      <c r="L2056" s="33" t="n">
        <v>0</v>
      </c>
      <c r="M2056" s="33"/>
      <c r="N2056" s="6" t="s">
        <f>=I2056+J2056+K2056+L2056</f>
      </c>
      <c r="O2056" s="33"/>
      <c r="P2056" s="31"/>
    </row>
    <row collapsed="false" customFormat="false" customHeight="false" hidden="false" ht="12.1" outlineLevel="0" r="2057">
      <c r="A2057" s="30" t="n">
        <v>45814.822731481</v>
      </c>
      <c r="B2057" s="31" t="s">
        <v>506</v>
      </c>
      <c r="C2057" s="31" t="s">
        <v>665</v>
      </c>
      <c r="D2057" s="31" t="s">
        <v>475</v>
      </c>
      <c r="E2057" s="31" t="s">
        <v>17</v>
      </c>
      <c r="F2057" s="31" t="s">
        <v>19</v>
      </c>
      <c r="G2057" s="32" t="n">
        <v>-100</v>
      </c>
      <c r="H2057" s="33" t="n">
        <v>22.05</v>
      </c>
      <c r="I2057" s="33" t="n">
        <v>2205</v>
      </c>
      <c r="J2057" s="33" t="n">
        <v>0</v>
      </c>
      <c r="K2057" s="33" t="n">
        <v>-0.88</v>
      </c>
      <c r="L2057" s="33" t="n">
        <v>0</v>
      </c>
      <c r="M2057" s="33"/>
      <c r="N2057" s="6" t="s">
        <f>=I2057+J2057+K2057+L2057</f>
      </c>
      <c r="O2057" s="33"/>
      <c r="P2057" s="31"/>
    </row>
    <row collapsed="false" customFormat="false" customHeight="false" hidden="false" ht="12.1" outlineLevel="0" r="2058">
      <c r="A2058" s="30" t="n">
        <v>45814.822731481</v>
      </c>
      <c r="B2058" s="31" t="s">
        <v>506</v>
      </c>
      <c r="C2058" s="31" t="s">
        <v>665</v>
      </c>
      <c r="D2058" s="31" t="s">
        <v>475</v>
      </c>
      <c r="E2058" s="31" t="s">
        <v>17</v>
      </c>
      <c r="F2058" s="31" t="s">
        <v>19</v>
      </c>
      <c r="G2058" s="32" t="n">
        <v>-2400</v>
      </c>
      <c r="H2058" s="33" t="n">
        <v>22.05</v>
      </c>
      <c r="I2058" s="33" t="n">
        <v>52920</v>
      </c>
      <c r="J2058" s="33" t="n">
        <v>0</v>
      </c>
      <c r="K2058" s="33" t="n">
        <v>-21.17</v>
      </c>
      <c r="L2058" s="33" t="n">
        <v>0</v>
      </c>
      <c r="M2058" s="33"/>
      <c r="N2058" s="6" t="s">
        <f>=I2058+J2058+K2058+L2058</f>
      </c>
      <c r="O2058" s="33"/>
      <c r="P2058" s="31"/>
    </row>
    <row collapsed="false" customFormat="false" customHeight="false" hidden="false" ht="12.1" outlineLevel="0" r="2059">
      <c r="A2059" s="30" t="n">
        <v>45814.822766204</v>
      </c>
      <c r="B2059" s="31" t="s">
        <v>506</v>
      </c>
      <c r="C2059" s="31" t="s">
        <v>665</v>
      </c>
      <c r="D2059" s="31" t="s">
        <v>475</v>
      </c>
      <c r="E2059" s="31" t="s">
        <v>17</v>
      </c>
      <c r="F2059" s="31" t="s">
        <v>19</v>
      </c>
      <c r="G2059" s="32" t="n">
        <v>-200</v>
      </c>
      <c r="H2059" s="33" t="n">
        <v>22.05</v>
      </c>
      <c r="I2059" s="33" t="n">
        <v>4410</v>
      </c>
      <c r="J2059" s="33" t="n">
        <v>0</v>
      </c>
      <c r="K2059" s="33" t="n">
        <v>-1.76</v>
      </c>
      <c r="L2059" s="33" t="n">
        <v>0</v>
      </c>
      <c r="M2059" s="33"/>
      <c r="N2059" s="6" t="s">
        <f>=I2059+J2059+K2059+L2059</f>
      </c>
      <c r="O2059" s="33"/>
      <c r="P2059" s="31"/>
    </row>
    <row collapsed="false" customFormat="false" customHeight="false" hidden="false" ht="12.1" outlineLevel="0" r="2060">
      <c r="A2060" s="30" t="n">
        <v>45814.822858796</v>
      </c>
      <c r="B2060" s="31" t="s">
        <v>506</v>
      </c>
      <c r="C2060" s="31" t="s">
        <v>665</v>
      </c>
      <c r="D2060" s="31" t="s">
        <v>475</v>
      </c>
      <c r="E2060" s="31" t="s">
        <v>17</v>
      </c>
      <c r="F2060" s="31" t="s">
        <v>19</v>
      </c>
      <c r="G2060" s="32" t="n">
        <v>-2400</v>
      </c>
      <c r="H2060" s="33" t="n">
        <v>22.05</v>
      </c>
      <c r="I2060" s="33" t="n">
        <v>52920</v>
      </c>
      <c r="J2060" s="33" t="n">
        <v>0</v>
      </c>
      <c r="K2060" s="33" t="n">
        <v>-21.17</v>
      </c>
      <c r="L2060" s="33" t="n">
        <v>0</v>
      </c>
      <c r="M2060" s="33"/>
      <c r="N2060" s="6" t="s">
        <f>=I2060+J2060+K2060+L2060</f>
      </c>
      <c r="O2060" s="33"/>
      <c r="P2060" s="31"/>
    </row>
    <row collapsed="false" customFormat="false" customHeight="false" hidden="false" ht="12.1" outlineLevel="0" r="2061">
      <c r="A2061" s="30" t="n">
        <v>45814.82287037</v>
      </c>
      <c r="B2061" s="31" t="s">
        <v>506</v>
      </c>
      <c r="C2061" s="31" t="s">
        <v>665</v>
      </c>
      <c r="D2061" s="31" t="s">
        <v>475</v>
      </c>
      <c r="E2061" s="31" t="s">
        <v>17</v>
      </c>
      <c r="F2061" s="31" t="s">
        <v>19</v>
      </c>
      <c r="G2061" s="32" t="n">
        <v>-200</v>
      </c>
      <c r="H2061" s="33" t="n">
        <v>22.05</v>
      </c>
      <c r="I2061" s="33" t="n">
        <v>4410</v>
      </c>
      <c r="J2061" s="33" t="n">
        <v>0</v>
      </c>
      <c r="K2061" s="33" t="n">
        <v>-1.76</v>
      </c>
      <c r="L2061" s="33" t="n">
        <v>0</v>
      </c>
      <c r="M2061" s="33"/>
      <c r="N2061" s="6" t="s">
        <f>=I2061+J2061+K2061+L2061</f>
      </c>
      <c r="O2061" s="33"/>
      <c r="P2061" s="31"/>
    </row>
    <row collapsed="false" customFormat="false" customHeight="false" hidden="false" ht="12.1" outlineLevel="0" r="2062">
      <c r="A2062" s="21" t="n">
        <v>45814.846898148</v>
      </c>
      <c r="B2062" s="17" t="s">
        <v>30</v>
      </c>
      <c r="C2062" s="17" t="s">
        <v>605</v>
      </c>
      <c r="D2062" s="17" t="s">
        <v>473</v>
      </c>
      <c r="E2062" s="17" t="s">
        <v>17</v>
      </c>
      <c r="F2062" s="17" t="s">
        <v>19</v>
      </c>
      <c r="G2062" s="7" t="n">
        <v>90</v>
      </c>
      <c r="H2062" s="6" t="n">
        <v>225.9</v>
      </c>
      <c r="I2062" s="6" t="n">
        <v>-20331</v>
      </c>
      <c r="J2062" s="6" t="n">
        <v>0</v>
      </c>
      <c r="K2062" s="6" t="n">
        <v>-14.23</v>
      </c>
      <c r="L2062" s="6" t="n">
        <v>0</v>
      </c>
      <c r="M2062" s="6"/>
      <c r="N2062" s="6" t="s">
        <f>=I2062+J2062+K2062+L2062</f>
      </c>
      <c r="O2062" s="6"/>
      <c r="P2062" s="17"/>
    </row>
    <row collapsed="false" customFormat="false" customHeight="false" hidden="false" ht="12.1" outlineLevel="0" r="2063">
      <c r="A2063" s="21" t="n">
        <v>45814.848275463</v>
      </c>
      <c r="B2063" s="17" t="s">
        <v>30</v>
      </c>
      <c r="C2063" s="17" t="s">
        <v>605</v>
      </c>
      <c r="D2063" s="17" t="s">
        <v>473</v>
      </c>
      <c r="E2063" s="17" t="s">
        <v>17</v>
      </c>
      <c r="F2063" s="17" t="s">
        <v>19</v>
      </c>
      <c r="G2063" s="7" t="n">
        <v>170</v>
      </c>
      <c r="H2063" s="6" t="n">
        <v>225.85</v>
      </c>
      <c r="I2063" s="6" t="n">
        <v>-38394.5</v>
      </c>
      <c r="J2063" s="6" t="n">
        <v>0</v>
      </c>
      <c r="K2063" s="6" t="n">
        <v>-15.36</v>
      </c>
      <c r="L2063" s="6" t="n">
        <v>0</v>
      </c>
      <c r="M2063" s="6"/>
      <c r="N2063" s="6" t="s">
        <f>=I2063+J2063+K2063+L2063</f>
      </c>
      <c r="O2063" s="6"/>
      <c r="P2063" s="17"/>
    </row>
    <row collapsed="false" customFormat="false" customHeight="false" hidden="false" ht="12.1" outlineLevel="0" r="2064">
      <c r="A2064" s="21" t="n">
        <v>45814.848275463</v>
      </c>
      <c r="B2064" s="17" t="s">
        <v>30</v>
      </c>
      <c r="C2064" s="17" t="s">
        <v>605</v>
      </c>
      <c r="D2064" s="17" t="s">
        <v>473</v>
      </c>
      <c r="E2064" s="17" t="s">
        <v>17</v>
      </c>
      <c r="F2064" s="17" t="s">
        <v>19</v>
      </c>
      <c r="G2064" s="7" t="n">
        <v>120</v>
      </c>
      <c r="H2064" s="6" t="n">
        <v>225.85</v>
      </c>
      <c r="I2064" s="6" t="n">
        <v>-27102</v>
      </c>
      <c r="J2064" s="6" t="n">
        <v>0</v>
      </c>
      <c r="K2064" s="6" t="n">
        <v>-10.84</v>
      </c>
      <c r="L2064" s="6" t="n">
        <v>0</v>
      </c>
      <c r="M2064" s="6"/>
      <c r="N2064" s="6" t="s">
        <f>=I2064+J2064+K2064+L2064</f>
      </c>
      <c r="O2064" s="6"/>
      <c r="P2064" s="17"/>
    </row>
    <row collapsed="false" customFormat="false" customHeight="false" hidden="false" ht="12.1" outlineLevel="0" r="2065">
      <c r="A2065" s="21" t="n">
        <v>45814.848275463</v>
      </c>
      <c r="B2065" s="17" t="s">
        <v>30</v>
      </c>
      <c r="C2065" s="17" t="s">
        <v>605</v>
      </c>
      <c r="D2065" s="17" t="s">
        <v>473</v>
      </c>
      <c r="E2065" s="17" t="s">
        <v>17</v>
      </c>
      <c r="F2065" s="17" t="s">
        <v>19</v>
      </c>
      <c r="G2065" s="7" t="n">
        <v>170</v>
      </c>
      <c r="H2065" s="6" t="n">
        <v>225.85</v>
      </c>
      <c r="I2065" s="6" t="n">
        <v>-38394.5</v>
      </c>
      <c r="J2065" s="6" t="n">
        <v>0</v>
      </c>
      <c r="K2065" s="6" t="n">
        <v>-15.36</v>
      </c>
      <c r="L2065" s="6" t="n">
        <v>0</v>
      </c>
      <c r="M2065" s="6"/>
      <c r="N2065" s="6" t="s">
        <f>=I2065+J2065+K2065+L2065</f>
      </c>
      <c r="O2065" s="6"/>
      <c r="P2065" s="17"/>
    </row>
    <row collapsed="false" customFormat="false" customHeight="false" hidden="false" ht="12.1" outlineLevel="0" r="2066">
      <c r="A2066" s="21" t="n">
        <v>45814.848287037</v>
      </c>
      <c r="B2066" s="17" t="s">
        <v>30</v>
      </c>
      <c r="C2066" s="17" t="s">
        <v>605</v>
      </c>
      <c r="D2066" s="17" t="s">
        <v>473</v>
      </c>
      <c r="E2066" s="17" t="s">
        <v>17</v>
      </c>
      <c r="F2066" s="17" t="s">
        <v>19</v>
      </c>
      <c r="G2066" s="7" t="n">
        <v>170</v>
      </c>
      <c r="H2066" s="6" t="n">
        <v>225.85</v>
      </c>
      <c r="I2066" s="6" t="n">
        <v>-38394.5</v>
      </c>
      <c r="J2066" s="6" t="n">
        <v>0</v>
      </c>
      <c r="K2066" s="6" t="n">
        <v>-15.36</v>
      </c>
      <c r="L2066" s="6" t="n">
        <v>0</v>
      </c>
      <c r="M2066" s="6"/>
      <c r="N2066" s="6" t="s">
        <f>=I2066+J2066+K2066+L2066</f>
      </c>
      <c r="O2066" s="6"/>
      <c r="P2066" s="17"/>
    </row>
    <row collapsed="false" customFormat="false" customHeight="false" hidden="false" ht="12.1" outlineLevel="0" r="2067">
      <c r="A2067" s="21" t="n">
        <v>45814.848287037</v>
      </c>
      <c r="B2067" s="17" t="s">
        <v>30</v>
      </c>
      <c r="C2067" s="17" t="s">
        <v>605</v>
      </c>
      <c r="D2067" s="17" t="s">
        <v>473</v>
      </c>
      <c r="E2067" s="17" t="s">
        <v>17</v>
      </c>
      <c r="F2067" s="17" t="s">
        <v>19</v>
      </c>
      <c r="G2067" s="7" t="n">
        <v>180</v>
      </c>
      <c r="H2067" s="6" t="n">
        <v>225.85</v>
      </c>
      <c r="I2067" s="6" t="n">
        <v>-40653</v>
      </c>
      <c r="J2067" s="6" t="n">
        <v>0</v>
      </c>
      <c r="K2067" s="6" t="n">
        <v>-16.26</v>
      </c>
      <c r="L2067" s="6" t="n">
        <v>0</v>
      </c>
      <c r="M2067" s="6"/>
      <c r="N2067" s="6" t="s">
        <f>=I2067+J2067+K2067+L2067</f>
      </c>
      <c r="O2067" s="6"/>
      <c r="P2067" s="17"/>
    </row>
    <row collapsed="false" customFormat="false" customHeight="false" hidden="false" ht="12.1" outlineLevel="0" r="2068">
      <c r="A2068" s="21" t="n">
        <v>45814.848298611</v>
      </c>
      <c r="B2068" s="17" t="s">
        <v>30</v>
      </c>
      <c r="C2068" s="17" t="s">
        <v>605</v>
      </c>
      <c r="D2068" s="17" t="s">
        <v>473</v>
      </c>
      <c r="E2068" s="17" t="s">
        <v>17</v>
      </c>
      <c r="F2068" s="17" t="s">
        <v>19</v>
      </c>
      <c r="G2068" s="7" t="n">
        <v>30</v>
      </c>
      <c r="H2068" s="6" t="n">
        <v>225.85</v>
      </c>
      <c r="I2068" s="6" t="n">
        <v>-6775.5</v>
      </c>
      <c r="J2068" s="6" t="n">
        <v>0</v>
      </c>
      <c r="K2068" s="6" t="n">
        <v>-2.71</v>
      </c>
      <c r="L2068" s="6" t="n">
        <v>0</v>
      </c>
      <c r="M2068" s="6"/>
      <c r="N2068" s="6" t="s">
        <f>=I2068+J2068+K2068+L2068</f>
      </c>
      <c r="O2068" s="6"/>
      <c r="P2068" s="17"/>
    </row>
    <row collapsed="false" customFormat="false" customHeight="false" hidden="false" ht="12.1" outlineLevel="0" r="2069">
      <c r="A2069" s="21" t="n">
        <v>45814.848298611</v>
      </c>
      <c r="B2069" s="17" t="s">
        <v>30</v>
      </c>
      <c r="C2069" s="17" t="s">
        <v>605</v>
      </c>
      <c r="D2069" s="17" t="s">
        <v>473</v>
      </c>
      <c r="E2069" s="17" t="s">
        <v>17</v>
      </c>
      <c r="F2069" s="17" t="s">
        <v>19</v>
      </c>
      <c r="G2069" s="7" t="n">
        <v>100</v>
      </c>
      <c r="H2069" s="6" t="n">
        <v>225.85</v>
      </c>
      <c r="I2069" s="6" t="n">
        <v>-22585</v>
      </c>
      <c r="J2069" s="6" t="n">
        <v>0</v>
      </c>
      <c r="K2069" s="6" t="n">
        <v>-9.03</v>
      </c>
      <c r="L2069" s="6" t="n">
        <v>0</v>
      </c>
      <c r="M2069" s="6"/>
      <c r="N2069" s="6" t="s">
        <f>=I2069+J2069+K2069+L2069</f>
      </c>
      <c r="O2069" s="6"/>
      <c r="P2069" s="17"/>
    </row>
    <row collapsed="false" customFormat="false" customHeight="false" hidden="false" ht="12.1" outlineLevel="0" r="2070">
      <c r="A2070" s="21" t="n">
        <v>45814.848298611</v>
      </c>
      <c r="B2070" s="17" t="s">
        <v>30</v>
      </c>
      <c r="C2070" s="17" t="s">
        <v>605</v>
      </c>
      <c r="D2070" s="17" t="s">
        <v>473</v>
      </c>
      <c r="E2070" s="17" t="s">
        <v>17</v>
      </c>
      <c r="F2070" s="17" t="s">
        <v>19</v>
      </c>
      <c r="G2070" s="7" t="n">
        <v>180</v>
      </c>
      <c r="H2070" s="6" t="n">
        <v>225.85</v>
      </c>
      <c r="I2070" s="6" t="n">
        <v>-40653</v>
      </c>
      <c r="J2070" s="6" t="n">
        <v>0</v>
      </c>
      <c r="K2070" s="6" t="n">
        <v>-16.26</v>
      </c>
      <c r="L2070" s="6" t="n">
        <v>0</v>
      </c>
      <c r="M2070" s="6"/>
      <c r="N2070" s="6" t="s">
        <f>=I2070+J2070+K2070+L2070</f>
      </c>
      <c r="O2070" s="6"/>
      <c r="P2070" s="17"/>
    </row>
    <row collapsed="false" customFormat="false" customHeight="false" hidden="false" ht="12.1" outlineLevel="0" r="2071">
      <c r="A2071" s="26" t="n">
        <v>45818.020636574</v>
      </c>
      <c r="B2071" s="27" t="s">
        <v>547</v>
      </c>
      <c r="C2071" s="27" t="s">
        <v>433</v>
      </c>
      <c r="D2071" s="27" t="s">
        <v>547</v>
      </c>
      <c r="E2071" s="27" t="s">
        <v>547</v>
      </c>
      <c r="F2071" s="27" t="s">
        <v>19</v>
      </c>
      <c r="G2071" s="28" t="n">
        <v>1</v>
      </c>
      <c r="H2071" s="29" t="n">
        <v>250000</v>
      </c>
      <c r="I2071" s="29" t="n">
        <v>250000</v>
      </c>
      <c r="J2071" s="29" t="n">
        <v>0</v>
      </c>
      <c r="K2071" s="29" t="n">
        <v>0</v>
      </c>
      <c r="L2071" s="29" t="n">
        <v>0</v>
      </c>
      <c r="M2071" s="29"/>
      <c r="N2071" s="6" t="s">
        <f>=I2071+J2071+K2071+L2071</f>
      </c>
      <c r="O2071" s="29"/>
      <c r="P2071" s="27"/>
    </row>
    <row collapsed="false" customFormat="false" customHeight="false" hidden="false" ht="12.1" outlineLevel="0" r="2072">
      <c r="A2072" s="21" t="n">
        <v>45818.713472222</v>
      </c>
      <c r="B2072" s="17" t="s">
        <v>27</v>
      </c>
      <c r="C2072" s="17" t="s">
        <v>560</v>
      </c>
      <c r="D2072" s="17" t="s">
        <v>473</v>
      </c>
      <c r="E2072" s="17" t="s">
        <v>17</v>
      </c>
      <c r="F2072" s="17" t="s">
        <v>19</v>
      </c>
      <c r="G2072" s="7" t="n">
        <v>630</v>
      </c>
      <c r="H2072" s="6" t="n">
        <v>50.16</v>
      </c>
      <c r="I2072" s="6" t="n">
        <v>-31600.8</v>
      </c>
      <c r="J2072" s="6" t="n">
        <v>0</v>
      </c>
      <c r="K2072" s="6" t="n">
        <v>-12.64</v>
      </c>
      <c r="L2072" s="6" t="n">
        <v>0</v>
      </c>
      <c r="M2072" s="6"/>
      <c r="N2072" s="6" t="s">
        <f>=I2072+J2072+K2072+L2072</f>
      </c>
      <c r="O2072" s="6"/>
      <c r="P2072" s="17"/>
    </row>
    <row collapsed="false" customFormat="false" customHeight="false" hidden="false" ht="12.1" outlineLevel="0" r="2073">
      <c r="A2073" s="21" t="n">
        <v>45818.713472222</v>
      </c>
      <c r="B2073" s="17" t="s">
        <v>27</v>
      </c>
      <c r="C2073" s="17" t="s">
        <v>560</v>
      </c>
      <c r="D2073" s="17" t="s">
        <v>473</v>
      </c>
      <c r="E2073" s="17" t="s">
        <v>17</v>
      </c>
      <c r="F2073" s="17" t="s">
        <v>19</v>
      </c>
      <c r="G2073" s="7" t="n">
        <v>370</v>
      </c>
      <c r="H2073" s="6" t="n">
        <v>50.16</v>
      </c>
      <c r="I2073" s="6" t="n">
        <v>-18559.2</v>
      </c>
      <c r="J2073" s="6" t="n">
        <v>0</v>
      </c>
      <c r="K2073" s="6" t="n">
        <v>-7.42</v>
      </c>
      <c r="L2073" s="6" t="n">
        <v>0</v>
      </c>
      <c r="M2073" s="6"/>
      <c r="N2073" s="6" t="s">
        <f>=I2073+J2073+K2073+L2073</f>
      </c>
      <c r="O2073" s="6"/>
      <c r="P2073" s="17"/>
    </row>
    <row collapsed="false" customFormat="false" customHeight="false" hidden="false" ht="12.1" outlineLevel="0" r="2074">
      <c r="A2074" s="21" t="n">
        <v>45818.715104167</v>
      </c>
      <c r="B2074" s="17" t="s">
        <v>42</v>
      </c>
      <c r="C2074" s="17" t="s">
        <v>671</v>
      </c>
      <c r="D2074" s="17" t="s">
        <v>473</v>
      </c>
      <c r="E2074" s="17" t="s">
        <v>17</v>
      </c>
      <c r="F2074" s="17" t="s">
        <v>19</v>
      </c>
      <c r="G2074" s="7" t="n">
        <v>20</v>
      </c>
      <c r="H2074" s="6" t="n">
        <v>3295</v>
      </c>
      <c r="I2074" s="6" t="n">
        <v>-65900</v>
      </c>
      <c r="J2074" s="6" t="n">
        <v>0</v>
      </c>
      <c r="K2074" s="6" t="n">
        <v>-26.36</v>
      </c>
      <c r="L2074" s="6" t="n">
        <v>0</v>
      </c>
      <c r="M2074" s="6"/>
      <c r="N2074" s="6" t="s">
        <f>=I2074+J2074+K2074+L2074</f>
      </c>
      <c r="O2074" s="6"/>
      <c r="P2074" s="17"/>
    </row>
    <row collapsed="false" customFormat="false" customHeight="false" hidden="false" ht="12.1" outlineLevel="0" r="2075">
      <c r="A2075" s="21" t="n">
        <v>45818.716400463</v>
      </c>
      <c r="B2075" s="17" t="s">
        <v>56</v>
      </c>
      <c r="C2075" s="17" t="s">
        <v>615</v>
      </c>
      <c r="D2075" s="17" t="s">
        <v>473</v>
      </c>
      <c r="E2075" s="17" t="s">
        <v>17</v>
      </c>
      <c r="F2075" s="17" t="s">
        <v>19</v>
      </c>
      <c r="G2075" s="7" t="n">
        <v>9</v>
      </c>
      <c r="H2075" s="6" t="n">
        <v>6072</v>
      </c>
      <c r="I2075" s="6" t="n">
        <v>-54648</v>
      </c>
      <c r="J2075" s="6" t="n">
        <v>0</v>
      </c>
      <c r="K2075" s="6" t="n">
        <v>-21.86</v>
      </c>
      <c r="L2075" s="6" t="n">
        <v>0</v>
      </c>
      <c r="M2075" s="6"/>
      <c r="N2075" s="6" t="s">
        <f>=I2075+J2075+K2075+L2075</f>
      </c>
      <c r="O2075" s="6"/>
      <c r="P2075" s="17"/>
    </row>
    <row collapsed="false" customFormat="false" customHeight="false" hidden="false" ht="12.1" outlineLevel="0" r="2076">
      <c r="A2076" s="21" t="n">
        <v>45818.744351852</v>
      </c>
      <c r="B2076" s="17" t="s">
        <v>24</v>
      </c>
      <c r="C2076" s="17" t="s">
        <v>630</v>
      </c>
      <c r="D2076" s="17" t="s">
        <v>473</v>
      </c>
      <c r="E2076" s="17" t="s">
        <v>17</v>
      </c>
      <c r="F2076" s="17" t="s">
        <v>19</v>
      </c>
      <c r="G2076" s="7" t="n">
        <v>1</v>
      </c>
      <c r="H2076" s="6" t="n">
        <v>597.7</v>
      </c>
      <c r="I2076" s="6" t="n">
        <v>-597.7</v>
      </c>
      <c r="J2076" s="6" t="n">
        <v>0</v>
      </c>
      <c r="K2076" s="6" t="n">
        <v>-0.24</v>
      </c>
      <c r="L2076" s="6" t="n">
        <v>0</v>
      </c>
      <c r="M2076" s="6"/>
      <c r="N2076" s="6" t="s">
        <f>=I2076+J2076+K2076+L2076</f>
      </c>
      <c r="O2076" s="6"/>
      <c r="P2076" s="17"/>
    </row>
    <row collapsed="false" customFormat="false" customHeight="false" hidden="false" ht="12.1" outlineLevel="0" r="2077">
      <c r="A2077" s="21" t="n">
        <v>45818.894664352</v>
      </c>
      <c r="B2077" s="17" t="s">
        <v>24</v>
      </c>
      <c r="C2077" s="17" t="s">
        <v>630</v>
      </c>
      <c r="D2077" s="17" t="s">
        <v>473</v>
      </c>
      <c r="E2077" s="17" t="s">
        <v>17</v>
      </c>
      <c r="F2077" s="17" t="s">
        <v>19</v>
      </c>
      <c r="G2077" s="7" t="n">
        <v>1</v>
      </c>
      <c r="H2077" s="6" t="n">
        <v>597</v>
      </c>
      <c r="I2077" s="6" t="n">
        <v>-597</v>
      </c>
      <c r="J2077" s="6" t="n">
        <v>0</v>
      </c>
      <c r="K2077" s="6" t="n">
        <v>-0.24</v>
      </c>
      <c r="L2077" s="6" t="n">
        <v>0</v>
      </c>
      <c r="M2077" s="6"/>
      <c r="N2077" s="6" t="s">
        <f>=I2077+J2077+K2077+L2077</f>
      </c>
      <c r="O2077" s="6"/>
      <c r="P2077" s="17"/>
    </row>
    <row collapsed="false" customFormat="false" customHeight="false" hidden="false" ht="12.1" outlineLevel="0" r="2078">
      <c r="A2078" s="21" t="n">
        <v>45819.840555556</v>
      </c>
      <c r="B2078" s="17" t="s">
        <v>16</v>
      </c>
      <c r="C2078" s="17" t="s">
        <v>556</v>
      </c>
      <c r="D2078" s="17" t="s">
        <v>473</v>
      </c>
      <c r="E2078" s="17" t="s">
        <v>17</v>
      </c>
      <c r="F2078" s="17" t="s">
        <v>19</v>
      </c>
      <c r="G2078" s="7" t="n">
        <v>13</v>
      </c>
      <c r="H2078" s="6" t="n">
        <v>6155.5</v>
      </c>
      <c r="I2078" s="6" t="n">
        <v>-80021.5</v>
      </c>
      <c r="J2078" s="6" t="n">
        <v>0</v>
      </c>
      <c r="K2078" s="6" t="n">
        <v>-32.01</v>
      </c>
      <c r="L2078" s="6" t="n">
        <v>0</v>
      </c>
      <c r="M2078" s="6"/>
      <c r="N2078" s="6" t="s">
        <f>=I2078+J2078+K2078+L2078</f>
      </c>
      <c r="O2078" s="6"/>
      <c r="P2078" s="17"/>
    </row>
    <row collapsed="false" customFormat="false" customHeight="false" hidden="false" ht="12.1" outlineLevel="0" r="2079">
      <c r="A2079" s="26" t="n">
        <v>45826.576759259</v>
      </c>
      <c r="B2079" s="27" t="s">
        <v>569</v>
      </c>
      <c r="C2079" s="27" t="s">
        <v>672</v>
      </c>
      <c r="D2079" s="27" t="s">
        <v>569</v>
      </c>
      <c r="E2079" s="27" t="s">
        <v>569</v>
      </c>
      <c r="F2079" s="27" t="s">
        <v>19</v>
      </c>
      <c r="G2079" s="28" t="n">
        <v>1</v>
      </c>
      <c r="H2079" s="29" t="n">
        <v>1</v>
      </c>
      <c r="I2079" s="29" t="n">
        <v>67084</v>
      </c>
      <c r="J2079" s="29" t="n">
        <v>0</v>
      </c>
      <c r="K2079" s="29" t="n">
        <v>0</v>
      </c>
      <c r="L2079" s="29" t="n">
        <v>0</v>
      </c>
      <c r="M2079" s="29"/>
      <c r="N2079" s="6" t="s">
        <f>=I2079+J2079+K2079+L2079</f>
      </c>
      <c r="O2079" s="29"/>
      <c r="P2079" s="27"/>
    </row>
    <row collapsed="false" customFormat="false" customHeight="false" hidden="false" ht="12.1" outlineLevel="0" r="2080">
      <c r="A2080" s="22" t="n">
        <v>45826.576759259</v>
      </c>
      <c r="B2080" s="23" t="s">
        <v>624</v>
      </c>
      <c r="C2080" s="23" t="s">
        <v>673</v>
      </c>
      <c r="D2080" s="23" t="s">
        <v>624</v>
      </c>
      <c r="E2080" s="23" t="s">
        <v>624</v>
      </c>
      <c r="F2080" s="23" t="s">
        <v>19</v>
      </c>
      <c r="G2080" s="24" t="n">
        <v>1</v>
      </c>
      <c r="H2080" s="25" t="n">
        <v>-8706</v>
      </c>
      <c r="I2080" s="25" t="n">
        <v>-8706</v>
      </c>
      <c r="J2080" s="25" t="n">
        <v>0</v>
      </c>
      <c r="K2080" s="25" t="n">
        <v>0</v>
      </c>
      <c r="L2080" s="25" t="n">
        <v>0</v>
      </c>
      <c r="M2080" s="25"/>
      <c r="N2080" s="6" t="s">
        <f>=I2080+J2080+K2080+L2080</f>
      </c>
      <c r="O2080" s="25"/>
      <c r="P2080" s="23"/>
    </row>
    <row collapsed="false" customFormat="false" customHeight="false" hidden="false" ht="12.1" outlineLevel="0" r="2081">
      <c r="A2081" s="22" t="n">
        <v>45827.65369213</v>
      </c>
      <c r="B2081" s="23" t="s">
        <v>624</v>
      </c>
      <c r="C2081" s="23" t="s">
        <v>674</v>
      </c>
      <c r="D2081" s="23" t="s">
        <v>624</v>
      </c>
      <c r="E2081" s="23" t="s">
        <v>624</v>
      </c>
      <c r="F2081" s="23" t="s">
        <v>19</v>
      </c>
      <c r="G2081" s="24" t="n">
        <v>1</v>
      </c>
      <c r="H2081" s="25" t="n">
        <v>-12977</v>
      </c>
      <c r="I2081" s="25" t="n">
        <v>-12977</v>
      </c>
      <c r="J2081" s="25" t="n">
        <v>0</v>
      </c>
      <c r="K2081" s="25" t="n">
        <v>0</v>
      </c>
      <c r="L2081" s="25" t="n">
        <v>0</v>
      </c>
      <c r="M2081" s="25"/>
      <c r="N2081" s="6" t="s">
        <f>=I2081+J2081+K2081+L2081</f>
      </c>
      <c r="O2081" s="25"/>
      <c r="P2081" s="23"/>
    </row>
    <row collapsed="false" customFormat="false" customHeight="false" hidden="false" ht="12.1" outlineLevel="0" r="2082">
      <c r="A2082" s="26" t="n">
        <v>45827.65369213</v>
      </c>
      <c r="B2082" s="27" t="s">
        <v>569</v>
      </c>
      <c r="C2082" s="27" t="s">
        <v>675</v>
      </c>
      <c r="D2082" s="27" t="s">
        <v>569</v>
      </c>
      <c r="E2082" s="27" t="s">
        <v>569</v>
      </c>
      <c r="F2082" s="27" t="s">
        <v>19</v>
      </c>
      <c r="G2082" s="28" t="n">
        <v>1</v>
      </c>
      <c r="H2082" s="29" t="n">
        <v>1</v>
      </c>
      <c r="I2082" s="29" t="n">
        <v>99842.76</v>
      </c>
      <c r="J2082" s="29" t="n">
        <v>0</v>
      </c>
      <c r="K2082" s="29" t="n">
        <v>0</v>
      </c>
      <c r="L2082" s="29" t="n">
        <v>0</v>
      </c>
      <c r="M2082" s="29"/>
      <c r="N2082" s="6" t="s">
        <f>=I2082+J2082+K2082+L2082</f>
      </c>
      <c r="O2082" s="29"/>
      <c r="P2082" s="27"/>
    </row>
    <row collapsed="false" customFormat="false" customHeight="false" hidden="false" ht="12.1" outlineLevel="0" r="2083">
      <c r="A2083" s="26" t="n">
        <v>45829.020636574</v>
      </c>
      <c r="B2083" s="27" t="s">
        <v>547</v>
      </c>
      <c r="C2083" s="27" t="s">
        <v>433</v>
      </c>
      <c r="D2083" s="27" t="s">
        <v>547</v>
      </c>
      <c r="E2083" s="27" t="s">
        <v>547</v>
      </c>
      <c r="F2083" s="27" t="s">
        <v>19</v>
      </c>
      <c r="G2083" s="28" t="n">
        <v>1</v>
      </c>
      <c r="H2083" s="29" t="n">
        <v>149044</v>
      </c>
      <c r="I2083" s="29" t="n">
        <v>149044</v>
      </c>
      <c r="J2083" s="29" t="n">
        <v>0</v>
      </c>
      <c r="K2083" s="29" t="n">
        <v>0</v>
      </c>
      <c r="L2083" s="29" t="n">
        <v>0</v>
      </c>
      <c r="M2083" s="29"/>
      <c r="N2083" s="6" t="s">
        <f>=I2083+J2083+K2083+L2083</f>
      </c>
      <c r="O2083" s="29"/>
      <c r="P2083" s="27"/>
    </row>
    <row collapsed="false" customFormat="false" customHeight="false" hidden="false" ht="12.1" outlineLevel="0" r="2084">
      <c r="A2084" s="21" t="n">
        <v>45831.537777778</v>
      </c>
      <c r="B2084" s="17" t="s">
        <v>27</v>
      </c>
      <c r="C2084" s="17" t="s">
        <v>560</v>
      </c>
      <c r="D2084" s="17" t="s">
        <v>473</v>
      </c>
      <c r="E2084" s="17" t="s">
        <v>17</v>
      </c>
      <c r="F2084" s="17" t="s">
        <v>19</v>
      </c>
      <c r="G2084" s="7" t="n">
        <v>1360</v>
      </c>
      <c r="H2084" s="6" t="n">
        <v>51.54</v>
      </c>
      <c r="I2084" s="6" t="n">
        <v>-70094.4</v>
      </c>
      <c r="J2084" s="6" t="n">
        <v>0</v>
      </c>
      <c r="K2084" s="6" t="n">
        <v>-28.04</v>
      </c>
      <c r="L2084" s="6" t="n">
        <v>0</v>
      </c>
      <c r="M2084" s="6"/>
      <c r="N2084" s="6" t="s">
        <f>=I2084+J2084+K2084+L2084</f>
      </c>
      <c r="O2084" s="6"/>
      <c r="P2084" s="17"/>
    </row>
    <row collapsed="false" customFormat="false" customHeight="false" hidden="false" ht="12.1" outlineLevel="0" r="2085">
      <c r="A2085" s="21" t="n">
        <v>45831.537939815</v>
      </c>
      <c r="B2085" s="17" t="s">
        <v>27</v>
      </c>
      <c r="C2085" s="17" t="s">
        <v>560</v>
      </c>
      <c r="D2085" s="17" t="s">
        <v>473</v>
      </c>
      <c r="E2085" s="17" t="s">
        <v>17</v>
      </c>
      <c r="F2085" s="17" t="s">
        <v>19</v>
      </c>
      <c r="G2085" s="7" t="n">
        <v>10</v>
      </c>
      <c r="H2085" s="6" t="n">
        <v>51.54</v>
      </c>
      <c r="I2085" s="6" t="n">
        <v>-515.4</v>
      </c>
      <c r="J2085" s="6" t="n">
        <v>0</v>
      </c>
      <c r="K2085" s="6" t="n">
        <v>-0.21</v>
      </c>
      <c r="L2085" s="6" t="n">
        <v>0</v>
      </c>
      <c r="M2085" s="6"/>
      <c r="N2085" s="6" t="s">
        <f>=I2085+J2085+K2085+L2085</f>
      </c>
      <c r="O2085" s="6"/>
      <c r="P2085" s="17"/>
    </row>
    <row collapsed="false" customFormat="false" customHeight="false" hidden="false" ht="12.1" outlineLevel="0" r="2086">
      <c r="A2086" s="21" t="n">
        <v>45831.538009259</v>
      </c>
      <c r="B2086" s="17" t="s">
        <v>27</v>
      </c>
      <c r="C2086" s="17" t="s">
        <v>560</v>
      </c>
      <c r="D2086" s="17" t="s">
        <v>473</v>
      </c>
      <c r="E2086" s="17" t="s">
        <v>17</v>
      </c>
      <c r="F2086" s="17" t="s">
        <v>19</v>
      </c>
      <c r="G2086" s="7" t="n">
        <v>100</v>
      </c>
      <c r="H2086" s="6" t="n">
        <v>51.54</v>
      </c>
      <c r="I2086" s="6" t="n">
        <v>-5154</v>
      </c>
      <c r="J2086" s="6" t="n">
        <v>0</v>
      </c>
      <c r="K2086" s="6" t="n">
        <v>-2.06</v>
      </c>
      <c r="L2086" s="6" t="n">
        <v>0</v>
      </c>
      <c r="M2086" s="6"/>
      <c r="N2086" s="6" t="s">
        <f>=I2086+J2086+K2086+L2086</f>
      </c>
      <c r="O2086" s="6"/>
      <c r="P2086" s="17"/>
    </row>
    <row collapsed="false" customFormat="false" customHeight="false" hidden="false" ht="12.1" outlineLevel="0" r="2087">
      <c r="A2087" s="21" t="n">
        <v>45831.551689815</v>
      </c>
      <c r="B2087" s="17" t="s">
        <v>33</v>
      </c>
      <c r="C2087" s="17" t="s">
        <v>622</v>
      </c>
      <c r="D2087" s="17" t="s">
        <v>473</v>
      </c>
      <c r="E2087" s="17" t="s">
        <v>17</v>
      </c>
      <c r="F2087" s="17" t="s">
        <v>19</v>
      </c>
      <c r="G2087" s="7" t="n">
        <v>240</v>
      </c>
      <c r="H2087" s="6" t="n">
        <v>306.11</v>
      </c>
      <c r="I2087" s="6" t="n">
        <v>-73466.4</v>
      </c>
      <c r="J2087" s="6" t="n">
        <v>0</v>
      </c>
      <c r="K2087" s="6" t="n">
        <v>-29.39</v>
      </c>
      <c r="L2087" s="6" t="n">
        <v>0</v>
      </c>
      <c r="M2087" s="6"/>
      <c r="N2087" s="6" t="s">
        <f>=I2087+J2087+K2087+L2087</f>
      </c>
      <c r="O2087" s="6"/>
      <c r="P2087" s="17"/>
    </row>
    <row collapsed="false" customFormat="false" customHeight="false" hidden="false" ht="12.1" outlineLevel="0" r="2088">
      <c r="A2088" s="26" t="n">
        <v>45832.020636574</v>
      </c>
      <c r="B2088" s="27" t="s">
        <v>547</v>
      </c>
      <c r="C2088" s="27" t="s">
        <v>433</v>
      </c>
      <c r="D2088" s="27" t="s">
        <v>547</v>
      </c>
      <c r="E2088" s="27" t="s">
        <v>547</v>
      </c>
      <c r="F2088" s="27" t="s">
        <v>19</v>
      </c>
      <c r="G2088" s="28" t="n">
        <v>1</v>
      </c>
      <c r="H2088" s="29" t="n">
        <v>7533</v>
      </c>
      <c r="I2088" s="29" t="n">
        <v>7533</v>
      </c>
      <c r="J2088" s="29" t="n">
        <v>0</v>
      </c>
      <c r="K2088" s="29" t="n">
        <v>0</v>
      </c>
      <c r="L2088" s="29" t="n">
        <v>0</v>
      </c>
      <c r="M2088" s="29"/>
      <c r="N2088" s="6" t="s">
        <f>=I2088+J2088+K2088+L2088</f>
      </c>
      <c r="O2088" s="29"/>
      <c r="P2088" s="27"/>
    </row>
    <row collapsed="false" customFormat="false" customHeight="false" hidden="false" ht="12.1" outlineLevel="0" r="2089">
      <c r="A2089" s="26" t="n">
        <v>45832.020636574</v>
      </c>
      <c r="B2089" s="27" t="s">
        <v>547</v>
      </c>
      <c r="C2089" s="27" t="s">
        <v>433</v>
      </c>
      <c r="D2089" s="27" t="s">
        <v>547</v>
      </c>
      <c r="E2089" s="27" t="s">
        <v>547</v>
      </c>
      <c r="F2089" s="27" t="s">
        <v>19</v>
      </c>
      <c r="G2089" s="28" t="n">
        <v>1</v>
      </c>
      <c r="H2089" s="29" t="n">
        <v>1211</v>
      </c>
      <c r="I2089" s="29" t="n">
        <v>1211</v>
      </c>
      <c r="J2089" s="29" t="n">
        <v>0</v>
      </c>
      <c r="K2089" s="29" t="n">
        <v>0</v>
      </c>
      <c r="L2089" s="29" t="n">
        <v>0</v>
      </c>
      <c r="M2089" s="29"/>
      <c r="N2089" s="6" t="s">
        <f>=I2089+J2089+K2089+L2089</f>
      </c>
      <c r="O2089" s="29"/>
      <c r="P2089" s="27"/>
    </row>
    <row collapsed="false" customFormat="false" customHeight="false" hidden="false" ht="12.1" outlineLevel="0" r="2090">
      <c r="A2090" s="26" t="n">
        <v>45832.020636574</v>
      </c>
      <c r="B2090" s="27" t="s">
        <v>547</v>
      </c>
      <c r="C2090" s="27" t="s">
        <v>433</v>
      </c>
      <c r="D2090" s="27" t="s">
        <v>547</v>
      </c>
      <c r="E2090" s="27" t="s">
        <v>547</v>
      </c>
      <c r="F2090" s="27" t="s">
        <v>19</v>
      </c>
      <c r="G2090" s="28" t="n">
        <v>1</v>
      </c>
      <c r="H2090" s="29" t="n">
        <v>140296</v>
      </c>
      <c r="I2090" s="29" t="n">
        <v>140296</v>
      </c>
      <c r="J2090" s="29" t="n">
        <v>0</v>
      </c>
      <c r="K2090" s="29" t="n">
        <v>0</v>
      </c>
      <c r="L2090" s="29" t="n">
        <v>0</v>
      </c>
      <c r="M2090" s="29"/>
      <c r="N2090" s="6" t="s">
        <f>=I2090+J2090+K2090+L2090</f>
      </c>
      <c r="O2090" s="29"/>
      <c r="P2090" s="27"/>
    </row>
    <row collapsed="false" customFormat="false" customHeight="false" hidden="false" ht="12.1" outlineLevel="0" r="2091">
      <c r="A2091" s="21" t="n">
        <v>45832.331377315</v>
      </c>
      <c r="B2091" s="17" t="s">
        <v>16</v>
      </c>
      <c r="C2091" s="17" t="s">
        <v>556</v>
      </c>
      <c r="D2091" s="17" t="s">
        <v>473</v>
      </c>
      <c r="E2091" s="17" t="s">
        <v>17</v>
      </c>
      <c r="F2091" s="17" t="s">
        <v>19</v>
      </c>
      <c r="G2091" s="7" t="n">
        <v>23</v>
      </c>
      <c r="H2091" s="6" t="n">
        <v>6229.956522</v>
      </c>
      <c r="I2091" s="6" t="n">
        <v>-143289</v>
      </c>
      <c r="J2091" s="6" t="n">
        <v>0</v>
      </c>
      <c r="K2091" s="6" t="n">
        <v>0</v>
      </c>
      <c r="L2091" s="6" t="n">
        <v>0</v>
      </c>
      <c r="M2091" s="6"/>
      <c r="N2091" s="6" t="s">
        <f>=I2091+J2091+K2091+L2091</f>
      </c>
      <c r="O2091" s="6"/>
      <c r="P2091" s="17"/>
    </row>
    <row collapsed="false" customFormat="false" customHeight="false" hidden="false" ht="12.1" outlineLevel="0" r="2092">
      <c r="A2092" s="22" t="n">
        <v>45832.331388889</v>
      </c>
      <c r="B2092" s="23" t="s">
        <v>545</v>
      </c>
      <c r="C2092" s="23" t="s">
        <v>676</v>
      </c>
      <c r="D2092" s="23" t="s">
        <v>545</v>
      </c>
      <c r="E2092" s="23" t="s">
        <v>545</v>
      </c>
      <c r="F2092" s="23" t="s">
        <v>19</v>
      </c>
      <c r="G2092" s="24" t="n">
        <v>1</v>
      </c>
      <c r="H2092" s="25" t="n">
        <v>-1</v>
      </c>
      <c r="I2092" s="25" t="n">
        <v>-57.32</v>
      </c>
      <c r="J2092" s="25" t="n">
        <v>0</v>
      </c>
      <c r="K2092" s="25" t="n">
        <v>0</v>
      </c>
      <c r="L2092" s="25" t="n">
        <v>0</v>
      </c>
      <c r="M2092" s="25"/>
      <c r="N2092" s="6" t="s">
        <f>=I2092+J2092+K2092+L2092</f>
      </c>
      <c r="O2092" s="25"/>
      <c r="P2092" s="23"/>
    </row>
    <row collapsed="false" customFormat="false" customHeight="false" hidden="false" ht="12.1" outlineLevel="0" r="2093">
      <c r="A2093" s="21" t="n">
        <v>45832.369085648</v>
      </c>
      <c r="B2093" s="17" t="s">
        <v>16</v>
      </c>
      <c r="C2093" s="17" t="s">
        <v>556</v>
      </c>
      <c r="D2093" s="17" t="s">
        <v>473</v>
      </c>
      <c r="E2093" s="17" t="s">
        <v>17</v>
      </c>
      <c r="F2093" s="17" t="s">
        <v>19</v>
      </c>
      <c r="G2093" s="7" t="n">
        <v>15</v>
      </c>
      <c r="H2093" s="6" t="n">
        <v>6237</v>
      </c>
      <c r="I2093" s="6" t="n">
        <v>-93555</v>
      </c>
      <c r="J2093" s="6" t="n">
        <v>0</v>
      </c>
      <c r="K2093" s="6" t="n">
        <v>-65.49</v>
      </c>
      <c r="L2093" s="6" t="n">
        <v>0</v>
      </c>
      <c r="M2093" s="6"/>
      <c r="N2093" s="6" t="s">
        <f>=I2093+J2093+K2093+L2093</f>
      </c>
      <c r="O2093" s="6"/>
      <c r="P2093" s="17"/>
    </row>
    <row collapsed="false" customFormat="false" customHeight="false" hidden="false" ht="12.1" outlineLevel="0" r="2094">
      <c r="A2094" s="21" t="n">
        <v>45832.369710648</v>
      </c>
      <c r="B2094" s="17" t="s">
        <v>24</v>
      </c>
      <c r="C2094" s="17" t="s">
        <v>630</v>
      </c>
      <c r="D2094" s="17" t="s">
        <v>473</v>
      </c>
      <c r="E2094" s="17" t="s">
        <v>17</v>
      </c>
      <c r="F2094" s="17" t="s">
        <v>19</v>
      </c>
      <c r="G2094" s="7" t="n">
        <v>45</v>
      </c>
      <c r="H2094" s="6" t="n">
        <v>615.3</v>
      </c>
      <c r="I2094" s="6" t="n">
        <v>-27688.5</v>
      </c>
      <c r="J2094" s="6" t="n">
        <v>0</v>
      </c>
      <c r="K2094" s="6" t="n">
        <v>-19.39</v>
      </c>
      <c r="L2094" s="6" t="n">
        <v>0</v>
      </c>
      <c r="M2094" s="6"/>
      <c r="N2094" s="6" t="s">
        <f>=I2094+J2094+K2094+L2094</f>
      </c>
      <c r="O2094" s="6"/>
      <c r="P2094" s="17"/>
    </row>
    <row collapsed="false" customFormat="false" customHeight="false" hidden="false" ht="12.1" outlineLevel="0" r="2095">
      <c r="A2095" s="21" t="n">
        <v>45832.387106481</v>
      </c>
      <c r="B2095" s="17" t="s">
        <v>33</v>
      </c>
      <c r="C2095" s="17" t="s">
        <v>622</v>
      </c>
      <c r="D2095" s="17" t="s">
        <v>473</v>
      </c>
      <c r="E2095" s="17" t="s">
        <v>17</v>
      </c>
      <c r="F2095" s="17" t="s">
        <v>19</v>
      </c>
      <c r="G2095" s="7" t="n">
        <v>90</v>
      </c>
      <c r="H2095" s="6" t="n">
        <v>308.68</v>
      </c>
      <c r="I2095" s="6" t="n">
        <v>-27781.2</v>
      </c>
      <c r="J2095" s="6" t="n">
        <v>0</v>
      </c>
      <c r="K2095" s="6" t="n">
        <v>-11.11</v>
      </c>
      <c r="L2095" s="6" t="n">
        <v>0</v>
      </c>
      <c r="M2095" s="6"/>
      <c r="N2095" s="6" t="s">
        <f>=I2095+J2095+K2095+L2095</f>
      </c>
      <c r="O2095" s="6"/>
      <c r="P2095" s="17"/>
    </row>
    <row collapsed="false" customFormat="false" customHeight="false" hidden="false" ht="12.1" outlineLevel="0" r="2096">
      <c r="A2096" s="26" t="n">
        <v>45833.020636574</v>
      </c>
      <c r="B2096" s="27" t="s">
        <v>547</v>
      </c>
      <c r="C2096" s="27" t="s">
        <v>433</v>
      </c>
      <c r="D2096" s="27" t="s">
        <v>547</v>
      </c>
      <c r="E2096" s="27" t="s">
        <v>547</v>
      </c>
      <c r="F2096" s="27" t="s">
        <v>19</v>
      </c>
      <c r="G2096" s="28" t="n">
        <v>1</v>
      </c>
      <c r="H2096" s="29" t="n">
        <v>26517.13</v>
      </c>
      <c r="I2096" s="29" t="n">
        <v>26517.13</v>
      </c>
      <c r="J2096" s="29" t="n">
        <v>0</v>
      </c>
      <c r="K2096" s="29" t="n">
        <v>0</v>
      </c>
      <c r="L2096" s="29" t="n">
        <v>0</v>
      </c>
      <c r="M2096" s="29"/>
      <c r="N2096" s="6" t="s">
        <f>=I2096+J2096+K2096+L2096</f>
      </c>
      <c r="O2096" s="29"/>
      <c r="P2096" s="27"/>
    </row>
    <row collapsed="false" customFormat="false" customHeight="false" hidden="false" ht="12.1" outlineLevel="0" r="2097">
      <c r="A2097" s="26" t="n">
        <v>45833.020636574</v>
      </c>
      <c r="B2097" s="27" t="s">
        <v>547</v>
      </c>
      <c r="C2097" s="27" t="s">
        <v>433</v>
      </c>
      <c r="D2097" s="27" t="s">
        <v>547</v>
      </c>
      <c r="E2097" s="27" t="s">
        <v>547</v>
      </c>
      <c r="F2097" s="27" t="s">
        <v>19</v>
      </c>
      <c r="G2097" s="28" t="n">
        <v>1</v>
      </c>
      <c r="H2097" s="29" t="n">
        <v>62823.25</v>
      </c>
      <c r="I2097" s="29" t="n">
        <v>62823.25</v>
      </c>
      <c r="J2097" s="29" t="n">
        <v>0</v>
      </c>
      <c r="K2097" s="29" t="n">
        <v>0</v>
      </c>
      <c r="L2097" s="29" t="n">
        <v>0</v>
      </c>
      <c r="M2097" s="29"/>
      <c r="N2097" s="6" t="s">
        <f>=I2097+J2097+K2097+L2097</f>
      </c>
      <c r="O2097" s="29"/>
      <c r="P2097" s="27"/>
    </row>
    <row collapsed="false" customFormat="false" customHeight="false" hidden="false" ht="12.1" outlineLevel="0" r="2098">
      <c r="A2098" s="21" t="n">
        <v>45833.71619213</v>
      </c>
      <c r="B2098" s="17" t="s">
        <v>16</v>
      </c>
      <c r="C2098" s="17" t="s">
        <v>556</v>
      </c>
      <c r="D2098" s="17" t="s">
        <v>473</v>
      </c>
      <c r="E2098" s="17" t="s">
        <v>17</v>
      </c>
      <c r="F2098" s="17" t="s">
        <v>19</v>
      </c>
      <c r="G2098" s="7" t="n">
        <v>1</v>
      </c>
      <c r="H2098" s="6" t="n">
        <v>6210</v>
      </c>
      <c r="I2098" s="6" t="n">
        <v>-6210</v>
      </c>
      <c r="J2098" s="6" t="n">
        <v>0</v>
      </c>
      <c r="K2098" s="6" t="n">
        <v>-2.48</v>
      </c>
      <c r="L2098" s="6" t="n">
        <v>0</v>
      </c>
      <c r="M2098" s="6"/>
      <c r="N2098" s="6" t="s">
        <f>=I2098+J2098+K2098+L2098</f>
      </c>
      <c r="O2098" s="6"/>
      <c r="P2098" s="17"/>
    </row>
    <row collapsed="false" customFormat="false" customHeight="false" hidden="false" ht="12.1" outlineLevel="0" r="2099">
      <c r="A2099" s="21" t="n">
        <v>45833.716238426</v>
      </c>
      <c r="B2099" s="17" t="s">
        <v>16</v>
      </c>
      <c r="C2099" s="17" t="s">
        <v>556</v>
      </c>
      <c r="D2099" s="17" t="s">
        <v>473</v>
      </c>
      <c r="E2099" s="17" t="s">
        <v>17</v>
      </c>
      <c r="F2099" s="17" t="s">
        <v>19</v>
      </c>
      <c r="G2099" s="7" t="n">
        <v>3</v>
      </c>
      <c r="H2099" s="6" t="n">
        <v>6210</v>
      </c>
      <c r="I2099" s="6" t="n">
        <v>-18630</v>
      </c>
      <c r="J2099" s="6" t="n">
        <v>0</v>
      </c>
      <c r="K2099" s="6" t="n">
        <v>-7.45</v>
      </c>
      <c r="L2099" s="6" t="n">
        <v>0</v>
      </c>
      <c r="M2099" s="6"/>
      <c r="N2099" s="6" t="s">
        <f>=I2099+J2099+K2099+L2099</f>
      </c>
      <c r="O2099" s="6"/>
      <c r="P2099" s="17"/>
    </row>
    <row collapsed="false" customFormat="false" customHeight="false" hidden="false" ht="12.1" outlineLevel="0" r="2100">
      <c r="A2100" s="21" t="n">
        <v>45833.716238426</v>
      </c>
      <c r="B2100" s="17" t="s">
        <v>16</v>
      </c>
      <c r="C2100" s="17" t="s">
        <v>556</v>
      </c>
      <c r="D2100" s="17" t="s">
        <v>473</v>
      </c>
      <c r="E2100" s="17" t="s">
        <v>17</v>
      </c>
      <c r="F2100" s="17" t="s">
        <v>19</v>
      </c>
      <c r="G2100" s="7" t="n">
        <v>3</v>
      </c>
      <c r="H2100" s="6" t="n">
        <v>6210</v>
      </c>
      <c r="I2100" s="6" t="n">
        <v>-18630</v>
      </c>
      <c r="J2100" s="6" t="n">
        <v>0</v>
      </c>
      <c r="K2100" s="6" t="n">
        <v>-7.45</v>
      </c>
      <c r="L2100" s="6" t="n">
        <v>0</v>
      </c>
      <c r="M2100" s="6"/>
      <c r="N2100" s="6" t="s">
        <f>=I2100+J2100+K2100+L2100</f>
      </c>
      <c r="O2100" s="6"/>
      <c r="P2100" s="17"/>
    </row>
    <row collapsed="false" customFormat="false" customHeight="false" hidden="false" ht="12.1" outlineLevel="0" r="2101">
      <c r="A2101" s="21" t="n">
        <v>45833.716898148</v>
      </c>
      <c r="B2101" s="17" t="s">
        <v>33</v>
      </c>
      <c r="C2101" s="17" t="s">
        <v>622</v>
      </c>
      <c r="D2101" s="17" t="s">
        <v>473</v>
      </c>
      <c r="E2101" s="17" t="s">
        <v>17</v>
      </c>
      <c r="F2101" s="17" t="s">
        <v>19</v>
      </c>
      <c r="G2101" s="7" t="n">
        <v>140</v>
      </c>
      <c r="H2101" s="6" t="n">
        <v>310.08</v>
      </c>
      <c r="I2101" s="6" t="n">
        <v>-43411.2</v>
      </c>
      <c r="J2101" s="6" t="n">
        <v>0</v>
      </c>
      <c r="K2101" s="6" t="n">
        <v>-17.36</v>
      </c>
      <c r="L2101" s="6" t="n">
        <v>0</v>
      </c>
      <c r="M2101" s="6"/>
      <c r="N2101" s="6" t="s">
        <f>=I2101+J2101+K2101+L2101</f>
      </c>
      <c r="O2101" s="6"/>
      <c r="P2101" s="17"/>
    </row>
    <row collapsed="false" customFormat="false" customHeight="false" hidden="false" ht="12.1" outlineLevel="0" r="2102">
      <c r="A2102" s="21" t="n">
        <v>45833.741412037</v>
      </c>
      <c r="B2102" s="17" t="s">
        <v>24</v>
      </c>
      <c r="C2102" s="17" t="s">
        <v>630</v>
      </c>
      <c r="D2102" s="17" t="s">
        <v>473</v>
      </c>
      <c r="E2102" s="17" t="s">
        <v>17</v>
      </c>
      <c r="F2102" s="17" t="s">
        <v>19</v>
      </c>
      <c r="G2102" s="7" t="n">
        <v>4</v>
      </c>
      <c r="H2102" s="6" t="n">
        <v>619</v>
      </c>
      <c r="I2102" s="6" t="n">
        <v>-2476</v>
      </c>
      <c r="J2102" s="6" t="n">
        <v>0</v>
      </c>
      <c r="K2102" s="6" t="n">
        <v>-1.74</v>
      </c>
      <c r="L2102" s="6" t="n">
        <v>0</v>
      </c>
      <c r="M2102" s="6"/>
      <c r="N2102" s="6" t="s">
        <f>=I2102+J2102+K2102+L2102</f>
      </c>
      <c r="O2102" s="6"/>
      <c r="P2102" s="17"/>
    </row>
    <row collapsed="false" customFormat="false" customHeight="false" hidden="false" ht="12.1" outlineLevel="0" r="2103">
      <c r="A2103" s="26" t="n">
        <v>45839.020636574</v>
      </c>
      <c r="B2103" s="27" t="s">
        <v>547</v>
      </c>
      <c r="C2103" s="27" t="s">
        <v>433</v>
      </c>
      <c r="D2103" s="27" t="s">
        <v>547</v>
      </c>
      <c r="E2103" s="27" t="s">
        <v>547</v>
      </c>
      <c r="F2103" s="27" t="s">
        <v>19</v>
      </c>
      <c r="G2103" s="28" t="n">
        <v>1</v>
      </c>
      <c r="H2103" s="29" t="n">
        <v>7235</v>
      </c>
      <c r="I2103" s="29" t="n">
        <v>7235</v>
      </c>
      <c r="J2103" s="29" t="n">
        <v>0</v>
      </c>
      <c r="K2103" s="29" t="n">
        <v>0</v>
      </c>
      <c r="L2103" s="29" t="n">
        <v>0</v>
      </c>
      <c r="M2103" s="29"/>
      <c r="N2103" s="6" t="s">
        <f>=I2103+J2103+K2103+L2103</f>
      </c>
      <c r="O2103" s="29"/>
      <c r="P2103" s="27"/>
    </row>
    <row collapsed="false" customFormat="false" customHeight="false" hidden="false" ht="12.1" outlineLevel="0" r="2104">
      <c r="A2104" s="26" t="n">
        <v>45840.020636574</v>
      </c>
      <c r="B2104" s="27" t="s">
        <v>547</v>
      </c>
      <c r="C2104" s="27" t="s">
        <v>433</v>
      </c>
      <c r="D2104" s="27" t="s">
        <v>547</v>
      </c>
      <c r="E2104" s="27" t="s">
        <v>547</v>
      </c>
      <c r="F2104" s="27" t="s">
        <v>19</v>
      </c>
      <c r="G2104" s="28" t="n">
        <v>1</v>
      </c>
      <c r="H2104" s="29" t="n">
        <v>350000</v>
      </c>
      <c r="I2104" s="29" t="n">
        <v>350000</v>
      </c>
      <c r="J2104" s="29" t="n">
        <v>0</v>
      </c>
      <c r="K2104" s="29" t="n">
        <v>0</v>
      </c>
      <c r="L2104" s="29" t="n">
        <v>0</v>
      </c>
      <c r="M2104" s="29"/>
      <c r="N2104" s="6" t="s">
        <f>=I2104+J2104+K2104+L2104</f>
      </c>
      <c r="O2104" s="29"/>
      <c r="P2104" s="27"/>
    </row>
    <row collapsed="false" customFormat="false" customHeight="false" hidden="false" ht="12.1" outlineLevel="0" r="2105">
      <c r="A2105" s="26" t="n">
        <v>45840.020636574</v>
      </c>
      <c r="B2105" s="27" t="s">
        <v>547</v>
      </c>
      <c r="C2105" s="27" t="s">
        <v>433</v>
      </c>
      <c r="D2105" s="27" t="s">
        <v>547</v>
      </c>
      <c r="E2105" s="27" t="s">
        <v>547</v>
      </c>
      <c r="F2105" s="27" t="s">
        <v>19</v>
      </c>
      <c r="G2105" s="28" t="n">
        <v>1</v>
      </c>
      <c r="H2105" s="29" t="n">
        <v>105000</v>
      </c>
      <c r="I2105" s="29" t="n">
        <v>105000</v>
      </c>
      <c r="J2105" s="29" t="n">
        <v>0</v>
      </c>
      <c r="K2105" s="29" t="n">
        <v>0</v>
      </c>
      <c r="L2105" s="29" t="n">
        <v>0</v>
      </c>
      <c r="M2105" s="29"/>
      <c r="N2105" s="6" t="s">
        <f>=I2105+J2105+K2105+L2105</f>
      </c>
      <c r="O2105" s="29"/>
      <c r="P2105" s="27"/>
    </row>
    <row collapsed="false" customFormat="false" customHeight="false" hidden="false" ht="12.1" outlineLevel="0" r="2106">
      <c r="A2106" s="21" t="n">
        <v>45840.764583333</v>
      </c>
      <c r="B2106" s="17" t="s">
        <v>42</v>
      </c>
      <c r="C2106" s="17" t="s">
        <v>671</v>
      </c>
      <c r="D2106" s="17" t="s">
        <v>473</v>
      </c>
      <c r="E2106" s="17" t="s">
        <v>17</v>
      </c>
      <c r="F2106" s="17" t="s">
        <v>19</v>
      </c>
      <c r="G2106" s="7" t="n">
        <v>1</v>
      </c>
      <c r="H2106" s="6" t="n">
        <v>3457</v>
      </c>
      <c r="I2106" s="6" t="n">
        <v>-3457</v>
      </c>
      <c r="J2106" s="6" t="n">
        <v>0</v>
      </c>
      <c r="K2106" s="6" t="n">
        <v>-1.38</v>
      </c>
      <c r="L2106" s="6" t="n">
        <v>0</v>
      </c>
      <c r="M2106" s="6"/>
      <c r="N2106" s="6" t="s">
        <f>=I2106+J2106+K2106+L2106</f>
      </c>
      <c r="O2106" s="6"/>
      <c r="P2106" s="17"/>
    </row>
    <row collapsed="false" customFormat="false" customHeight="false" hidden="false" ht="12.1" outlineLevel="0" r="2107">
      <c r="A2107" s="21" t="n">
        <v>45840.764664352</v>
      </c>
      <c r="B2107" s="17" t="s">
        <v>42</v>
      </c>
      <c r="C2107" s="17" t="s">
        <v>671</v>
      </c>
      <c r="D2107" s="17" t="s">
        <v>473</v>
      </c>
      <c r="E2107" s="17" t="s">
        <v>17</v>
      </c>
      <c r="F2107" s="17" t="s">
        <v>19</v>
      </c>
      <c r="G2107" s="7" t="n">
        <v>1</v>
      </c>
      <c r="H2107" s="6" t="n">
        <v>3457</v>
      </c>
      <c r="I2107" s="6" t="n">
        <v>-3457</v>
      </c>
      <c r="J2107" s="6" t="n">
        <v>0</v>
      </c>
      <c r="K2107" s="6" t="n">
        <v>-1.38</v>
      </c>
      <c r="L2107" s="6" t="n">
        <v>0</v>
      </c>
      <c r="M2107" s="6"/>
      <c r="N2107" s="6" t="s">
        <f>=I2107+J2107+K2107+L2107</f>
      </c>
      <c r="O2107" s="6"/>
      <c r="P2107" s="17"/>
    </row>
    <row collapsed="false" customFormat="false" customHeight="false" hidden="false" ht="12.1" outlineLevel="0" r="2108">
      <c r="A2108" s="21" t="n">
        <v>45840.764699074</v>
      </c>
      <c r="B2108" s="17" t="s">
        <v>42</v>
      </c>
      <c r="C2108" s="17" t="s">
        <v>671</v>
      </c>
      <c r="D2108" s="17" t="s">
        <v>473</v>
      </c>
      <c r="E2108" s="17" t="s">
        <v>17</v>
      </c>
      <c r="F2108" s="17" t="s">
        <v>19</v>
      </c>
      <c r="G2108" s="7" t="n">
        <v>10</v>
      </c>
      <c r="H2108" s="6" t="n">
        <v>3457</v>
      </c>
      <c r="I2108" s="6" t="n">
        <v>-34570</v>
      </c>
      <c r="J2108" s="6" t="n">
        <v>0</v>
      </c>
      <c r="K2108" s="6" t="n">
        <v>-13.83</v>
      </c>
      <c r="L2108" s="6" t="n">
        <v>0</v>
      </c>
      <c r="M2108" s="6"/>
      <c r="N2108" s="6" t="s">
        <f>=I2108+J2108+K2108+L2108</f>
      </c>
      <c r="O2108" s="6"/>
      <c r="P2108" s="17"/>
    </row>
    <row collapsed="false" customFormat="false" customHeight="false" hidden="false" ht="12.1" outlineLevel="0" r="2109">
      <c r="A2109" s="21" t="n">
        <v>45840.764710648</v>
      </c>
      <c r="B2109" s="17" t="s">
        <v>42</v>
      </c>
      <c r="C2109" s="17" t="s">
        <v>671</v>
      </c>
      <c r="D2109" s="17" t="s">
        <v>473</v>
      </c>
      <c r="E2109" s="17" t="s">
        <v>17</v>
      </c>
      <c r="F2109" s="17" t="s">
        <v>19</v>
      </c>
      <c r="G2109" s="7" t="n">
        <v>1</v>
      </c>
      <c r="H2109" s="6" t="n">
        <v>3457</v>
      </c>
      <c r="I2109" s="6" t="n">
        <v>-3457</v>
      </c>
      <c r="J2109" s="6" t="n">
        <v>0</v>
      </c>
      <c r="K2109" s="6" t="n">
        <v>-1.38</v>
      </c>
      <c r="L2109" s="6" t="n">
        <v>0</v>
      </c>
      <c r="M2109" s="6"/>
      <c r="N2109" s="6" t="s">
        <f>=I2109+J2109+K2109+L2109</f>
      </c>
      <c r="O2109" s="6"/>
      <c r="P2109" s="17"/>
    </row>
    <row collapsed="false" customFormat="false" customHeight="false" hidden="false" ht="12.1" outlineLevel="0" r="2110">
      <c r="A2110" s="21" t="n">
        <v>45840.764710648</v>
      </c>
      <c r="B2110" s="17" t="s">
        <v>42</v>
      </c>
      <c r="C2110" s="17" t="s">
        <v>671</v>
      </c>
      <c r="D2110" s="17" t="s">
        <v>473</v>
      </c>
      <c r="E2110" s="17" t="s">
        <v>17</v>
      </c>
      <c r="F2110" s="17" t="s">
        <v>19</v>
      </c>
      <c r="G2110" s="7" t="n">
        <v>1</v>
      </c>
      <c r="H2110" s="6" t="n">
        <v>3457</v>
      </c>
      <c r="I2110" s="6" t="n">
        <v>-3457</v>
      </c>
      <c r="J2110" s="6" t="n">
        <v>0</v>
      </c>
      <c r="K2110" s="6" t="n">
        <v>-1.38</v>
      </c>
      <c r="L2110" s="6" t="n">
        <v>0</v>
      </c>
      <c r="M2110" s="6"/>
      <c r="N2110" s="6" t="s">
        <f>=I2110+J2110+K2110+L2110</f>
      </c>
      <c r="O2110" s="6"/>
      <c r="P2110" s="17"/>
    </row>
    <row collapsed="false" customFormat="false" customHeight="false" hidden="false" ht="12.1" outlineLevel="0" r="2111">
      <c r="A2111" s="21" t="n">
        <v>45840.764710648</v>
      </c>
      <c r="B2111" s="17" t="s">
        <v>42</v>
      </c>
      <c r="C2111" s="17" t="s">
        <v>671</v>
      </c>
      <c r="D2111" s="17" t="s">
        <v>473</v>
      </c>
      <c r="E2111" s="17" t="s">
        <v>17</v>
      </c>
      <c r="F2111" s="17" t="s">
        <v>19</v>
      </c>
      <c r="G2111" s="7" t="n">
        <v>1</v>
      </c>
      <c r="H2111" s="6" t="n">
        <v>3457</v>
      </c>
      <c r="I2111" s="6" t="n">
        <v>-3457</v>
      </c>
      <c r="J2111" s="6" t="n">
        <v>0</v>
      </c>
      <c r="K2111" s="6" t="n">
        <v>-1.38</v>
      </c>
      <c r="L2111" s="6" t="n">
        <v>0</v>
      </c>
      <c r="M2111" s="6"/>
      <c r="N2111" s="6" t="s">
        <f>=I2111+J2111+K2111+L2111</f>
      </c>
      <c r="O2111" s="6"/>
      <c r="P2111" s="17"/>
    </row>
    <row collapsed="false" customFormat="false" customHeight="false" hidden="false" ht="12.1" outlineLevel="0" r="2112">
      <c r="A2112" s="21" t="n">
        <v>45840.764803241</v>
      </c>
      <c r="B2112" s="17" t="s">
        <v>42</v>
      </c>
      <c r="C2112" s="17" t="s">
        <v>671</v>
      </c>
      <c r="D2112" s="17" t="s">
        <v>473</v>
      </c>
      <c r="E2112" s="17" t="s">
        <v>17</v>
      </c>
      <c r="F2112" s="17" t="s">
        <v>19</v>
      </c>
      <c r="G2112" s="7" t="n">
        <v>10</v>
      </c>
      <c r="H2112" s="6" t="n">
        <v>3457</v>
      </c>
      <c r="I2112" s="6" t="n">
        <v>-34570</v>
      </c>
      <c r="J2112" s="6" t="n">
        <v>0</v>
      </c>
      <c r="K2112" s="6" t="n">
        <v>-13.83</v>
      </c>
      <c r="L2112" s="6" t="n">
        <v>0</v>
      </c>
      <c r="M2112" s="6"/>
      <c r="N2112" s="6" t="s">
        <f>=I2112+J2112+K2112+L2112</f>
      </c>
      <c r="O2112" s="6"/>
      <c r="P2112" s="17"/>
    </row>
    <row collapsed="false" customFormat="false" customHeight="false" hidden="false" ht="12.1" outlineLevel="0" r="2113">
      <c r="A2113" s="21" t="n">
        <v>45840.764803241</v>
      </c>
      <c r="B2113" s="17" t="s">
        <v>42</v>
      </c>
      <c r="C2113" s="17" t="s">
        <v>671</v>
      </c>
      <c r="D2113" s="17" t="s">
        <v>473</v>
      </c>
      <c r="E2113" s="17" t="s">
        <v>17</v>
      </c>
      <c r="F2113" s="17" t="s">
        <v>19</v>
      </c>
      <c r="G2113" s="7" t="n">
        <v>1</v>
      </c>
      <c r="H2113" s="6" t="n">
        <v>3457</v>
      </c>
      <c r="I2113" s="6" t="n">
        <v>-3457</v>
      </c>
      <c r="J2113" s="6" t="n">
        <v>0</v>
      </c>
      <c r="K2113" s="6" t="n">
        <v>-1.38</v>
      </c>
      <c r="L2113" s="6" t="n">
        <v>0</v>
      </c>
      <c r="M2113" s="6"/>
      <c r="N2113" s="6" t="s">
        <f>=I2113+J2113+K2113+L2113</f>
      </c>
      <c r="O2113" s="6"/>
      <c r="P2113" s="17"/>
    </row>
    <row collapsed="false" customFormat="false" customHeight="false" hidden="false" ht="12.1" outlineLevel="0" r="2114">
      <c r="A2114" s="21" t="n">
        <v>45840.764803241</v>
      </c>
      <c r="B2114" s="17" t="s">
        <v>42</v>
      </c>
      <c r="C2114" s="17" t="s">
        <v>671</v>
      </c>
      <c r="D2114" s="17" t="s">
        <v>473</v>
      </c>
      <c r="E2114" s="17" t="s">
        <v>17</v>
      </c>
      <c r="F2114" s="17" t="s">
        <v>19</v>
      </c>
      <c r="G2114" s="7" t="n">
        <v>1</v>
      </c>
      <c r="H2114" s="6" t="n">
        <v>3457</v>
      </c>
      <c r="I2114" s="6" t="n">
        <v>-3457</v>
      </c>
      <c r="J2114" s="6" t="n">
        <v>0</v>
      </c>
      <c r="K2114" s="6" t="n">
        <v>-1.38</v>
      </c>
      <c r="L2114" s="6" t="n">
        <v>0</v>
      </c>
      <c r="M2114" s="6"/>
      <c r="N2114" s="6" t="s">
        <f>=I2114+J2114+K2114+L2114</f>
      </c>
      <c r="O2114" s="6"/>
      <c r="P2114" s="17"/>
    </row>
    <row collapsed="false" customFormat="false" customHeight="false" hidden="false" ht="12.1" outlineLevel="0" r="2115">
      <c r="A2115" s="21" t="n">
        <v>45840.764884259</v>
      </c>
      <c r="B2115" s="17" t="s">
        <v>42</v>
      </c>
      <c r="C2115" s="17" t="s">
        <v>671</v>
      </c>
      <c r="D2115" s="17" t="s">
        <v>473</v>
      </c>
      <c r="E2115" s="17" t="s">
        <v>17</v>
      </c>
      <c r="F2115" s="17" t="s">
        <v>19</v>
      </c>
      <c r="G2115" s="7" t="n">
        <v>1</v>
      </c>
      <c r="H2115" s="6" t="n">
        <v>3457</v>
      </c>
      <c r="I2115" s="6" t="n">
        <v>-3457</v>
      </c>
      <c r="J2115" s="6" t="n">
        <v>0</v>
      </c>
      <c r="K2115" s="6" t="n">
        <v>-1.38</v>
      </c>
      <c r="L2115" s="6" t="n">
        <v>0</v>
      </c>
      <c r="M2115" s="6"/>
      <c r="N2115" s="6" t="s">
        <f>=I2115+J2115+K2115+L2115</f>
      </c>
      <c r="O2115" s="6"/>
      <c r="P2115" s="17"/>
    </row>
    <row collapsed="false" customFormat="false" customHeight="false" hidden="false" ht="12.1" outlineLevel="0" r="2116">
      <c r="A2116" s="21" t="n">
        <v>45840.764895833</v>
      </c>
      <c r="B2116" s="17" t="s">
        <v>42</v>
      </c>
      <c r="C2116" s="17" t="s">
        <v>671</v>
      </c>
      <c r="D2116" s="17" t="s">
        <v>473</v>
      </c>
      <c r="E2116" s="17" t="s">
        <v>17</v>
      </c>
      <c r="F2116" s="17" t="s">
        <v>19</v>
      </c>
      <c r="G2116" s="7" t="n">
        <v>1</v>
      </c>
      <c r="H2116" s="6" t="n">
        <v>3457</v>
      </c>
      <c r="I2116" s="6" t="n">
        <v>-3457</v>
      </c>
      <c r="J2116" s="6" t="n">
        <v>0</v>
      </c>
      <c r="K2116" s="6" t="n">
        <v>-1.38</v>
      </c>
      <c r="L2116" s="6" t="n">
        <v>0</v>
      </c>
      <c r="M2116" s="6"/>
      <c r="N2116" s="6" t="s">
        <f>=I2116+J2116+K2116+L2116</f>
      </c>
      <c r="O2116" s="6"/>
      <c r="P2116" s="17"/>
    </row>
    <row collapsed="false" customFormat="false" customHeight="false" hidden="false" ht="12.1" outlineLevel="0" r="2117">
      <c r="A2117" s="21" t="n">
        <v>45840.764907407</v>
      </c>
      <c r="B2117" s="17" t="s">
        <v>42</v>
      </c>
      <c r="C2117" s="17" t="s">
        <v>671</v>
      </c>
      <c r="D2117" s="17" t="s">
        <v>473</v>
      </c>
      <c r="E2117" s="17" t="s">
        <v>17</v>
      </c>
      <c r="F2117" s="17" t="s">
        <v>19</v>
      </c>
      <c r="G2117" s="7" t="n">
        <v>3</v>
      </c>
      <c r="H2117" s="6" t="n">
        <v>3457</v>
      </c>
      <c r="I2117" s="6" t="n">
        <v>-10371</v>
      </c>
      <c r="J2117" s="6" t="n">
        <v>0</v>
      </c>
      <c r="K2117" s="6" t="n">
        <v>-4.15</v>
      </c>
      <c r="L2117" s="6" t="n">
        <v>0</v>
      </c>
      <c r="M2117" s="6"/>
      <c r="N2117" s="6" t="s">
        <f>=I2117+J2117+K2117+L2117</f>
      </c>
      <c r="O2117" s="6"/>
      <c r="P2117" s="17"/>
    </row>
    <row collapsed="false" customFormat="false" customHeight="false" hidden="false" ht="12.1" outlineLevel="0" r="2118">
      <c r="A2118" s="21" t="n">
        <v>45840.764930556</v>
      </c>
      <c r="B2118" s="17" t="s">
        <v>42</v>
      </c>
      <c r="C2118" s="17" t="s">
        <v>671</v>
      </c>
      <c r="D2118" s="17" t="s">
        <v>473</v>
      </c>
      <c r="E2118" s="17" t="s">
        <v>17</v>
      </c>
      <c r="F2118" s="17" t="s">
        <v>19</v>
      </c>
      <c r="G2118" s="7" t="n">
        <v>1</v>
      </c>
      <c r="H2118" s="6" t="n">
        <v>3457</v>
      </c>
      <c r="I2118" s="6" t="n">
        <v>-3457</v>
      </c>
      <c r="J2118" s="6" t="n">
        <v>0</v>
      </c>
      <c r="K2118" s="6" t="n">
        <v>-1.38</v>
      </c>
      <c r="L2118" s="6" t="n">
        <v>0</v>
      </c>
      <c r="M2118" s="6"/>
      <c r="N2118" s="6" t="s">
        <f>=I2118+J2118+K2118+L2118</f>
      </c>
      <c r="O2118" s="6"/>
      <c r="P2118" s="17"/>
    </row>
    <row collapsed="false" customFormat="false" customHeight="false" hidden="false" ht="12.1" outlineLevel="0" r="2119">
      <c r="A2119" s="21" t="n">
        <v>45840.764976852</v>
      </c>
      <c r="B2119" s="17" t="s">
        <v>42</v>
      </c>
      <c r="C2119" s="17" t="s">
        <v>671</v>
      </c>
      <c r="D2119" s="17" t="s">
        <v>473</v>
      </c>
      <c r="E2119" s="17" t="s">
        <v>17</v>
      </c>
      <c r="F2119" s="17" t="s">
        <v>19</v>
      </c>
      <c r="G2119" s="7" t="n">
        <v>1</v>
      </c>
      <c r="H2119" s="6" t="n">
        <v>3457</v>
      </c>
      <c r="I2119" s="6" t="n">
        <v>-3457</v>
      </c>
      <c r="J2119" s="6" t="n">
        <v>0</v>
      </c>
      <c r="K2119" s="6" t="n">
        <v>-1.38</v>
      </c>
      <c r="L2119" s="6" t="n">
        <v>0</v>
      </c>
      <c r="M2119" s="6"/>
      <c r="N2119" s="6" t="s">
        <f>=I2119+J2119+K2119+L2119</f>
      </c>
      <c r="O2119" s="6"/>
      <c r="P2119" s="17"/>
    </row>
    <row collapsed="false" customFormat="false" customHeight="false" hidden="false" ht="12.1" outlineLevel="0" r="2120">
      <c r="A2120" s="21" t="n">
        <v>45840.765023148</v>
      </c>
      <c r="B2120" s="17" t="s">
        <v>42</v>
      </c>
      <c r="C2120" s="17" t="s">
        <v>671</v>
      </c>
      <c r="D2120" s="17" t="s">
        <v>473</v>
      </c>
      <c r="E2120" s="17" t="s">
        <v>17</v>
      </c>
      <c r="F2120" s="17" t="s">
        <v>19</v>
      </c>
      <c r="G2120" s="7" t="n">
        <v>1</v>
      </c>
      <c r="H2120" s="6" t="n">
        <v>3457</v>
      </c>
      <c r="I2120" s="6" t="n">
        <v>-3457</v>
      </c>
      <c r="J2120" s="6" t="n">
        <v>0</v>
      </c>
      <c r="K2120" s="6" t="n">
        <v>-1.38</v>
      </c>
      <c r="L2120" s="6" t="n">
        <v>0</v>
      </c>
      <c r="M2120" s="6"/>
      <c r="N2120" s="6" t="s">
        <f>=I2120+J2120+K2120+L2120</f>
      </c>
      <c r="O2120" s="6"/>
      <c r="P2120" s="17"/>
    </row>
    <row collapsed="false" customFormat="false" customHeight="false" hidden="false" ht="12.1" outlineLevel="0" r="2121">
      <c r="A2121" s="21" t="n">
        <v>45840.765023148</v>
      </c>
      <c r="B2121" s="17" t="s">
        <v>42</v>
      </c>
      <c r="C2121" s="17" t="s">
        <v>671</v>
      </c>
      <c r="D2121" s="17" t="s">
        <v>473</v>
      </c>
      <c r="E2121" s="17" t="s">
        <v>17</v>
      </c>
      <c r="F2121" s="17" t="s">
        <v>19</v>
      </c>
      <c r="G2121" s="7" t="n">
        <v>2</v>
      </c>
      <c r="H2121" s="6" t="n">
        <v>3457</v>
      </c>
      <c r="I2121" s="6" t="n">
        <v>-6914</v>
      </c>
      <c r="J2121" s="6" t="n">
        <v>0</v>
      </c>
      <c r="K2121" s="6" t="n">
        <v>-2.77</v>
      </c>
      <c r="L2121" s="6" t="n">
        <v>0</v>
      </c>
      <c r="M2121" s="6"/>
      <c r="N2121" s="6" t="s">
        <f>=I2121+J2121+K2121+L2121</f>
      </c>
      <c r="O2121" s="6"/>
      <c r="P2121" s="17"/>
    </row>
    <row collapsed="false" customFormat="false" customHeight="false" hidden="false" ht="12.1" outlineLevel="0" r="2122">
      <c r="A2122" s="21" t="n">
        <v>45840.765023148</v>
      </c>
      <c r="B2122" s="17" t="s">
        <v>42</v>
      </c>
      <c r="C2122" s="17" t="s">
        <v>671</v>
      </c>
      <c r="D2122" s="17" t="s">
        <v>473</v>
      </c>
      <c r="E2122" s="17" t="s">
        <v>17</v>
      </c>
      <c r="F2122" s="17" t="s">
        <v>19</v>
      </c>
      <c r="G2122" s="7" t="n">
        <v>1</v>
      </c>
      <c r="H2122" s="6" t="n">
        <v>3457</v>
      </c>
      <c r="I2122" s="6" t="n">
        <v>-3457</v>
      </c>
      <c r="J2122" s="6" t="n">
        <v>0</v>
      </c>
      <c r="K2122" s="6" t="n">
        <v>-1.38</v>
      </c>
      <c r="L2122" s="6" t="n">
        <v>0</v>
      </c>
      <c r="M2122" s="6"/>
      <c r="N2122" s="6" t="s">
        <f>=I2122+J2122+K2122+L2122</f>
      </c>
      <c r="O2122" s="6"/>
      <c r="P2122" s="17"/>
    </row>
    <row collapsed="false" customFormat="false" customHeight="false" hidden="false" ht="12.1" outlineLevel="0" r="2123">
      <c r="A2123" s="21" t="n">
        <v>45840.765034722</v>
      </c>
      <c r="B2123" s="17" t="s">
        <v>42</v>
      </c>
      <c r="C2123" s="17" t="s">
        <v>671</v>
      </c>
      <c r="D2123" s="17" t="s">
        <v>473</v>
      </c>
      <c r="E2123" s="17" t="s">
        <v>17</v>
      </c>
      <c r="F2123" s="17" t="s">
        <v>19</v>
      </c>
      <c r="G2123" s="7" t="n">
        <v>1</v>
      </c>
      <c r="H2123" s="6" t="n">
        <v>3457</v>
      </c>
      <c r="I2123" s="6" t="n">
        <v>-3457</v>
      </c>
      <c r="J2123" s="6" t="n">
        <v>0</v>
      </c>
      <c r="K2123" s="6" t="n">
        <v>-1.38</v>
      </c>
      <c r="L2123" s="6" t="n">
        <v>0</v>
      </c>
      <c r="M2123" s="6"/>
      <c r="N2123" s="6" t="s">
        <f>=I2123+J2123+K2123+L2123</f>
      </c>
      <c r="O2123" s="6"/>
      <c r="P2123" s="17"/>
    </row>
    <row collapsed="false" customFormat="false" customHeight="false" hidden="false" ht="12.1" outlineLevel="0" r="2124">
      <c r="A2124" s="21" t="n">
        <v>45840.765046296</v>
      </c>
      <c r="B2124" s="17" t="s">
        <v>42</v>
      </c>
      <c r="C2124" s="17" t="s">
        <v>671</v>
      </c>
      <c r="D2124" s="17" t="s">
        <v>473</v>
      </c>
      <c r="E2124" s="17" t="s">
        <v>17</v>
      </c>
      <c r="F2124" s="17" t="s">
        <v>19</v>
      </c>
      <c r="G2124" s="7" t="n">
        <v>1</v>
      </c>
      <c r="H2124" s="6" t="n">
        <v>3457</v>
      </c>
      <c r="I2124" s="6" t="n">
        <v>-3457</v>
      </c>
      <c r="J2124" s="6" t="n">
        <v>0</v>
      </c>
      <c r="K2124" s="6" t="n">
        <v>-1.38</v>
      </c>
      <c r="L2124" s="6" t="n">
        <v>0</v>
      </c>
      <c r="M2124" s="6"/>
      <c r="N2124" s="6" t="s">
        <f>=I2124+J2124+K2124+L2124</f>
      </c>
      <c r="O2124" s="6"/>
      <c r="P2124" s="17"/>
    </row>
    <row collapsed="false" customFormat="false" customHeight="false" hidden="false" ht="12.1" outlineLevel="0" r="2125">
      <c r="A2125" s="21" t="n">
        <v>45840.765335648</v>
      </c>
      <c r="B2125" s="17" t="s">
        <v>42</v>
      </c>
      <c r="C2125" s="17" t="s">
        <v>671</v>
      </c>
      <c r="D2125" s="17" t="s">
        <v>473</v>
      </c>
      <c r="E2125" s="17" t="s">
        <v>17</v>
      </c>
      <c r="F2125" s="17" t="s">
        <v>19</v>
      </c>
      <c r="G2125" s="7" t="n">
        <v>1</v>
      </c>
      <c r="H2125" s="6" t="n">
        <v>3457</v>
      </c>
      <c r="I2125" s="6" t="n">
        <v>-3457</v>
      </c>
      <c r="J2125" s="6" t="n">
        <v>0</v>
      </c>
      <c r="K2125" s="6" t="n">
        <v>-1.38</v>
      </c>
      <c r="L2125" s="6" t="n">
        <v>0</v>
      </c>
      <c r="M2125" s="6"/>
      <c r="N2125" s="6" t="s">
        <f>=I2125+J2125+K2125+L2125</f>
      </c>
      <c r="O2125" s="6"/>
      <c r="P2125" s="17"/>
    </row>
    <row collapsed="false" customFormat="false" customHeight="false" hidden="false" ht="12.1" outlineLevel="0" r="2126">
      <c r="A2126" s="21" t="n">
        <v>45840.765335648</v>
      </c>
      <c r="B2126" s="17" t="s">
        <v>42</v>
      </c>
      <c r="C2126" s="17" t="s">
        <v>671</v>
      </c>
      <c r="D2126" s="17" t="s">
        <v>473</v>
      </c>
      <c r="E2126" s="17" t="s">
        <v>17</v>
      </c>
      <c r="F2126" s="17" t="s">
        <v>19</v>
      </c>
      <c r="G2126" s="7" t="n">
        <v>1</v>
      </c>
      <c r="H2126" s="6" t="n">
        <v>3457</v>
      </c>
      <c r="I2126" s="6" t="n">
        <v>-3457</v>
      </c>
      <c r="J2126" s="6" t="n">
        <v>0</v>
      </c>
      <c r="K2126" s="6" t="n">
        <v>-1.38</v>
      </c>
      <c r="L2126" s="6" t="n">
        <v>0</v>
      </c>
      <c r="M2126" s="6"/>
      <c r="N2126" s="6" t="s">
        <f>=I2126+J2126+K2126+L2126</f>
      </c>
      <c r="O2126" s="6"/>
      <c r="P2126" s="17"/>
    </row>
    <row collapsed="false" customFormat="false" customHeight="false" hidden="false" ht="12.1" outlineLevel="0" r="2127">
      <c r="A2127" s="21" t="n">
        <v>45840.765335648</v>
      </c>
      <c r="B2127" s="17" t="s">
        <v>42</v>
      </c>
      <c r="C2127" s="17" t="s">
        <v>671</v>
      </c>
      <c r="D2127" s="17" t="s">
        <v>473</v>
      </c>
      <c r="E2127" s="17" t="s">
        <v>17</v>
      </c>
      <c r="F2127" s="17" t="s">
        <v>19</v>
      </c>
      <c r="G2127" s="7" t="n">
        <v>15</v>
      </c>
      <c r="H2127" s="6" t="n">
        <v>3457</v>
      </c>
      <c r="I2127" s="6" t="n">
        <v>-51855</v>
      </c>
      <c r="J2127" s="6" t="n">
        <v>0</v>
      </c>
      <c r="K2127" s="6" t="n">
        <v>-20.74</v>
      </c>
      <c r="L2127" s="6" t="n">
        <v>0</v>
      </c>
      <c r="M2127" s="6"/>
      <c r="N2127" s="6" t="s">
        <f>=I2127+J2127+K2127+L2127</f>
      </c>
      <c r="O2127" s="6"/>
      <c r="P2127" s="17"/>
    </row>
    <row collapsed="false" customFormat="false" customHeight="false" hidden="false" ht="12.1" outlineLevel="0" r="2128">
      <c r="A2128" s="21" t="n">
        <v>45840.765335648</v>
      </c>
      <c r="B2128" s="17" t="s">
        <v>42</v>
      </c>
      <c r="C2128" s="17" t="s">
        <v>671</v>
      </c>
      <c r="D2128" s="17" t="s">
        <v>473</v>
      </c>
      <c r="E2128" s="17" t="s">
        <v>17</v>
      </c>
      <c r="F2128" s="17" t="s">
        <v>19</v>
      </c>
      <c r="G2128" s="7" t="n">
        <v>14</v>
      </c>
      <c r="H2128" s="6" t="n">
        <v>3457</v>
      </c>
      <c r="I2128" s="6" t="n">
        <v>-48398</v>
      </c>
      <c r="J2128" s="6" t="n">
        <v>0</v>
      </c>
      <c r="K2128" s="6" t="n">
        <v>-19.36</v>
      </c>
      <c r="L2128" s="6" t="n">
        <v>0</v>
      </c>
      <c r="M2128" s="6"/>
      <c r="N2128" s="6" t="s">
        <f>=I2128+J2128+K2128+L2128</f>
      </c>
      <c r="O2128" s="6"/>
      <c r="P2128" s="17"/>
    </row>
    <row collapsed="false" customFormat="false" customHeight="false" hidden="false" ht="12.1" outlineLevel="0" r="2129">
      <c r="A2129" s="21" t="n">
        <v>45840.765347222</v>
      </c>
      <c r="B2129" s="17" t="s">
        <v>42</v>
      </c>
      <c r="C2129" s="17" t="s">
        <v>671</v>
      </c>
      <c r="D2129" s="17" t="s">
        <v>473</v>
      </c>
      <c r="E2129" s="17" t="s">
        <v>17</v>
      </c>
      <c r="F2129" s="17" t="s">
        <v>19</v>
      </c>
      <c r="G2129" s="7" t="n">
        <v>1</v>
      </c>
      <c r="H2129" s="6" t="n">
        <v>3457</v>
      </c>
      <c r="I2129" s="6" t="n">
        <v>-3457</v>
      </c>
      <c r="J2129" s="6" t="n">
        <v>0</v>
      </c>
      <c r="K2129" s="6" t="n">
        <v>-1.38</v>
      </c>
      <c r="L2129" s="6" t="n">
        <v>0</v>
      </c>
      <c r="M2129" s="6"/>
      <c r="N2129" s="6" t="s">
        <f>=I2129+J2129+K2129+L2129</f>
      </c>
      <c r="O2129" s="6"/>
      <c r="P2129" s="17"/>
    </row>
    <row collapsed="false" customFormat="false" customHeight="false" hidden="false" ht="12.1" outlineLevel="0" r="2130">
      <c r="A2130" s="21" t="n">
        <v>45840.765347222</v>
      </c>
      <c r="B2130" s="17" t="s">
        <v>42</v>
      </c>
      <c r="C2130" s="17" t="s">
        <v>671</v>
      </c>
      <c r="D2130" s="17" t="s">
        <v>473</v>
      </c>
      <c r="E2130" s="17" t="s">
        <v>17</v>
      </c>
      <c r="F2130" s="17" t="s">
        <v>19</v>
      </c>
      <c r="G2130" s="7" t="n">
        <v>1</v>
      </c>
      <c r="H2130" s="6" t="n">
        <v>3457</v>
      </c>
      <c r="I2130" s="6" t="n">
        <v>-3457</v>
      </c>
      <c r="J2130" s="6" t="n">
        <v>0</v>
      </c>
      <c r="K2130" s="6" t="n">
        <v>-1.38</v>
      </c>
      <c r="L2130" s="6" t="n">
        <v>0</v>
      </c>
      <c r="M2130" s="6"/>
      <c r="N2130" s="6" t="s">
        <f>=I2130+J2130+K2130+L2130</f>
      </c>
      <c r="O2130" s="6"/>
      <c r="P2130" s="17"/>
    </row>
    <row collapsed="false" customFormat="false" customHeight="false" hidden="false" ht="12.1" outlineLevel="0" r="2131">
      <c r="A2131" s="21" t="n">
        <v>45840.765347222</v>
      </c>
      <c r="B2131" s="17" t="s">
        <v>42</v>
      </c>
      <c r="C2131" s="17" t="s">
        <v>671</v>
      </c>
      <c r="D2131" s="17" t="s">
        <v>473</v>
      </c>
      <c r="E2131" s="17" t="s">
        <v>17</v>
      </c>
      <c r="F2131" s="17" t="s">
        <v>19</v>
      </c>
      <c r="G2131" s="7" t="n">
        <v>1</v>
      </c>
      <c r="H2131" s="6" t="n">
        <v>3457</v>
      </c>
      <c r="I2131" s="6" t="n">
        <v>-3457</v>
      </c>
      <c r="J2131" s="6" t="n">
        <v>0</v>
      </c>
      <c r="K2131" s="6" t="n">
        <v>-1.38</v>
      </c>
      <c r="L2131" s="6" t="n">
        <v>0</v>
      </c>
      <c r="M2131" s="6"/>
      <c r="N2131" s="6" t="s">
        <f>=I2131+J2131+K2131+L2131</f>
      </c>
      <c r="O2131" s="6"/>
      <c r="P2131" s="17"/>
    </row>
    <row collapsed="false" customFormat="false" customHeight="false" hidden="false" ht="12.1" outlineLevel="0" r="2132">
      <c r="A2132" s="21" t="n">
        <v>45840.765358796</v>
      </c>
      <c r="B2132" s="17" t="s">
        <v>42</v>
      </c>
      <c r="C2132" s="17" t="s">
        <v>671</v>
      </c>
      <c r="D2132" s="17" t="s">
        <v>473</v>
      </c>
      <c r="E2132" s="17" t="s">
        <v>17</v>
      </c>
      <c r="F2132" s="17" t="s">
        <v>19</v>
      </c>
      <c r="G2132" s="7" t="n">
        <v>1</v>
      </c>
      <c r="H2132" s="6" t="n">
        <v>3457</v>
      </c>
      <c r="I2132" s="6" t="n">
        <v>-3457</v>
      </c>
      <c r="J2132" s="6" t="n">
        <v>0</v>
      </c>
      <c r="K2132" s="6" t="n">
        <v>-1.38</v>
      </c>
      <c r="L2132" s="6" t="n">
        <v>0</v>
      </c>
      <c r="M2132" s="6"/>
      <c r="N2132" s="6" t="s">
        <f>=I2132+J2132+K2132+L2132</f>
      </c>
      <c r="O2132" s="6"/>
      <c r="P2132" s="17"/>
    </row>
    <row collapsed="false" customFormat="false" customHeight="false" hidden="false" ht="12.1" outlineLevel="0" r="2133">
      <c r="A2133" s="21" t="n">
        <v>45840.765358796</v>
      </c>
      <c r="B2133" s="17" t="s">
        <v>42</v>
      </c>
      <c r="C2133" s="17" t="s">
        <v>671</v>
      </c>
      <c r="D2133" s="17" t="s">
        <v>473</v>
      </c>
      <c r="E2133" s="17" t="s">
        <v>17</v>
      </c>
      <c r="F2133" s="17" t="s">
        <v>19</v>
      </c>
      <c r="G2133" s="7" t="n">
        <v>1</v>
      </c>
      <c r="H2133" s="6" t="n">
        <v>3457</v>
      </c>
      <c r="I2133" s="6" t="n">
        <v>-3457</v>
      </c>
      <c r="J2133" s="6" t="n">
        <v>0</v>
      </c>
      <c r="K2133" s="6" t="n">
        <v>-1.38</v>
      </c>
      <c r="L2133" s="6" t="n">
        <v>0</v>
      </c>
      <c r="M2133" s="6"/>
      <c r="N2133" s="6" t="s">
        <f>=I2133+J2133+K2133+L2133</f>
      </c>
      <c r="O2133" s="6"/>
      <c r="P2133" s="17"/>
    </row>
    <row collapsed="false" customFormat="false" customHeight="false" hidden="false" ht="12.1" outlineLevel="0" r="2134">
      <c r="A2134" s="21" t="n">
        <v>45840.765358796</v>
      </c>
      <c r="B2134" s="17" t="s">
        <v>42</v>
      </c>
      <c r="C2134" s="17" t="s">
        <v>671</v>
      </c>
      <c r="D2134" s="17" t="s">
        <v>473</v>
      </c>
      <c r="E2134" s="17" t="s">
        <v>17</v>
      </c>
      <c r="F2134" s="17" t="s">
        <v>19</v>
      </c>
      <c r="G2134" s="7" t="n">
        <v>2</v>
      </c>
      <c r="H2134" s="6" t="n">
        <v>3457</v>
      </c>
      <c r="I2134" s="6" t="n">
        <v>-6914</v>
      </c>
      <c r="J2134" s="6" t="n">
        <v>0</v>
      </c>
      <c r="K2134" s="6" t="n">
        <v>-2.77</v>
      </c>
      <c r="L2134" s="6" t="n">
        <v>0</v>
      </c>
      <c r="M2134" s="6"/>
      <c r="N2134" s="6" t="s">
        <f>=I2134+J2134+K2134+L2134</f>
      </c>
      <c r="O2134" s="6"/>
      <c r="P2134" s="17"/>
    </row>
    <row collapsed="false" customFormat="false" customHeight="false" hidden="false" ht="12.1" outlineLevel="0" r="2135">
      <c r="A2135" s="21" t="n">
        <v>45840.76537037</v>
      </c>
      <c r="B2135" s="17" t="s">
        <v>42</v>
      </c>
      <c r="C2135" s="17" t="s">
        <v>671</v>
      </c>
      <c r="D2135" s="17" t="s">
        <v>473</v>
      </c>
      <c r="E2135" s="17" t="s">
        <v>17</v>
      </c>
      <c r="F2135" s="17" t="s">
        <v>19</v>
      </c>
      <c r="G2135" s="7" t="n">
        <v>1</v>
      </c>
      <c r="H2135" s="6" t="n">
        <v>3457</v>
      </c>
      <c r="I2135" s="6" t="n">
        <v>-3457</v>
      </c>
      <c r="J2135" s="6" t="n">
        <v>0</v>
      </c>
      <c r="K2135" s="6" t="n">
        <v>-1.38</v>
      </c>
      <c r="L2135" s="6" t="n">
        <v>0</v>
      </c>
      <c r="M2135" s="6"/>
      <c r="N2135" s="6" t="s">
        <f>=I2135+J2135+K2135+L2135</f>
      </c>
      <c r="O2135" s="6"/>
      <c r="P2135" s="17"/>
    </row>
    <row collapsed="false" customFormat="false" customHeight="false" hidden="false" ht="12.1" outlineLevel="0" r="2136">
      <c r="A2136" s="21" t="n">
        <v>45840.76537037</v>
      </c>
      <c r="B2136" s="17" t="s">
        <v>42</v>
      </c>
      <c r="C2136" s="17" t="s">
        <v>671</v>
      </c>
      <c r="D2136" s="17" t="s">
        <v>473</v>
      </c>
      <c r="E2136" s="17" t="s">
        <v>17</v>
      </c>
      <c r="F2136" s="17" t="s">
        <v>19</v>
      </c>
      <c r="G2136" s="7" t="n">
        <v>1</v>
      </c>
      <c r="H2136" s="6" t="n">
        <v>3457</v>
      </c>
      <c r="I2136" s="6" t="n">
        <v>-3457</v>
      </c>
      <c r="J2136" s="6" t="n">
        <v>0</v>
      </c>
      <c r="K2136" s="6" t="n">
        <v>-1.38</v>
      </c>
      <c r="L2136" s="6" t="n">
        <v>0</v>
      </c>
      <c r="M2136" s="6"/>
      <c r="N2136" s="6" t="s">
        <f>=I2136+J2136+K2136+L2136</f>
      </c>
      <c r="O2136" s="6"/>
      <c r="P2136" s="17"/>
    </row>
    <row collapsed="false" customFormat="false" customHeight="false" hidden="false" ht="12.1" outlineLevel="0" r="2137">
      <c r="A2137" s="21" t="n">
        <v>45840.76537037</v>
      </c>
      <c r="B2137" s="17" t="s">
        <v>42</v>
      </c>
      <c r="C2137" s="17" t="s">
        <v>671</v>
      </c>
      <c r="D2137" s="17" t="s">
        <v>473</v>
      </c>
      <c r="E2137" s="17" t="s">
        <v>17</v>
      </c>
      <c r="F2137" s="17" t="s">
        <v>19</v>
      </c>
      <c r="G2137" s="7" t="n">
        <v>1</v>
      </c>
      <c r="H2137" s="6" t="n">
        <v>3457</v>
      </c>
      <c r="I2137" s="6" t="n">
        <v>-3457</v>
      </c>
      <c r="J2137" s="6" t="n">
        <v>0</v>
      </c>
      <c r="K2137" s="6" t="n">
        <v>-1.38</v>
      </c>
      <c r="L2137" s="6" t="n">
        <v>0</v>
      </c>
      <c r="M2137" s="6"/>
      <c r="N2137" s="6" t="s">
        <f>=I2137+J2137+K2137+L2137</f>
      </c>
      <c r="O2137" s="6"/>
      <c r="P2137" s="17"/>
    </row>
    <row collapsed="false" customFormat="false" customHeight="false" hidden="false" ht="12.1" outlineLevel="0" r="2138">
      <c r="A2138" s="21" t="n">
        <v>45840.765381944</v>
      </c>
      <c r="B2138" s="17" t="s">
        <v>42</v>
      </c>
      <c r="C2138" s="17" t="s">
        <v>671</v>
      </c>
      <c r="D2138" s="17" t="s">
        <v>473</v>
      </c>
      <c r="E2138" s="17" t="s">
        <v>17</v>
      </c>
      <c r="F2138" s="17" t="s">
        <v>19</v>
      </c>
      <c r="G2138" s="7" t="n">
        <v>1</v>
      </c>
      <c r="H2138" s="6" t="n">
        <v>3457</v>
      </c>
      <c r="I2138" s="6" t="n">
        <v>-3457</v>
      </c>
      <c r="J2138" s="6" t="n">
        <v>0</v>
      </c>
      <c r="K2138" s="6" t="n">
        <v>-1.38</v>
      </c>
      <c r="L2138" s="6" t="n">
        <v>0</v>
      </c>
      <c r="M2138" s="6"/>
      <c r="N2138" s="6" t="s">
        <f>=I2138+J2138+K2138+L2138</f>
      </c>
      <c r="O2138" s="6"/>
      <c r="P2138" s="17"/>
    </row>
    <row collapsed="false" customFormat="false" customHeight="false" hidden="false" ht="12.1" outlineLevel="0" r="2139">
      <c r="A2139" s="21" t="n">
        <v>45840.765393519</v>
      </c>
      <c r="B2139" s="17" t="s">
        <v>42</v>
      </c>
      <c r="C2139" s="17" t="s">
        <v>671</v>
      </c>
      <c r="D2139" s="17" t="s">
        <v>473</v>
      </c>
      <c r="E2139" s="17" t="s">
        <v>17</v>
      </c>
      <c r="F2139" s="17" t="s">
        <v>19</v>
      </c>
      <c r="G2139" s="7" t="n">
        <v>1</v>
      </c>
      <c r="H2139" s="6" t="n">
        <v>3457</v>
      </c>
      <c r="I2139" s="6" t="n">
        <v>-3457</v>
      </c>
      <c r="J2139" s="6" t="n">
        <v>0</v>
      </c>
      <c r="K2139" s="6" t="n">
        <v>-1.38</v>
      </c>
      <c r="L2139" s="6" t="n">
        <v>0</v>
      </c>
      <c r="M2139" s="6"/>
      <c r="N2139" s="6" t="s">
        <f>=I2139+J2139+K2139+L2139</f>
      </c>
      <c r="O2139" s="6"/>
      <c r="P2139" s="17"/>
    </row>
    <row collapsed="false" customFormat="false" customHeight="false" hidden="false" ht="12.1" outlineLevel="0" r="2140">
      <c r="A2140" s="21" t="n">
        <v>45840.765462963</v>
      </c>
      <c r="B2140" s="17" t="s">
        <v>42</v>
      </c>
      <c r="C2140" s="17" t="s">
        <v>671</v>
      </c>
      <c r="D2140" s="17" t="s">
        <v>473</v>
      </c>
      <c r="E2140" s="17" t="s">
        <v>17</v>
      </c>
      <c r="F2140" s="17" t="s">
        <v>19</v>
      </c>
      <c r="G2140" s="7" t="n">
        <v>20</v>
      </c>
      <c r="H2140" s="6" t="n">
        <v>3457</v>
      </c>
      <c r="I2140" s="6" t="n">
        <v>-69140</v>
      </c>
      <c r="J2140" s="6" t="n">
        <v>0</v>
      </c>
      <c r="K2140" s="6" t="n">
        <v>-27.66</v>
      </c>
      <c r="L2140" s="6" t="n">
        <v>0</v>
      </c>
      <c r="M2140" s="6"/>
      <c r="N2140" s="6" t="s">
        <f>=I2140+J2140+K2140+L2140</f>
      </c>
      <c r="O2140" s="6"/>
      <c r="P2140" s="17"/>
    </row>
    <row collapsed="false" customFormat="false" customHeight="false" hidden="false" ht="12.1" outlineLevel="0" r="2141">
      <c r="A2141" s="21" t="n">
        <v>45840.793587963</v>
      </c>
      <c r="B2141" s="17" t="s">
        <v>74</v>
      </c>
      <c r="C2141" s="17" t="s">
        <v>655</v>
      </c>
      <c r="D2141" s="17" t="s">
        <v>473</v>
      </c>
      <c r="E2141" s="17" t="s">
        <v>75</v>
      </c>
      <c r="F2141" s="17" t="s">
        <v>19</v>
      </c>
      <c r="G2141" s="7" t="n">
        <v>1</v>
      </c>
      <c r="H2141" s="6" t="n">
        <v>973.3</v>
      </c>
      <c r="I2141" s="6" t="n">
        <v>-973.3</v>
      </c>
      <c r="J2141" s="6" t="n">
        <v>0</v>
      </c>
      <c r="K2141" s="6" t="n">
        <v>-0.39</v>
      </c>
      <c r="L2141" s="6" t="n">
        <v>0</v>
      </c>
      <c r="M2141" s="6"/>
      <c r="N2141" s="6" t="s">
        <f>=I2141+J2141+K2141+L2141</f>
      </c>
      <c r="O2141" s="6"/>
      <c r="P2141" s="17"/>
    </row>
    <row collapsed="false" customFormat="false" customHeight="false" hidden="false" ht="12.1" outlineLevel="0" r="2142">
      <c r="A2142" s="21" t="n">
        <v>45840.834178241</v>
      </c>
      <c r="B2142" s="17" t="s">
        <v>33</v>
      </c>
      <c r="C2142" s="17" t="s">
        <v>622</v>
      </c>
      <c r="D2142" s="17" t="s">
        <v>473</v>
      </c>
      <c r="E2142" s="17" t="s">
        <v>17</v>
      </c>
      <c r="F2142" s="17" t="s">
        <v>19</v>
      </c>
      <c r="G2142" s="7" t="n">
        <v>330</v>
      </c>
      <c r="H2142" s="6" t="n">
        <v>316.18</v>
      </c>
      <c r="I2142" s="6" t="n">
        <v>-104339.4</v>
      </c>
      <c r="J2142" s="6" t="n">
        <v>0</v>
      </c>
      <c r="K2142" s="6" t="n">
        <v>-41.74</v>
      </c>
      <c r="L2142" s="6" t="n">
        <v>0</v>
      </c>
      <c r="M2142" s="6"/>
      <c r="N2142" s="6" t="s">
        <f>=I2142+J2142+K2142+L2142</f>
      </c>
      <c r="O2142" s="6"/>
      <c r="P2142" s="17"/>
    </row>
    <row collapsed="false" customFormat="false" customHeight="false" hidden="false" ht="12.1" outlineLevel="0" r="2143">
      <c r="A2143" s="26" t="n">
        <v>45842.020636574</v>
      </c>
      <c r="B2143" s="27" t="s">
        <v>547</v>
      </c>
      <c r="C2143" s="27" t="s">
        <v>432</v>
      </c>
      <c r="D2143" s="27" t="s">
        <v>547</v>
      </c>
      <c r="E2143" s="27" t="s">
        <v>547</v>
      </c>
      <c r="F2143" s="27" t="s">
        <v>19</v>
      </c>
      <c r="G2143" s="28" t="n">
        <v>1</v>
      </c>
      <c r="H2143" s="29" t="n">
        <v>150000</v>
      </c>
      <c r="I2143" s="29" t="n">
        <v>150000</v>
      </c>
      <c r="J2143" s="29" t="n">
        <v>0</v>
      </c>
      <c r="K2143" s="29" t="n">
        <v>0</v>
      </c>
      <c r="L2143" s="29" t="n">
        <v>0</v>
      </c>
      <c r="M2143" s="29"/>
      <c r="N2143" s="6" t="s">
        <f>=I2143+J2143+K2143+L2143</f>
      </c>
      <c r="O2143" s="29"/>
      <c r="P2143" s="27"/>
    </row>
    <row collapsed="false" customFormat="false" customHeight="false" hidden="false" ht="12.1" outlineLevel="0" r="2144">
      <c r="A2144" s="26" t="n">
        <v>45842.020636574</v>
      </c>
      <c r="B2144" s="27" t="s">
        <v>547</v>
      </c>
      <c r="C2144" s="27" t="s">
        <v>432</v>
      </c>
      <c r="D2144" s="27" t="s">
        <v>547</v>
      </c>
      <c r="E2144" s="27" t="s">
        <v>547</v>
      </c>
      <c r="F2144" s="27" t="s">
        <v>19</v>
      </c>
      <c r="G2144" s="28" t="n">
        <v>1</v>
      </c>
      <c r="H2144" s="29" t="n">
        <v>180000</v>
      </c>
      <c r="I2144" s="29" t="n">
        <v>180000</v>
      </c>
      <c r="J2144" s="29" t="n">
        <v>0</v>
      </c>
      <c r="K2144" s="29" t="n">
        <v>0</v>
      </c>
      <c r="L2144" s="29" t="n">
        <v>0</v>
      </c>
      <c r="M2144" s="29"/>
      <c r="N2144" s="6" t="s">
        <f>=I2144+J2144+K2144+L2144</f>
      </c>
      <c r="O2144" s="29"/>
      <c r="P2144" s="27"/>
    </row>
    <row collapsed="false" customFormat="false" customHeight="false" hidden="false" ht="12.1" outlineLevel="0" r="2145">
      <c r="A2145" s="21" t="n">
        <v>45842.627002315</v>
      </c>
      <c r="B2145" s="17" t="s">
        <v>30</v>
      </c>
      <c r="C2145" s="17" t="s">
        <v>605</v>
      </c>
      <c r="D2145" s="17" t="s">
        <v>473</v>
      </c>
      <c r="E2145" s="17" t="s">
        <v>17</v>
      </c>
      <c r="F2145" s="17" t="s">
        <v>19</v>
      </c>
      <c r="G2145" s="7" t="n">
        <v>360</v>
      </c>
      <c r="H2145" s="6" t="n">
        <v>226.7</v>
      </c>
      <c r="I2145" s="6" t="n">
        <v>-81612</v>
      </c>
      <c r="J2145" s="6" t="n">
        <v>0</v>
      </c>
      <c r="K2145" s="6" t="n">
        <v>-32.64</v>
      </c>
      <c r="L2145" s="6" t="n">
        <v>0</v>
      </c>
      <c r="M2145" s="6"/>
      <c r="N2145" s="6" t="s">
        <f>=I2145+J2145+K2145+L2145</f>
      </c>
      <c r="O2145" s="6"/>
      <c r="P2145" s="17"/>
    </row>
    <row collapsed="false" customFormat="false" customHeight="false" hidden="false" ht="12.1" outlineLevel="0" r="2146">
      <c r="A2146" s="21" t="n">
        <v>45842.627002315</v>
      </c>
      <c r="B2146" s="17" t="s">
        <v>30</v>
      </c>
      <c r="C2146" s="17" t="s">
        <v>605</v>
      </c>
      <c r="D2146" s="17" t="s">
        <v>473</v>
      </c>
      <c r="E2146" s="17" t="s">
        <v>17</v>
      </c>
      <c r="F2146" s="17" t="s">
        <v>19</v>
      </c>
      <c r="G2146" s="7" t="n">
        <v>300</v>
      </c>
      <c r="H2146" s="6" t="n">
        <v>226.7</v>
      </c>
      <c r="I2146" s="6" t="n">
        <v>-68010</v>
      </c>
      <c r="J2146" s="6" t="n">
        <v>0</v>
      </c>
      <c r="K2146" s="6" t="n">
        <v>-27.2</v>
      </c>
      <c r="L2146" s="6" t="n">
        <v>0</v>
      </c>
      <c r="M2146" s="6"/>
      <c r="N2146" s="6" t="s">
        <f>=I2146+J2146+K2146+L2146</f>
      </c>
      <c r="O2146" s="6"/>
      <c r="P2146" s="17"/>
    </row>
    <row collapsed="false" customFormat="false" customHeight="false" hidden="false" ht="12.1" outlineLevel="0" r="2147">
      <c r="A2147" s="21" t="n">
        <v>45843.002453704</v>
      </c>
      <c r="B2147" s="17" t="s">
        <v>30</v>
      </c>
      <c r="C2147" s="17" t="s">
        <v>605</v>
      </c>
      <c r="D2147" s="17" t="s">
        <v>473</v>
      </c>
      <c r="E2147" s="17" t="s">
        <v>17</v>
      </c>
      <c r="F2147" s="17" t="s">
        <v>19</v>
      </c>
      <c r="G2147" s="7" t="n">
        <v>800</v>
      </c>
      <c r="H2147" s="6" t="n">
        <v>224.9</v>
      </c>
      <c r="I2147" s="6" t="n">
        <v>-179920</v>
      </c>
      <c r="J2147" s="6" t="n">
        <v>0</v>
      </c>
      <c r="K2147" s="6" t="n">
        <v>-71.97</v>
      </c>
      <c r="L2147" s="6" t="n">
        <v>0</v>
      </c>
      <c r="M2147" s="6"/>
      <c r="N2147" s="6" t="s">
        <f>=I2147+J2147+K2147+L2147</f>
      </c>
      <c r="O2147" s="6"/>
      <c r="P2147" s="17"/>
    </row>
    <row collapsed="false" customFormat="false" customHeight="false" hidden="false" ht="12.1" outlineLevel="0" r="2148">
      <c r="A2148" s="26" t="n">
        <v>45846.020636574</v>
      </c>
      <c r="B2148" s="27" t="s">
        <v>547</v>
      </c>
      <c r="C2148" s="27" t="s">
        <v>433</v>
      </c>
      <c r="D2148" s="27" t="s">
        <v>547</v>
      </c>
      <c r="E2148" s="27" t="s">
        <v>547</v>
      </c>
      <c r="F2148" s="27" t="s">
        <v>19</v>
      </c>
      <c r="G2148" s="28" t="n">
        <v>1</v>
      </c>
      <c r="H2148" s="29" t="n">
        <v>270000</v>
      </c>
      <c r="I2148" s="29" t="n">
        <v>270000</v>
      </c>
      <c r="J2148" s="29" t="n">
        <v>0</v>
      </c>
      <c r="K2148" s="29" t="n">
        <v>0</v>
      </c>
      <c r="L2148" s="29" t="n">
        <v>0</v>
      </c>
      <c r="M2148" s="29"/>
      <c r="N2148" s="6" t="s">
        <f>=I2148+J2148+K2148+L2148</f>
      </c>
      <c r="O2148" s="29"/>
      <c r="P2148" s="27"/>
    </row>
    <row collapsed="false" customFormat="false" customHeight="false" hidden="false" ht="12.1" outlineLevel="0" r="2149">
      <c r="A2149" s="26" t="n">
        <v>45847.020636574</v>
      </c>
      <c r="B2149" s="27" t="s">
        <v>547</v>
      </c>
      <c r="C2149" s="27" t="s">
        <v>433</v>
      </c>
      <c r="D2149" s="27" t="s">
        <v>547</v>
      </c>
      <c r="E2149" s="27" t="s">
        <v>547</v>
      </c>
      <c r="F2149" s="27" t="s">
        <v>19</v>
      </c>
      <c r="G2149" s="28" t="n">
        <v>1</v>
      </c>
      <c r="H2149" s="29" t="n">
        <v>250000</v>
      </c>
      <c r="I2149" s="29" t="n">
        <v>250000</v>
      </c>
      <c r="J2149" s="29" t="n">
        <v>0</v>
      </c>
      <c r="K2149" s="29" t="n">
        <v>0</v>
      </c>
      <c r="L2149" s="29" t="n">
        <v>0</v>
      </c>
      <c r="M2149" s="29"/>
      <c r="N2149" s="6" t="s">
        <f>=I2149+J2149+K2149+L2149</f>
      </c>
      <c r="O2149" s="29"/>
      <c r="P2149" s="27"/>
    </row>
    <row collapsed="false" customFormat="false" customHeight="false" hidden="false" ht="12.1" outlineLevel="0" r="2150">
      <c r="A2150" s="21" t="n">
        <v>45847.441157407</v>
      </c>
      <c r="B2150" s="17" t="s">
        <v>42</v>
      </c>
      <c r="C2150" s="17" t="s">
        <v>671</v>
      </c>
      <c r="D2150" s="17" t="s">
        <v>473</v>
      </c>
      <c r="E2150" s="17" t="s">
        <v>17</v>
      </c>
      <c r="F2150" s="17" t="s">
        <v>19</v>
      </c>
      <c r="G2150" s="7" t="n">
        <v>92</v>
      </c>
      <c r="H2150" s="6" t="n">
        <v>2908</v>
      </c>
      <c r="I2150" s="6" t="n">
        <v>-267536</v>
      </c>
      <c r="J2150" s="6" t="n">
        <v>0</v>
      </c>
      <c r="K2150" s="6" t="n">
        <v>-107.01</v>
      </c>
      <c r="L2150" s="6" t="n">
        <v>0</v>
      </c>
      <c r="M2150" s="6"/>
      <c r="N2150" s="6" t="s">
        <f>=I2150+J2150+K2150+L2150</f>
      </c>
      <c r="O2150" s="6"/>
      <c r="P2150" s="17"/>
    </row>
    <row collapsed="false" customFormat="false" customHeight="false" hidden="false" ht="12.1" outlineLevel="0" r="2151">
      <c r="A2151" s="21" t="n">
        <v>45847.463425926</v>
      </c>
      <c r="B2151" s="17" t="s">
        <v>42</v>
      </c>
      <c r="C2151" s="17" t="s">
        <v>671</v>
      </c>
      <c r="D2151" s="17" t="s">
        <v>473</v>
      </c>
      <c r="E2151" s="17" t="s">
        <v>17</v>
      </c>
      <c r="F2151" s="17" t="s">
        <v>19</v>
      </c>
      <c r="G2151" s="7" t="n">
        <v>20</v>
      </c>
      <c r="H2151" s="6" t="n">
        <v>2872</v>
      </c>
      <c r="I2151" s="6" t="n">
        <v>-57440</v>
      </c>
      <c r="J2151" s="6" t="n">
        <v>0</v>
      </c>
      <c r="K2151" s="6" t="n">
        <v>-40.21</v>
      </c>
      <c r="L2151" s="6" t="n">
        <v>0</v>
      </c>
      <c r="M2151" s="6"/>
      <c r="N2151" s="6" t="s">
        <f>=I2151+J2151+K2151+L2151</f>
      </c>
      <c r="O2151" s="6"/>
      <c r="P2151" s="17"/>
    </row>
    <row collapsed="false" customFormat="false" customHeight="false" hidden="false" ht="12.1" outlineLevel="0" r="2152">
      <c r="A2152" s="21" t="n">
        <v>45847.519965278</v>
      </c>
      <c r="B2152" s="17" t="s">
        <v>42</v>
      </c>
      <c r="C2152" s="17" t="s">
        <v>671</v>
      </c>
      <c r="D2152" s="17" t="s">
        <v>473</v>
      </c>
      <c r="E2152" s="17" t="s">
        <v>17</v>
      </c>
      <c r="F2152" s="17" t="s">
        <v>19</v>
      </c>
      <c r="G2152" s="7" t="n">
        <v>20</v>
      </c>
      <c r="H2152" s="6" t="n">
        <v>2859</v>
      </c>
      <c r="I2152" s="6" t="n">
        <v>-57180</v>
      </c>
      <c r="J2152" s="6" t="n">
        <v>0</v>
      </c>
      <c r="K2152" s="6" t="n">
        <v>-22.87</v>
      </c>
      <c r="L2152" s="6" t="n">
        <v>0</v>
      </c>
      <c r="M2152" s="6"/>
      <c r="N2152" s="6" t="s">
        <f>=I2152+J2152+K2152+L2152</f>
      </c>
      <c r="O2152" s="6"/>
      <c r="P2152" s="17"/>
    </row>
    <row collapsed="false" customFormat="false" customHeight="false" hidden="false" ht="12.1" outlineLevel="0" r="2153">
      <c r="A2153" s="21" t="n">
        <v>45847.539293981</v>
      </c>
      <c r="B2153" s="17" t="s">
        <v>65</v>
      </c>
      <c r="C2153" s="17" t="s">
        <v>677</v>
      </c>
      <c r="D2153" s="17" t="s">
        <v>473</v>
      </c>
      <c r="E2153" s="17" t="s">
        <v>17</v>
      </c>
      <c r="F2153" s="17" t="s">
        <v>19</v>
      </c>
      <c r="G2153" s="7" t="n">
        <v>50</v>
      </c>
      <c r="H2153" s="6" t="n">
        <v>373.81</v>
      </c>
      <c r="I2153" s="6" t="n">
        <v>-18690.5</v>
      </c>
      <c r="J2153" s="6" t="n">
        <v>0</v>
      </c>
      <c r="K2153" s="6" t="n">
        <v>-7.48</v>
      </c>
      <c r="L2153" s="6" t="n">
        <v>0</v>
      </c>
      <c r="M2153" s="6"/>
      <c r="N2153" s="6" t="s">
        <f>=I2153+J2153+K2153+L2153</f>
      </c>
      <c r="O2153" s="6"/>
      <c r="P2153" s="17"/>
    </row>
    <row collapsed="false" customFormat="false" customHeight="false" hidden="false" ht="12.1" outlineLevel="0" r="2154">
      <c r="A2154" s="21" t="n">
        <v>45847.53943287</v>
      </c>
      <c r="B2154" s="17" t="s">
        <v>65</v>
      </c>
      <c r="C2154" s="17" t="s">
        <v>677</v>
      </c>
      <c r="D2154" s="17" t="s">
        <v>473</v>
      </c>
      <c r="E2154" s="17" t="s">
        <v>17</v>
      </c>
      <c r="F2154" s="17" t="s">
        <v>19</v>
      </c>
      <c r="G2154" s="7" t="n">
        <v>50</v>
      </c>
      <c r="H2154" s="6" t="n">
        <v>373.81</v>
      </c>
      <c r="I2154" s="6" t="n">
        <v>-18690.5</v>
      </c>
      <c r="J2154" s="6" t="n">
        <v>0</v>
      </c>
      <c r="K2154" s="6" t="n">
        <v>-7.48</v>
      </c>
      <c r="L2154" s="6" t="n">
        <v>0</v>
      </c>
      <c r="M2154" s="6"/>
      <c r="N2154" s="6" t="s">
        <f>=I2154+J2154+K2154+L2154</f>
      </c>
      <c r="O2154" s="6"/>
      <c r="P2154" s="17"/>
    </row>
    <row collapsed="false" customFormat="false" customHeight="false" hidden="false" ht="12.1" outlineLevel="0" r="2155">
      <c r="A2155" s="21" t="n">
        <v>45847.539571759</v>
      </c>
      <c r="B2155" s="17" t="s">
        <v>65</v>
      </c>
      <c r="C2155" s="17" t="s">
        <v>677</v>
      </c>
      <c r="D2155" s="17" t="s">
        <v>473</v>
      </c>
      <c r="E2155" s="17" t="s">
        <v>17</v>
      </c>
      <c r="F2155" s="17" t="s">
        <v>19</v>
      </c>
      <c r="G2155" s="7" t="n">
        <v>50</v>
      </c>
      <c r="H2155" s="6" t="n">
        <v>373.81</v>
      </c>
      <c r="I2155" s="6" t="n">
        <v>-18690.5</v>
      </c>
      <c r="J2155" s="6" t="n">
        <v>0</v>
      </c>
      <c r="K2155" s="6" t="n">
        <v>-7.48</v>
      </c>
      <c r="L2155" s="6" t="n">
        <v>0</v>
      </c>
      <c r="M2155" s="6"/>
      <c r="N2155" s="6" t="s">
        <f>=I2155+J2155+K2155+L2155</f>
      </c>
      <c r="O2155" s="6"/>
      <c r="P2155" s="17"/>
    </row>
    <row collapsed="false" customFormat="false" customHeight="false" hidden="false" ht="12.1" outlineLevel="0" r="2156">
      <c r="A2156" s="21" t="n">
        <v>45847.539699074</v>
      </c>
      <c r="B2156" s="17" t="s">
        <v>65</v>
      </c>
      <c r="C2156" s="17" t="s">
        <v>677</v>
      </c>
      <c r="D2156" s="17" t="s">
        <v>473</v>
      </c>
      <c r="E2156" s="17" t="s">
        <v>17</v>
      </c>
      <c r="F2156" s="17" t="s">
        <v>19</v>
      </c>
      <c r="G2156" s="7" t="n">
        <v>50</v>
      </c>
      <c r="H2156" s="6" t="n">
        <v>373.81</v>
      </c>
      <c r="I2156" s="6" t="n">
        <v>-18690.5</v>
      </c>
      <c r="J2156" s="6" t="n">
        <v>0</v>
      </c>
      <c r="K2156" s="6" t="n">
        <v>-7.48</v>
      </c>
      <c r="L2156" s="6" t="n">
        <v>0</v>
      </c>
      <c r="M2156" s="6"/>
      <c r="N2156" s="6" t="s">
        <f>=I2156+J2156+K2156+L2156</f>
      </c>
      <c r="O2156" s="6"/>
      <c r="P2156" s="17"/>
    </row>
    <row collapsed="false" customFormat="false" customHeight="false" hidden="false" ht="12.1" outlineLevel="0" r="2157">
      <c r="A2157" s="21" t="n">
        <v>45847.69287037</v>
      </c>
      <c r="B2157" s="17" t="s">
        <v>16</v>
      </c>
      <c r="C2157" s="17" t="s">
        <v>556</v>
      </c>
      <c r="D2157" s="17" t="s">
        <v>473</v>
      </c>
      <c r="E2157" s="17" t="s">
        <v>17</v>
      </c>
      <c r="F2157" s="17" t="s">
        <v>19</v>
      </c>
      <c r="G2157" s="7" t="n">
        <v>10</v>
      </c>
      <c r="H2157" s="6" t="n">
        <v>5925</v>
      </c>
      <c r="I2157" s="6" t="n">
        <v>-59250</v>
      </c>
      <c r="J2157" s="6" t="n">
        <v>0</v>
      </c>
      <c r="K2157" s="6" t="n">
        <v>-23.7</v>
      </c>
      <c r="L2157" s="6" t="n">
        <v>0</v>
      </c>
      <c r="M2157" s="6"/>
      <c r="N2157" s="6" t="s">
        <f>=I2157+J2157+K2157+L2157</f>
      </c>
      <c r="O2157" s="6"/>
      <c r="P2157" s="17"/>
    </row>
    <row collapsed="false" customFormat="false" customHeight="false" hidden="false" ht="12.1" outlineLevel="0" r="2158">
      <c r="A2158" s="26" t="n">
        <v>45848.020636574</v>
      </c>
      <c r="B2158" s="27" t="s">
        <v>547</v>
      </c>
      <c r="C2158" s="27" t="s">
        <v>433</v>
      </c>
      <c r="D2158" s="27" t="s">
        <v>547</v>
      </c>
      <c r="E2158" s="27" t="s">
        <v>547</v>
      </c>
      <c r="F2158" s="27" t="s">
        <v>19</v>
      </c>
      <c r="G2158" s="28" t="n">
        <v>1</v>
      </c>
      <c r="H2158" s="29" t="n">
        <v>390000</v>
      </c>
      <c r="I2158" s="29" t="n">
        <v>390000</v>
      </c>
      <c r="J2158" s="29" t="n">
        <v>0</v>
      </c>
      <c r="K2158" s="29" t="n">
        <v>0</v>
      </c>
      <c r="L2158" s="29" t="n">
        <v>0</v>
      </c>
      <c r="M2158" s="29"/>
      <c r="N2158" s="6" t="s">
        <f>=I2158+J2158+K2158+L2158</f>
      </c>
      <c r="O2158" s="29"/>
      <c r="P2158" s="27"/>
    </row>
    <row collapsed="false" customFormat="false" customHeight="false" hidden="false" ht="12.1" outlineLevel="0" r="2159">
      <c r="A2159" s="21" t="n">
        <v>45848.547025463</v>
      </c>
      <c r="B2159" s="17" t="s">
        <v>45</v>
      </c>
      <c r="C2159" s="17" t="s">
        <v>620</v>
      </c>
      <c r="D2159" s="17" t="s">
        <v>473</v>
      </c>
      <c r="E2159" s="17" t="s">
        <v>17</v>
      </c>
      <c r="F2159" s="17" t="s">
        <v>19</v>
      </c>
      <c r="G2159" s="7" t="n">
        <v>4183</v>
      </c>
      <c r="H2159" s="6" t="n">
        <v>93.51</v>
      </c>
      <c r="I2159" s="6" t="n">
        <v>-391152.33</v>
      </c>
      <c r="J2159" s="6" t="n">
        <v>0</v>
      </c>
      <c r="K2159" s="6" t="n">
        <v>-156.46</v>
      </c>
      <c r="L2159" s="6" t="n">
        <v>0</v>
      </c>
      <c r="M2159" s="6"/>
      <c r="N2159" s="6" t="s">
        <f>=I2159+J2159+K2159+L2159</f>
      </c>
      <c r="O2159" s="6"/>
      <c r="P2159" s="17"/>
    </row>
    <row collapsed="false" customFormat="false" customHeight="false" hidden="false" ht="12.1" outlineLevel="0" r="2160">
      <c r="A2160" s="26" t="n">
        <v>45849.020636574</v>
      </c>
      <c r="B2160" s="27" t="s">
        <v>547</v>
      </c>
      <c r="C2160" s="27" t="s">
        <v>433</v>
      </c>
      <c r="D2160" s="27" t="s">
        <v>547</v>
      </c>
      <c r="E2160" s="27" t="s">
        <v>547</v>
      </c>
      <c r="F2160" s="27" t="s">
        <v>19</v>
      </c>
      <c r="G2160" s="28" t="n">
        <v>1</v>
      </c>
      <c r="H2160" s="29" t="n">
        <v>300000</v>
      </c>
      <c r="I2160" s="29" t="n">
        <v>300000</v>
      </c>
      <c r="J2160" s="29" t="n">
        <v>0</v>
      </c>
      <c r="K2160" s="29" t="n">
        <v>0</v>
      </c>
      <c r="L2160" s="29" t="n">
        <v>0</v>
      </c>
      <c r="M2160" s="29"/>
      <c r="N2160" s="6" t="s">
        <f>=I2160+J2160+K2160+L2160</f>
      </c>
      <c r="O2160" s="29"/>
      <c r="P2160" s="27"/>
    </row>
    <row collapsed="false" customFormat="false" customHeight="false" hidden="false" ht="12.1" outlineLevel="0" r="2161">
      <c r="A2161" s="26" t="n">
        <v>45849.020636574</v>
      </c>
      <c r="B2161" s="27" t="s">
        <v>547</v>
      </c>
      <c r="C2161" s="27" t="s">
        <v>433</v>
      </c>
      <c r="D2161" s="27" t="s">
        <v>547</v>
      </c>
      <c r="E2161" s="27" t="s">
        <v>547</v>
      </c>
      <c r="F2161" s="27" t="s">
        <v>19</v>
      </c>
      <c r="G2161" s="28" t="n">
        <v>1</v>
      </c>
      <c r="H2161" s="29" t="n">
        <v>400000</v>
      </c>
      <c r="I2161" s="29" t="n">
        <v>400000</v>
      </c>
      <c r="J2161" s="29" t="n">
        <v>0</v>
      </c>
      <c r="K2161" s="29" t="n">
        <v>0</v>
      </c>
      <c r="L2161" s="29" t="n">
        <v>0</v>
      </c>
      <c r="M2161" s="29"/>
      <c r="N2161" s="6" t="s">
        <f>=I2161+J2161+K2161+L2161</f>
      </c>
      <c r="O2161" s="29"/>
      <c r="P2161" s="27"/>
    </row>
    <row collapsed="false" customFormat="false" customHeight="false" hidden="false" ht="12.1" outlineLevel="0" r="2162">
      <c r="A2162" s="21" t="n">
        <v>45849.572418981</v>
      </c>
      <c r="B2162" s="17" t="s">
        <v>48</v>
      </c>
      <c r="C2162" s="17" t="s">
        <v>639</v>
      </c>
      <c r="D2162" s="17" t="s">
        <v>473</v>
      </c>
      <c r="E2162" s="17" t="s">
        <v>17</v>
      </c>
      <c r="F2162" s="17" t="s">
        <v>19</v>
      </c>
      <c r="G2162" s="7" t="n">
        <v>390000</v>
      </c>
      <c r="H2162" s="6" t="n">
        <v>0.06312</v>
      </c>
      <c r="I2162" s="6" t="n">
        <v>-24616.8</v>
      </c>
      <c r="J2162" s="6" t="n">
        <v>0</v>
      </c>
      <c r="K2162" s="6" t="n">
        <v>-9.85</v>
      </c>
      <c r="L2162" s="6" t="n">
        <v>0</v>
      </c>
      <c r="M2162" s="6"/>
      <c r="N2162" s="6" t="s">
        <f>=I2162+J2162+K2162+L2162</f>
      </c>
      <c r="O2162" s="6"/>
      <c r="P2162" s="17"/>
    </row>
    <row collapsed="false" customFormat="false" customHeight="false" hidden="false" ht="12.1" outlineLevel="0" r="2163">
      <c r="A2163" s="21" t="n">
        <v>45849.572430556</v>
      </c>
      <c r="B2163" s="17" t="s">
        <v>48</v>
      </c>
      <c r="C2163" s="17" t="s">
        <v>639</v>
      </c>
      <c r="D2163" s="17" t="s">
        <v>473</v>
      </c>
      <c r="E2163" s="17" t="s">
        <v>17</v>
      </c>
      <c r="F2163" s="17" t="s">
        <v>19</v>
      </c>
      <c r="G2163" s="7" t="n">
        <v>100000</v>
      </c>
      <c r="H2163" s="6" t="n">
        <v>0.06312</v>
      </c>
      <c r="I2163" s="6" t="n">
        <v>-6312</v>
      </c>
      <c r="J2163" s="6" t="n">
        <v>0</v>
      </c>
      <c r="K2163" s="6" t="n">
        <v>-2.52</v>
      </c>
      <c r="L2163" s="6" t="n">
        <v>0</v>
      </c>
      <c r="M2163" s="6"/>
      <c r="N2163" s="6" t="s">
        <f>=I2163+J2163+K2163+L2163</f>
      </c>
      <c r="O2163" s="6"/>
      <c r="P2163" s="17"/>
    </row>
    <row collapsed="false" customFormat="false" customHeight="false" hidden="false" ht="12.1" outlineLevel="0" r="2164">
      <c r="A2164" s="21" t="n">
        <v>45849.572465278</v>
      </c>
      <c r="B2164" s="17" t="s">
        <v>48</v>
      </c>
      <c r="C2164" s="17" t="s">
        <v>639</v>
      </c>
      <c r="D2164" s="17" t="s">
        <v>473</v>
      </c>
      <c r="E2164" s="17" t="s">
        <v>17</v>
      </c>
      <c r="F2164" s="17" t="s">
        <v>19</v>
      </c>
      <c r="G2164" s="7" t="n">
        <v>250000</v>
      </c>
      <c r="H2164" s="6" t="n">
        <v>0.06312</v>
      </c>
      <c r="I2164" s="6" t="n">
        <v>-15780</v>
      </c>
      <c r="J2164" s="6" t="n">
        <v>0</v>
      </c>
      <c r="K2164" s="6" t="n">
        <v>-6.31</v>
      </c>
      <c r="L2164" s="6" t="n">
        <v>0</v>
      </c>
      <c r="M2164" s="6"/>
      <c r="N2164" s="6" t="s">
        <f>=I2164+J2164+K2164+L2164</f>
      </c>
      <c r="O2164" s="6"/>
      <c r="P2164" s="17"/>
    </row>
    <row collapsed="false" customFormat="false" customHeight="false" hidden="false" ht="12.1" outlineLevel="0" r="2165">
      <c r="A2165" s="21" t="n">
        <v>45849.572465278</v>
      </c>
      <c r="B2165" s="17" t="s">
        <v>48</v>
      </c>
      <c r="C2165" s="17" t="s">
        <v>639</v>
      </c>
      <c r="D2165" s="17" t="s">
        <v>473</v>
      </c>
      <c r="E2165" s="17" t="s">
        <v>17</v>
      </c>
      <c r="F2165" s="17" t="s">
        <v>19</v>
      </c>
      <c r="G2165" s="7" t="n">
        <v>60000</v>
      </c>
      <c r="H2165" s="6" t="n">
        <v>0.06312</v>
      </c>
      <c r="I2165" s="6" t="n">
        <v>-3787.2</v>
      </c>
      <c r="J2165" s="6" t="n">
        <v>0</v>
      </c>
      <c r="K2165" s="6" t="n">
        <v>-1.51</v>
      </c>
      <c r="L2165" s="6" t="n">
        <v>0</v>
      </c>
      <c r="M2165" s="6"/>
      <c r="N2165" s="6" t="s">
        <f>=I2165+J2165+K2165+L2165</f>
      </c>
      <c r="O2165" s="6"/>
      <c r="P2165" s="17"/>
    </row>
    <row collapsed="false" customFormat="false" customHeight="false" hidden="false" ht="12.1" outlineLevel="0" r="2166">
      <c r="A2166" s="21" t="n">
        <v>45849.572546296</v>
      </c>
      <c r="B2166" s="17" t="s">
        <v>48</v>
      </c>
      <c r="C2166" s="17" t="s">
        <v>639</v>
      </c>
      <c r="D2166" s="17" t="s">
        <v>473</v>
      </c>
      <c r="E2166" s="17" t="s">
        <v>17</v>
      </c>
      <c r="F2166" s="17" t="s">
        <v>19</v>
      </c>
      <c r="G2166" s="7" t="n">
        <v>130000</v>
      </c>
      <c r="H2166" s="6" t="n">
        <v>0.06312</v>
      </c>
      <c r="I2166" s="6" t="n">
        <v>-8205.6</v>
      </c>
      <c r="J2166" s="6" t="n">
        <v>0</v>
      </c>
      <c r="K2166" s="6" t="n">
        <v>-3.28</v>
      </c>
      <c r="L2166" s="6" t="n">
        <v>0</v>
      </c>
      <c r="M2166" s="6"/>
      <c r="N2166" s="6" t="s">
        <f>=I2166+J2166+K2166+L2166</f>
      </c>
      <c r="O2166" s="6"/>
      <c r="P2166" s="17"/>
    </row>
    <row collapsed="false" customFormat="false" customHeight="false" hidden="false" ht="12.1" outlineLevel="0" r="2167">
      <c r="A2167" s="21" t="n">
        <v>45849.572604167</v>
      </c>
      <c r="B2167" s="17" t="s">
        <v>48</v>
      </c>
      <c r="C2167" s="17" t="s">
        <v>639</v>
      </c>
      <c r="D2167" s="17" t="s">
        <v>473</v>
      </c>
      <c r="E2167" s="17" t="s">
        <v>17</v>
      </c>
      <c r="F2167" s="17" t="s">
        <v>19</v>
      </c>
      <c r="G2167" s="7" t="n">
        <v>250000</v>
      </c>
      <c r="H2167" s="6" t="n">
        <v>0.06312</v>
      </c>
      <c r="I2167" s="6" t="n">
        <v>-15780</v>
      </c>
      <c r="J2167" s="6" t="n">
        <v>0</v>
      </c>
      <c r="K2167" s="6" t="n">
        <v>-6.31</v>
      </c>
      <c r="L2167" s="6" t="n">
        <v>0</v>
      </c>
      <c r="M2167" s="6"/>
      <c r="N2167" s="6" t="s">
        <f>=I2167+J2167+K2167+L2167</f>
      </c>
      <c r="O2167" s="6"/>
      <c r="P2167" s="17"/>
    </row>
    <row collapsed="false" customFormat="false" customHeight="false" hidden="false" ht="12.1" outlineLevel="0" r="2168">
      <c r="A2168" s="21" t="n">
        <v>45849.572604167</v>
      </c>
      <c r="B2168" s="17" t="s">
        <v>48</v>
      </c>
      <c r="C2168" s="17" t="s">
        <v>639</v>
      </c>
      <c r="D2168" s="17" t="s">
        <v>473</v>
      </c>
      <c r="E2168" s="17" t="s">
        <v>17</v>
      </c>
      <c r="F2168" s="17" t="s">
        <v>19</v>
      </c>
      <c r="G2168" s="7" t="n">
        <v>100000</v>
      </c>
      <c r="H2168" s="6" t="n">
        <v>0.06312</v>
      </c>
      <c r="I2168" s="6" t="n">
        <v>-6312</v>
      </c>
      <c r="J2168" s="6" t="n">
        <v>0</v>
      </c>
      <c r="K2168" s="6" t="n">
        <v>-2.52</v>
      </c>
      <c r="L2168" s="6" t="n">
        <v>0</v>
      </c>
      <c r="M2168" s="6"/>
      <c r="N2168" s="6" t="s">
        <f>=I2168+J2168+K2168+L2168</f>
      </c>
      <c r="O2168" s="6"/>
      <c r="P2168" s="17"/>
    </row>
    <row collapsed="false" customFormat="false" customHeight="false" hidden="false" ht="12.1" outlineLevel="0" r="2169">
      <c r="A2169" s="21" t="n">
        <v>45849.572673611</v>
      </c>
      <c r="B2169" s="17" t="s">
        <v>48</v>
      </c>
      <c r="C2169" s="17" t="s">
        <v>639</v>
      </c>
      <c r="D2169" s="17" t="s">
        <v>473</v>
      </c>
      <c r="E2169" s="17" t="s">
        <v>17</v>
      </c>
      <c r="F2169" s="17" t="s">
        <v>19</v>
      </c>
      <c r="G2169" s="7" t="n">
        <v>90000</v>
      </c>
      <c r="H2169" s="6" t="n">
        <v>0.06312</v>
      </c>
      <c r="I2169" s="6" t="n">
        <v>-5680.8</v>
      </c>
      <c r="J2169" s="6" t="n">
        <v>0</v>
      </c>
      <c r="K2169" s="6" t="n">
        <v>-2.27</v>
      </c>
      <c r="L2169" s="6" t="n">
        <v>0</v>
      </c>
      <c r="M2169" s="6"/>
      <c r="N2169" s="6" t="s">
        <f>=I2169+J2169+K2169+L2169</f>
      </c>
      <c r="O2169" s="6"/>
      <c r="P2169" s="17"/>
    </row>
    <row collapsed="false" customFormat="false" customHeight="false" hidden="false" ht="12.1" outlineLevel="0" r="2170">
      <c r="A2170" s="21" t="n">
        <v>45849.572719907</v>
      </c>
      <c r="B2170" s="17" t="s">
        <v>48</v>
      </c>
      <c r="C2170" s="17" t="s">
        <v>639</v>
      </c>
      <c r="D2170" s="17" t="s">
        <v>473</v>
      </c>
      <c r="E2170" s="17" t="s">
        <v>17</v>
      </c>
      <c r="F2170" s="17" t="s">
        <v>19</v>
      </c>
      <c r="G2170" s="7" t="n">
        <v>100000</v>
      </c>
      <c r="H2170" s="6" t="n">
        <v>0.06312</v>
      </c>
      <c r="I2170" s="6" t="n">
        <v>-6312</v>
      </c>
      <c r="J2170" s="6" t="n">
        <v>0</v>
      </c>
      <c r="K2170" s="6" t="n">
        <v>-2.52</v>
      </c>
      <c r="L2170" s="6" t="n">
        <v>0</v>
      </c>
      <c r="M2170" s="6"/>
      <c r="N2170" s="6" t="s">
        <f>=I2170+J2170+K2170+L2170</f>
      </c>
      <c r="O2170" s="6"/>
      <c r="P2170" s="17"/>
    </row>
    <row collapsed="false" customFormat="false" customHeight="false" hidden="false" ht="12.1" outlineLevel="0" r="2171">
      <c r="A2171" s="21" t="n">
        <v>45849.572743056</v>
      </c>
      <c r="B2171" s="17" t="s">
        <v>48</v>
      </c>
      <c r="C2171" s="17" t="s">
        <v>639</v>
      </c>
      <c r="D2171" s="17" t="s">
        <v>473</v>
      </c>
      <c r="E2171" s="17" t="s">
        <v>17</v>
      </c>
      <c r="F2171" s="17" t="s">
        <v>19</v>
      </c>
      <c r="G2171" s="7" t="n">
        <v>250000</v>
      </c>
      <c r="H2171" s="6" t="n">
        <v>0.06312</v>
      </c>
      <c r="I2171" s="6" t="n">
        <v>-15780</v>
      </c>
      <c r="J2171" s="6" t="n">
        <v>0</v>
      </c>
      <c r="K2171" s="6" t="n">
        <v>-6.31</v>
      </c>
      <c r="L2171" s="6" t="n">
        <v>0</v>
      </c>
      <c r="M2171" s="6"/>
      <c r="N2171" s="6" t="s">
        <f>=I2171+J2171+K2171+L2171</f>
      </c>
      <c r="O2171" s="6"/>
      <c r="P2171" s="17"/>
    </row>
    <row collapsed="false" customFormat="false" customHeight="false" hidden="false" ht="12.1" outlineLevel="0" r="2172">
      <c r="A2172" s="21" t="n">
        <v>45849.572743056</v>
      </c>
      <c r="B2172" s="17" t="s">
        <v>48</v>
      </c>
      <c r="C2172" s="17" t="s">
        <v>639</v>
      </c>
      <c r="D2172" s="17" t="s">
        <v>473</v>
      </c>
      <c r="E2172" s="17" t="s">
        <v>17</v>
      </c>
      <c r="F2172" s="17" t="s">
        <v>19</v>
      </c>
      <c r="G2172" s="7" t="n">
        <v>110000</v>
      </c>
      <c r="H2172" s="6" t="n">
        <v>0.06312</v>
      </c>
      <c r="I2172" s="6" t="n">
        <v>-6943.2</v>
      </c>
      <c r="J2172" s="6" t="n">
        <v>0</v>
      </c>
      <c r="K2172" s="6" t="n">
        <v>-2.78</v>
      </c>
      <c r="L2172" s="6" t="n">
        <v>0</v>
      </c>
      <c r="M2172" s="6"/>
      <c r="N2172" s="6" t="s">
        <f>=I2172+J2172+K2172+L2172</f>
      </c>
      <c r="O2172" s="6"/>
      <c r="P2172" s="17"/>
    </row>
    <row collapsed="false" customFormat="false" customHeight="false" hidden="false" ht="12.1" outlineLevel="0" r="2173">
      <c r="A2173" s="21" t="n">
        <v>45849.572800926</v>
      </c>
      <c r="B2173" s="17" t="s">
        <v>48</v>
      </c>
      <c r="C2173" s="17" t="s">
        <v>639</v>
      </c>
      <c r="D2173" s="17" t="s">
        <v>473</v>
      </c>
      <c r="E2173" s="17" t="s">
        <v>17</v>
      </c>
      <c r="F2173" s="17" t="s">
        <v>19</v>
      </c>
      <c r="G2173" s="7" t="n">
        <v>90000</v>
      </c>
      <c r="H2173" s="6" t="n">
        <v>0.06312</v>
      </c>
      <c r="I2173" s="6" t="n">
        <v>-5680.8</v>
      </c>
      <c r="J2173" s="6" t="n">
        <v>0</v>
      </c>
      <c r="K2173" s="6" t="n">
        <v>-2.27</v>
      </c>
      <c r="L2173" s="6" t="n">
        <v>0</v>
      </c>
      <c r="M2173" s="6"/>
      <c r="N2173" s="6" t="s">
        <f>=I2173+J2173+K2173+L2173</f>
      </c>
      <c r="O2173" s="6"/>
      <c r="P2173" s="17"/>
    </row>
    <row collapsed="false" customFormat="false" customHeight="false" hidden="false" ht="12.1" outlineLevel="0" r="2174">
      <c r="A2174" s="21" t="n">
        <v>45849.572881944</v>
      </c>
      <c r="B2174" s="17" t="s">
        <v>48</v>
      </c>
      <c r="C2174" s="17" t="s">
        <v>639</v>
      </c>
      <c r="D2174" s="17" t="s">
        <v>473</v>
      </c>
      <c r="E2174" s="17" t="s">
        <v>17</v>
      </c>
      <c r="F2174" s="17" t="s">
        <v>19</v>
      </c>
      <c r="G2174" s="7" t="n">
        <v>250000</v>
      </c>
      <c r="H2174" s="6" t="n">
        <v>0.06312</v>
      </c>
      <c r="I2174" s="6" t="n">
        <v>-15780</v>
      </c>
      <c r="J2174" s="6" t="n">
        <v>0</v>
      </c>
      <c r="K2174" s="6" t="n">
        <v>-6.31</v>
      </c>
      <c r="L2174" s="6" t="n">
        <v>0</v>
      </c>
      <c r="M2174" s="6"/>
      <c r="N2174" s="6" t="s">
        <f>=I2174+J2174+K2174+L2174</f>
      </c>
      <c r="O2174" s="6"/>
      <c r="P2174" s="17"/>
    </row>
    <row collapsed="false" customFormat="false" customHeight="false" hidden="false" ht="12.1" outlineLevel="0" r="2175">
      <c r="A2175" s="21" t="n">
        <v>45849.572881944</v>
      </c>
      <c r="B2175" s="17" t="s">
        <v>48</v>
      </c>
      <c r="C2175" s="17" t="s">
        <v>639</v>
      </c>
      <c r="D2175" s="17" t="s">
        <v>473</v>
      </c>
      <c r="E2175" s="17" t="s">
        <v>17</v>
      </c>
      <c r="F2175" s="17" t="s">
        <v>19</v>
      </c>
      <c r="G2175" s="7" t="n">
        <v>80000</v>
      </c>
      <c r="H2175" s="6" t="n">
        <v>0.06312</v>
      </c>
      <c r="I2175" s="6" t="n">
        <v>-5049.6</v>
      </c>
      <c r="J2175" s="6" t="n">
        <v>0</v>
      </c>
      <c r="K2175" s="6" t="n">
        <v>-2.02</v>
      </c>
      <c r="L2175" s="6" t="n">
        <v>0</v>
      </c>
      <c r="M2175" s="6"/>
      <c r="N2175" s="6" t="s">
        <f>=I2175+J2175+K2175+L2175</f>
      </c>
      <c r="O2175" s="6"/>
      <c r="P2175" s="17"/>
    </row>
    <row collapsed="false" customFormat="false" customHeight="false" hidden="false" ht="12.1" outlineLevel="0" r="2176">
      <c r="A2176" s="21" t="n">
        <v>45849.572928241</v>
      </c>
      <c r="B2176" s="17" t="s">
        <v>48</v>
      </c>
      <c r="C2176" s="17" t="s">
        <v>639</v>
      </c>
      <c r="D2176" s="17" t="s">
        <v>473</v>
      </c>
      <c r="E2176" s="17" t="s">
        <v>17</v>
      </c>
      <c r="F2176" s="17" t="s">
        <v>19</v>
      </c>
      <c r="G2176" s="7" t="n">
        <v>70000</v>
      </c>
      <c r="H2176" s="6" t="n">
        <v>0.06312</v>
      </c>
      <c r="I2176" s="6" t="n">
        <v>-4418.4</v>
      </c>
      <c r="J2176" s="6" t="n">
        <v>0</v>
      </c>
      <c r="K2176" s="6" t="n">
        <v>-1.77</v>
      </c>
      <c r="L2176" s="6" t="n">
        <v>0</v>
      </c>
      <c r="M2176" s="6"/>
      <c r="N2176" s="6" t="s">
        <f>=I2176+J2176+K2176+L2176</f>
      </c>
      <c r="O2176" s="6"/>
      <c r="P2176" s="17"/>
    </row>
    <row collapsed="false" customFormat="false" customHeight="false" hidden="false" ht="12.1" outlineLevel="0" r="2177">
      <c r="A2177" s="21" t="n">
        <v>45849.573020833</v>
      </c>
      <c r="B2177" s="17" t="s">
        <v>48</v>
      </c>
      <c r="C2177" s="17" t="s">
        <v>639</v>
      </c>
      <c r="D2177" s="17" t="s">
        <v>473</v>
      </c>
      <c r="E2177" s="17" t="s">
        <v>17</v>
      </c>
      <c r="F2177" s="17" t="s">
        <v>19</v>
      </c>
      <c r="G2177" s="7" t="n">
        <v>50000</v>
      </c>
      <c r="H2177" s="6" t="n">
        <v>0.06312</v>
      </c>
      <c r="I2177" s="6" t="n">
        <v>-3156</v>
      </c>
      <c r="J2177" s="6" t="n">
        <v>0</v>
      </c>
      <c r="K2177" s="6" t="n">
        <v>-1.26</v>
      </c>
      <c r="L2177" s="6" t="n">
        <v>0</v>
      </c>
      <c r="M2177" s="6"/>
      <c r="N2177" s="6" t="s">
        <f>=I2177+J2177+K2177+L2177</f>
      </c>
      <c r="O2177" s="6"/>
      <c r="P2177" s="17"/>
    </row>
    <row collapsed="false" customFormat="false" customHeight="false" hidden="false" ht="12.1" outlineLevel="0" r="2178">
      <c r="A2178" s="21" t="n">
        <v>45849.573020833</v>
      </c>
      <c r="B2178" s="17" t="s">
        <v>48</v>
      </c>
      <c r="C2178" s="17" t="s">
        <v>639</v>
      </c>
      <c r="D2178" s="17" t="s">
        <v>473</v>
      </c>
      <c r="E2178" s="17" t="s">
        <v>17</v>
      </c>
      <c r="F2178" s="17" t="s">
        <v>19</v>
      </c>
      <c r="G2178" s="7" t="n">
        <v>80000</v>
      </c>
      <c r="H2178" s="6" t="n">
        <v>0.06312</v>
      </c>
      <c r="I2178" s="6" t="n">
        <v>-5049.6</v>
      </c>
      <c r="J2178" s="6" t="n">
        <v>0</v>
      </c>
      <c r="K2178" s="6" t="n">
        <v>-2.02</v>
      </c>
      <c r="L2178" s="6" t="n">
        <v>0</v>
      </c>
      <c r="M2178" s="6"/>
      <c r="N2178" s="6" t="s">
        <f>=I2178+J2178+K2178+L2178</f>
      </c>
      <c r="O2178" s="6"/>
      <c r="P2178" s="17"/>
    </row>
    <row collapsed="false" customFormat="false" customHeight="false" hidden="false" ht="12.1" outlineLevel="0" r="2179">
      <c r="A2179" s="21" t="n">
        <v>45849.573055556</v>
      </c>
      <c r="B2179" s="17" t="s">
        <v>48</v>
      </c>
      <c r="C2179" s="17" t="s">
        <v>639</v>
      </c>
      <c r="D2179" s="17" t="s">
        <v>473</v>
      </c>
      <c r="E2179" s="17" t="s">
        <v>17</v>
      </c>
      <c r="F2179" s="17" t="s">
        <v>19</v>
      </c>
      <c r="G2179" s="7" t="n">
        <v>70000</v>
      </c>
      <c r="H2179" s="6" t="n">
        <v>0.06312</v>
      </c>
      <c r="I2179" s="6" t="n">
        <v>-4418.4</v>
      </c>
      <c r="J2179" s="6" t="n">
        <v>0</v>
      </c>
      <c r="K2179" s="6" t="n">
        <v>-1.77</v>
      </c>
      <c r="L2179" s="6" t="n">
        <v>0</v>
      </c>
      <c r="M2179" s="6"/>
      <c r="N2179" s="6" t="s">
        <f>=I2179+J2179+K2179+L2179</f>
      </c>
      <c r="O2179" s="6"/>
      <c r="P2179" s="17"/>
    </row>
    <row collapsed="false" customFormat="false" customHeight="false" hidden="false" ht="12.1" outlineLevel="0" r="2180">
      <c r="A2180" s="21" t="n">
        <v>45849.573159722</v>
      </c>
      <c r="B2180" s="17" t="s">
        <v>48</v>
      </c>
      <c r="C2180" s="17" t="s">
        <v>639</v>
      </c>
      <c r="D2180" s="17" t="s">
        <v>473</v>
      </c>
      <c r="E2180" s="17" t="s">
        <v>17</v>
      </c>
      <c r="F2180" s="17" t="s">
        <v>19</v>
      </c>
      <c r="G2180" s="7" t="n">
        <v>250000</v>
      </c>
      <c r="H2180" s="6" t="n">
        <v>0.06312</v>
      </c>
      <c r="I2180" s="6" t="n">
        <v>-15780</v>
      </c>
      <c r="J2180" s="6" t="n">
        <v>0</v>
      </c>
      <c r="K2180" s="6" t="n">
        <v>-6.31</v>
      </c>
      <c r="L2180" s="6" t="n">
        <v>0</v>
      </c>
      <c r="M2180" s="6"/>
      <c r="N2180" s="6" t="s">
        <f>=I2180+J2180+K2180+L2180</f>
      </c>
      <c r="O2180" s="6"/>
      <c r="P2180" s="17"/>
    </row>
    <row collapsed="false" customFormat="false" customHeight="false" hidden="false" ht="12.1" outlineLevel="0" r="2181">
      <c r="A2181" s="21" t="n">
        <v>45849.573159722</v>
      </c>
      <c r="B2181" s="17" t="s">
        <v>48</v>
      </c>
      <c r="C2181" s="17" t="s">
        <v>639</v>
      </c>
      <c r="D2181" s="17" t="s">
        <v>473</v>
      </c>
      <c r="E2181" s="17" t="s">
        <v>17</v>
      </c>
      <c r="F2181" s="17" t="s">
        <v>19</v>
      </c>
      <c r="G2181" s="7" t="n">
        <v>80000</v>
      </c>
      <c r="H2181" s="6" t="n">
        <v>0.06312</v>
      </c>
      <c r="I2181" s="6" t="n">
        <v>-5049.6</v>
      </c>
      <c r="J2181" s="6" t="n">
        <v>0</v>
      </c>
      <c r="K2181" s="6" t="n">
        <v>-2.02</v>
      </c>
      <c r="L2181" s="6" t="n">
        <v>0</v>
      </c>
      <c r="M2181" s="6"/>
      <c r="N2181" s="6" t="s">
        <f>=I2181+J2181+K2181+L2181</f>
      </c>
      <c r="O2181" s="6"/>
      <c r="P2181" s="17"/>
    </row>
    <row collapsed="false" customFormat="false" customHeight="false" hidden="false" ht="12.1" outlineLevel="0" r="2182">
      <c r="A2182" s="21" t="n">
        <v>45849.573194444</v>
      </c>
      <c r="B2182" s="17" t="s">
        <v>48</v>
      </c>
      <c r="C2182" s="17" t="s">
        <v>639</v>
      </c>
      <c r="D2182" s="17" t="s">
        <v>473</v>
      </c>
      <c r="E2182" s="17" t="s">
        <v>17</v>
      </c>
      <c r="F2182" s="17" t="s">
        <v>19</v>
      </c>
      <c r="G2182" s="7" t="n">
        <v>60000</v>
      </c>
      <c r="H2182" s="6" t="n">
        <v>0.06312</v>
      </c>
      <c r="I2182" s="6" t="n">
        <v>-3787.2</v>
      </c>
      <c r="J2182" s="6" t="n">
        <v>0</v>
      </c>
      <c r="K2182" s="6" t="n">
        <v>-1.51</v>
      </c>
      <c r="L2182" s="6" t="n">
        <v>0</v>
      </c>
      <c r="M2182" s="6"/>
      <c r="N2182" s="6" t="s">
        <f>=I2182+J2182+K2182+L2182</f>
      </c>
      <c r="O2182" s="6"/>
      <c r="P2182" s="17"/>
    </row>
    <row collapsed="false" customFormat="false" customHeight="false" hidden="false" ht="12.1" outlineLevel="0" r="2183">
      <c r="A2183" s="21" t="n">
        <v>45849.573275463</v>
      </c>
      <c r="B2183" s="17" t="s">
        <v>48</v>
      </c>
      <c r="C2183" s="17" t="s">
        <v>639</v>
      </c>
      <c r="D2183" s="17" t="s">
        <v>473</v>
      </c>
      <c r="E2183" s="17" t="s">
        <v>17</v>
      </c>
      <c r="F2183" s="17" t="s">
        <v>19</v>
      </c>
      <c r="G2183" s="7" t="n">
        <v>80000</v>
      </c>
      <c r="H2183" s="6" t="n">
        <v>0.06312</v>
      </c>
      <c r="I2183" s="6" t="n">
        <v>-5049.6</v>
      </c>
      <c r="J2183" s="6" t="n">
        <v>0</v>
      </c>
      <c r="K2183" s="6" t="n">
        <v>-2.02</v>
      </c>
      <c r="L2183" s="6" t="n">
        <v>0</v>
      </c>
      <c r="M2183" s="6"/>
      <c r="N2183" s="6" t="s">
        <f>=I2183+J2183+K2183+L2183</f>
      </c>
      <c r="O2183" s="6"/>
      <c r="P2183" s="17"/>
    </row>
    <row collapsed="false" customFormat="false" customHeight="false" hidden="false" ht="12.1" outlineLevel="0" r="2184">
      <c r="A2184" s="21" t="n">
        <v>45849.573298611</v>
      </c>
      <c r="B2184" s="17" t="s">
        <v>48</v>
      </c>
      <c r="C2184" s="17" t="s">
        <v>639</v>
      </c>
      <c r="D2184" s="17" t="s">
        <v>473</v>
      </c>
      <c r="E2184" s="17" t="s">
        <v>17</v>
      </c>
      <c r="F2184" s="17" t="s">
        <v>19</v>
      </c>
      <c r="G2184" s="7" t="n">
        <v>250000</v>
      </c>
      <c r="H2184" s="6" t="n">
        <v>0.06312</v>
      </c>
      <c r="I2184" s="6" t="n">
        <v>-15780</v>
      </c>
      <c r="J2184" s="6" t="n">
        <v>0</v>
      </c>
      <c r="K2184" s="6" t="n">
        <v>-6.31</v>
      </c>
      <c r="L2184" s="6" t="n">
        <v>0</v>
      </c>
      <c r="M2184" s="6"/>
      <c r="N2184" s="6" t="s">
        <f>=I2184+J2184+K2184+L2184</f>
      </c>
      <c r="O2184" s="6"/>
      <c r="P2184" s="17"/>
    </row>
    <row collapsed="false" customFormat="false" customHeight="false" hidden="false" ht="12.1" outlineLevel="0" r="2185">
      <c r="A2185" s="21" t="n">
        <v>45849.573298611</v>
      </c>
      <c r="B2185" s="17" t="s">
        <v>48</v>
      </c>
      <c r="C2185" s="17" t="s">
        <v>639</v>
      </c>
      <c r="D2185" s="17" t="s">
        <v>473</v>
      </c>
      <c r="E2185" s="17" t="s">
        <v>17</v>
      </c>
      <c r="F2185" s="17" t="s">
        <v>19</v>
      </c>
      <c r="G2185" s="7" t="n">
        <v>60000</v>
      </c>
      <c r="H2185" s="6" t="n">
        <v>0.06312</v>
      </c>
      <c r="I2185" s="6" t="n">
        <v>-3787.2</v>
      </c>
      <c r="J2185" s="6" t="n">
        <v>0</v>
      </c>
      <c r="K2185" s="6" t="n">
        <v>-1.51</v>
      </c>
      <c r="L2185" s="6" t="n">
        <v>0</v>
      </c>
      <c r="M2185" s="6"/>
      <c r="N2185" s="6" t="s">
        <f>=I2185+J2185+K2185+L2185</f>
      </c>
      <c r="O2185" s="6"/>
      <c r="P2185" s="17"/>
    </row>
    <row collapsed="false" customFormat="false" customHeight="false" hidden="false" ht="12.1" outlineLevel="0" r="2186">
      <c r="A2186" s="21" t="n">
        <v>45849.573321759</v>
      </c>
      <c r="B2186" s="17" t="s">
        <v>48</v>
      </c>
      <c r="C2186" s="17" t="s">
        <v>639</v>
      </c>
      <c r="D2186" s="17" t="s">
        <v>473</v>
      </c>
      <c r="E2186" s="17" t="s">
        <v>17</v>
      </c>
      <c r="F2186" s="17" t="s">
        <v>19</v>
      </c>
      <c r="G2186" s="7" t="n">
        <v>110000</v>
      </c>
      <c r="H2186" s="6" t="n">
        <v>0.06312</v>
      </c>
      <c r="I2186" s="6" t="n">
        <v>-6943.2</v>
      </c>
      <c r="J2186" s="6" t="n">
        <v>0</v>
      </c>
      <c r="K2186" s="6" t="n">
        <v>-2.78</v>
      </c>
      <c r="L2186" s="6" t="n">
        <v>0</v>
      </c>
      <c r="M2186" s="6"/>
      <c r="N2186" s="6" t="s">
        <f>=I2186+J2186+K2186+L2186</f>
      </c>
      <c r="O2186" s="6"/>
      <c r="P2186" s="17"/>
    </row>
    <row collapsed="false" customFormat="false" customHeight="false" hidden="false" ht="12.1" outlineLevel="0" r="2187">
      <c r="A2187" s="21" t="n">
        <v>45849.573344907</v>
      </c>
      <c r="B2187" s="17" t="s">
        <v>48</v>
      </c>
      <c r="C2187" s="17" t="s">
        <v>639</v>
      </c>
      <c r="D2187" s="17" t="s">
        <v>473</v>
      </c>
      <c r="E2187" s="17" t="s">
        <v>17</v>
      </c>
      <c r="F2187" s="17" t="s">
        <v>19</v>
      </c>
      <c r="G2187" s="7" t="n">
        <v>50000</v>
      </c>
      <c r="H2187" s="6" t="n">
        <v>0.06312</v>
      </c>
      <c r="I2187" s="6" t="n">
        <v>-3156</v>
      </c>
      <c r="J2187" s="6" t="n">
        <v>0</v>
      </c>
      <c r="K2187" s="6" t="n">
        <v>-1.26</v>
      </c>
      <c r="L2187" s="6" t="n">
        <v>0</v>
      </c>
      <c r="M2187" s="6"/>
      <c r="N2187" s="6" t="s">
        <f>=I2187+J2187+K2187+L2187</f>
      </c>
      <c r="O2187" s="6"/>
      <c r="P2187" s="17"/>
    </row>
    <row collapsed="false" customFormat="false" customHeight="false" hidden="false" ht="12.1" outlineLevel="0" r="2188">
      <c r="A2188" s="21" t="n">
        <v>45849.5734375</v>
      </c>
      <c r="B2188" s="17" t="s">
        <v>48</v>
      </c>
      <c r="C2188" s="17" t="s">
        <v>639</v>
      </c>
      <c r="D2188" s="17" t="s">
        <v>473</v>
      </c>
      <c r="E2188" s="17" t="s">
        <v>17</v>
      </c>
      <c r="F2188" s="17" t="s">
        <v>19</v>
      </c>
      <c r="G2188" s="7" t="n">
        <v>250000</v>
      </c>
      <c r="H2188" s="6" t="n">
        <v>0.06312</v>
      </c>
      <c r="I2188" s="6" t="n">
        <v>-15780</v>
      </c>
      <c r="J2188" s="6" t="n">
        <v>0</v>
      </c>
      <c r="K2188" s="6" t="n">
        <v>-6.31</v>
      </c>
      <c r="L2188" s="6" t="n">
        <v>0</v>
      </c>
      <c r="M2188" s="6"/>
      <c r="N2188" s="6" t="s">
        <f>=I2188+J2188+K2188+L2188</f>
      </c>
      <c r="O2188" s="6"/>
      <c r="P2188" s="17"/>
    </row>
    <row collapsed="false" customFormat="false" customHeight="false" hidden="false" ht="12.1" outlineLevel="0" r="2189">
      <c r="A2189" s="21" t="n">
        <v>45849.5734375</v>
      </c>
      <c r="B2189" s="17" t="s">
        <v>48</v>
      </c>
      <c r="C2189" s="17" t="s">
        <v>639</v>
      </c>
      <c r="D2189" s="17" t="s">
        <v>473</v>
      </c>
      <c r="E2189" s="17" t="s">
        <v>17</v>
      </c>
      <c r="F2189" s="17" t="s">
        <v>19</v>
      </c>
      <c r="G2189" s="7" t="n">
        <v>100000</v>
      </c>
      <c r="H2189" s="6" t="n">
        <v>0.06312</v>
      </c>
      <c r="I2189" s="6" t="n">
        <v>-6312</v>
      </c>
      <c r="J2189" s="6" t="n">
        <v>0</v>
      </c>
      <c r="K2189" s="6" t="n">
        <v>-2.52</v>
      </c>
      <c r="L2189" s="6" t="n">
        <v>0</v>
      </c>
      <c r="M2189" s="6"/>
      <c r="N2189" s="6" t="s">
        <f>=I2189+J2189+K2189+L2189</f>
      </c>
      <c r="O2189" s="6"/>
      <c r="P2189" s="17"/>
    </row>
    <row collapsed="false" customFormat="false" customHeight="false" hidden="false" ht="12.1" outlineLevel="0" r="2190">
      <c r="A2190" s="21" t="n">
        <v>45849.573449074</v>
      </c>
      <c r="B2190" s="17" t="s">
        <v>48</v>
      </c>
      <c r="C2190" s="17" t="s">
        <v>639</v>
      </c>
      <c r="D2190" s="17" t="s">
        <v>473</v>
      </c>
      <c r="E2190" s="17" t="s">
        <v>17</v>
      </c>
      <c r="F2190" s="17" t="s">
        <v>19</v>
      </c>
      <c r="G2190" s="7" t="n">
        <v>80000</v>
      </c>
      <c r="H2190" s="6" t="n">
        <v>0.06312</v>
      </c>
      <c r="I2190" s="6" t="n">
        <v>-5049.6</v>
      </c>
      <c r="J2190" s="6" t="n">
        <v>0</v>
      </c>
      <c r="K2190" s="6" t="n">
        <v>-2.02</v>
      </c>
      <c r="L2190" s="6" t="n">
        <v>0</v>
      </c>
      <c r="M2190" s="6"/>
      <c r="N2190" s="6" t="s">
        <f>=I2190+J2190+K2190+L2190</f>
      </c>
      <c r="O2190" s="6"/>
      <c r="P2190" s="17"/>
    </row>
    <row collapsed="false" customFormat="false" customHeight="false" hidden="false" ht="12.1" outlineLevel="0" r="2191">
      <c r="A2191" s="21" t="n">
        <v>45849.573576389</v>
      </c>
      <c r="B2191" s="17" t="s">
        <v>48</v>
      </c>
      <c r="C2191" s="17" t="s">
        <v>639</v>
      </c>
      <c r="D2191" s="17" t="s">
        <v>473</v>
      </c>
      <c r="E2191" s="17" t="s">
        <v>17</v>
      </c>
      <c r="F2191" s="17" t="s">
        <v>19</v>
      </c>
      <c r="G2191" s="7" t="n">
        <v>20000</v>
      </c>
      <c r="H2191" s="6" t="n">
        <v>0.06312</v>
      </c>
      <c r="I2191" s="6" t="n">
        <v>-1262.4</v>
      </c>
      <c r="J2191" s="6" t="n">
        <v>0</v>
      </c>
      <c r="K2191" s="6" t="n">
        <v>-0.5</v>
      </c>
      <c r="L2191" s="6" t="n">
        <v>0</v>
      </c>
      <c r="M2191" s="6"/>
      <c r="N2191" s="6" t="s">
        <f>=I2191+J2191+K2191+L2191</f>
      </c>
      <c r="O2191" s="6"/>
      <c r="P2191" s="17"/>
    </row>
    <row collapsed="false" customFormat="false" customHeight="false" hidden="false" ht="12.1" outlineLevel="0" r="2192">
      <c r="A2192" s="21" t="n">
        <v>45849.573576389</v>
      </c>
      <c r="B2192" s="17" t="s">
        <v>48</v>
      </c>
      <c r="C2192" s="17" t="s">
        <v>639</v>
      </c>
      <c r="D2192" s="17" t="s">
        <v>473</v>
      </c>
      <c r="E2192" s="17" t="s">
        <v>17</v>
      </c>
      <c r="F2192" s="17" t="s">
        <v>19</v>
      </c>
      <c r="G2192" s="7" t="n">
        <v>250000</v>
      </c>
      <c r="H2192" s="6" t="n">
        <v>0.06312</v>
      </c>
      <c r="I2192" s="6" t="n">
        <v>-15780</v>
      </c>
      <c r="J2192" s="6" t="n">
        <v>0</v>
      </c>
      <c r="K2192" s="6" t="n">
        <v>-6.31</v>
      </c>
      <c r="L2192" s="6" t="n">
        <v>0</v>
      </c>
      <c r="M2192" s="6"/>
      <c r="N2192" s="6" t="s">
        <f>=I2192+J2192+K2192+L2192</f>
      </c>
      <c r="O2192" s="6"/>
      <c r="P2192" s="17"/>
    </row>
    <row collapsed="false" customFormat="false" customHeight="false" hidden="false" ht="12.1" outlineLevel="0" r="2193">
      <c r="A2193" s="21" t="n">
        <v>45849.574780093</v>
      </c>
      <c r="B2193" s="17" t="s">
        <v>48</v>
      </c>
      <c r="C2193" s="17" t="s">
        <v>639</v>
      </c>
      <c r="D2193" s="17" t="s">
        <v>473</v>
      </c>
      <c r="E2193" s="17" t="s">
        <v>17</v>
      </c>
      <c r="F2193" s="17" t="s">
        <v>19</v>
      </c>
      <c r="G2193" s="7" t="n">
        <v>40000</v>
      </c>
      <c r="H2193" s="6" t="n">
        <v>0.06312</v>
      </c>
      <c r="I2193" s="6" t="n">
        <v>-2524.8</v>
      </c>
      <c r="J2193" s="6" t="n">
        <v>0</v>
      </c>
      <c r="K2193" s="6" t="n">
        <v>-1.01</v>
      </c>
      <c r="L2193" s="6" t="n">
        <v>0</v>
      </c>
      <c r="M2193" s="6"/>
      <c r="N2193" s="6" t="s">
        <f>=I2193+J2193+K2193+L2193</f>
      </c>
      <c r="O2193" s="6"/>
      <c r="P2193" s="17"/>
    </row>
    <row collapsed="false" customFormat="false" customHeight="false" hidden="false" ht="12.1" outlineLevel="0" r="2194">
      <c r="A2194" s="21" t="n">
        <v>45849.574780093</v>
      </c>
      <c r="B2194" s="17" t="s">
        <v>48</v>
      </c>
      <c r="C2194" s="17" t="s">
        <v>639</v>
      </c>
      <c r="D2194" s="17" t="s">
        <v>473</v>
      </c>
      <c r="E2194" s="17" t="s">
        <v>17</v>
      </c>
      <c r="F2194" s="17" t="s">
        <v>19</v>
      </c>
      <c r="G2194" s="7" t="n">
        <v>60000</v>
      </c>
      <c r="H2194" s="6" t="n">
        <v>0.06312</v>
      </c>
      <c r="I2194" s="6" t="n">
        <v>-3787.2</v>
      </c>
      <c r="J2194" s="6" t="n">
        <v>0</v>
      </c>
      <c r="K2194" s="6" t="n">
        <v>-1.51</v>
      </c>
      <c r="L2194" s="6" t="n">
        <v>0</v>
      </c>
      <c r="M2194" s="6"/>
      <c r="N2194" s="6" t="s">
        <f>=I2194+J2194+K2194+L2194</f>
      </c>
      <c r="O2194" s="6"/>
      <c r="P2194" s="17"/>
    </row>
    <row collapsed="false" customFormat="false" customHeight="false" hidden="false" ht="12.1" outlineLevel="0" r="2195">
      <c r="A2195" s="21" t="n">
        <v>45849.579872685</v>
      </c>
      <c r="B2195" s="17" t="s">
        <v>48</v>
      </c>
      <c r="C2195" s="17" t="s">
        <v>639</v>
      </c>
      <c r="D2195" s="17" t="s">
        <v>473</v>
      </c>
      <c r="E2195" s="17" t="s">
        <v>17</v>
      </c>
      <c r="F2195" s="17" t="s">
        <v>19</v>
      </c>
      <c r="G2195" s="7" t="n">
        <v>140000</v>
      </c>
      <c r="H2195" s="6" t="n">
        <v>0.06312</v>
      </c>
      <c r="I2195" s="6" t="n">
        <v>-8836.8</v>
      </c>
      <c r="J2195" s="6" t="n">
        <v>0</v>
      </c>
      <c r="K2195" s="6" t="n">
        <v>-3.53</v>
      </c>
      <c r="L2195" s="6" t="n">
        <v>0</v>
      </c>
      <c r="M2195" s="6"/>
      <c r="N2195" s="6" t="s">
        <f>=I2195+J2195+K2195+L2195</f>
      </c>
      <c r="O2195" s="6"/>
      <c r="P2195" s="17"/>
    </row>
    <row collapsed="false" customFormat="false" customHeight="false" hidden="false" ht="12.1" outlineLevel="0" r="2196">
      <c r="A2196" s="21" t="n">
        <v>45849.579872685</v>
      </c>
      <c r="B2196" s="17" t="s">
        <v>48</v>
      </c>
      <c r="C2196" s="17" t="s">
        <v>639</v>
      </c>
      <c r="D2196" s="17" t="s">
        <v>473</v>
      </c>
      <c r="E2196" s="17" t="s">
        <v>17</v>
      </c>
      <c r="F2196" s="17" t="s">
        <v>19</v>
      </c>
      <c r="G2196" s="7" t="n">
        <v>70000</v>
      </c>
      <c r="H2196" s="6" t="n">
        <v>0.06312</v>
      </c>
      <c r="I2196" s="6" t="n">
        <v>-4418.4</v>
      </c>
      <c r="J2196" s="6" t="n">
        <v>0</v>
      </c>
      <c r="K2196" s="6" t="n">
        <v>-1.77</v>
      </c>
      <c r="L2196" s="6" t="n">
        <v>0</v>
      </c>
      <c r="M2196" s="6"/>
      <c r="N2196" s="6" t="s">
        <f>=I2196+J2196+K2196+L2196</f>
      </c>
      <c r="O2196" s="6"/>
      <c r="P2196" s="17"/>
    </row>
    <row collapsed="false" customFormat="false" customHeight="false" hidden="false" ht="12.1" outlineLevel="0" r="2197">
      <c r="A2197" s="21" t="n">
        <v>45849.57994213</v>
      </c>
      <c r="B2197" s="17" t="s">
        <v>48</v>
      </c>
      <c r="C2197" s="17" t="s">
        <v>639</v>
      </c>
      <c r="D2197" s="17" t="s">
        <v>473</v>
      </c>
      <c r="E2197" s="17" t="s">
        <v>17</v>
      </c>
      <c r="F2197" s="17" t="s">
        <v>19</v>
      </c>
      <c r="G2197" s="7" t="n">
        <v>70000</v>
      </c>
      <c r="H2197" s="6" t="n">
        <v>0.06312</v>
      </c>
      <c r="I2197" s="6" t="n">
        <v>-4418.4</v>
      </c>
      <c r="J2197" s="6" t="n">
        <v>0</v>
      </c>
      <c r="K2197" s="6" t="n">
        <v>-1.77</v>
      </c>
      <c r="L2197" s="6" t="n">
        <v>0</v>
      </c>
      <c r="M2197" s="6"/>
      <c r="N2197" s="6" t="s">
        <f>=I2197+J2197+K2197+L2197</f>
      </c>
      <c r="O2197" s="6"/>
      <c r="P2197" s="17"/>
    </row>
    <row collapsed="false" customFormat="false" customHeight="false" hidden="false" ht="12.1" outlineLevel="0" r="2198">
      <c r="A2198" s="21" t="n">
        <v>45849.580011574</v>
      </c>
      <c r="B2198" s="17" t="s">
        <v>48</v>
      </c>
      <c r="C2198" s="17" t="s">
        <v>639</v>
      </c>
      <c r="D2198" s="17" t="s">
        <v>473</v>
      </c>
      <c r="E2198" s="17" t="s">
        <v>17</v>
      </c>
      <c r="F2198" s="17" t="s">
        <v>19</v>
      </c>
      <c r="G2198" s="7" t="n">
        <v>250000</v>
      </c>
      <c r="H2198" s="6" t="n">
        <v>0.06312</v>
      </c>
      <c r="I2198" s="6" t="n">
        <v>-15780</v>
      </c>
      <c r="J2198" s="6" t="n">
        <v>0</v>
      </c>
      <c r="K2198" s="6" t="n">
        <v>-6.31</v>
      </c>
      <c r="L2198" s="6" t="n">
        <v>0</v>
      </c>
      <c r="M2198" s="6"/>
      <c r="N2198" s="6" t="s">
        <f>=I2198+J2198+K2198+L2198</f>
      </c>
      <c r="O2198" s="6"/>
      <c r="P2198" s="17"/>
    </row>
    <row collapsed="false" customFormat="false" customHeight="false" hidden="false" ht="12.1" outlineLevel="0" r="2199">
      <c r="A2199" s="21" t="n">
        <v>45849.580023148</v>
      </c>
      <c r="B2199" s="17" t="s">
        <v>48</v>
      </c>
      <c r="C2199" s="17" t="s">
        <v>639</v>
      </c>
      <c r="D2199" s="17" t="s">
        <v>473</v>
      </c>
      <c r="E2199" s="17" t="s">
        <v>17</v>
      </c>
      <c r="F2199" s="17" t="s">
        <v>19</v>
      </c>
      <c r="G2199" s="7" t="n">
        <v>90000</v>
      </c>
      <c r="H2199" s="6" t="n">
        <v>0.06312</v>
      </c>
      <c r="I2199" s="6" t="n">
        <v>-5680.8</v>
      </c>
      <c r="J2199" s="6" t="n">
        <v>0</v>
      </c>
      <c r="K2199" s="6" t="n">
        <v>-2.27</v>
      </c>
      <c r="L2199" s="6" t="n">
        <v>0</v>
      </c>
      <c r="M2199" s="6"/>
      <c r="N2199" s="6" t="s">
        <f>=I2199+J2199+K2199+L2199</f>
      </c>
      <c r="O2199" s="6"/>
      <c r="P2199" s="17"/>
    </row>
    <row collapsed="false" customFormat="false" customHeight="false" hidden="false" ht="12.1" outlineLevel="0" r="2200">
      <c r="A2200" s="21" t="n">
        <v>45849.580069444</v>
      </c>
      <c r="B2200" s="17" t="s">
        <v>48</v>
      </c>
      <c r="C2200" s="17" t="s">
        <v>639</v>
      </c>
      <c r="D2200" s="17" t="s">
        <v>473</v>
      </c>
      <c r="E2200" s="17" t="s">
        <v>17</v>
      </c>
      <c r="F2200" s="17" t="s">
        <v>19</v>
      </c>
      <c r="G2200" s="7" t="n">
        <v>70000</v>
      </c>
      <c r="H2200" s="6" t="n">
        <v>0.06312</v>
      </c>
      <c r="I2200" s="6" t="n">
        <v>-4418.4</v>
      </c>
      <c r="J2200" s="6" t="n">
        <v>0</v>
      </c>
      <c r="K2200" s="6" t="n">
        <v>-1.77</v>
      </c>
      <c r="L2200" s="6" t="n">
        <v>0</v>
      </c>
      <c r="M2200" s="6"/>
      <c r="N2200" s="6" t="s">
        <f>=I2200+J2200+K2200+L2200</f>
      </c>
      <c r="O2200" s="6"/>
      <c r="P2200" s="17"/>
    </row>
    <row collapsed="false" customFormat="false" customHeight="false" hidden="false" ht="12.1" outlineLevel="0" r="2201">
      <c r="A2201" s="21" t="n">
        <v>45849.580439815</v>
      </c>
      <c r="B2201" s="17" t="s">
        <v>48</v>
      </c>
      <c r="C2201" s="17" t="s">
        <v>639</v>
      </c>
      <c r="D2201" s="17" t="s">
        <v>473</v>
      </c>
      <c r="E2201" s="17" t="s">
        <v>17</v>
      </c>
      <c r="F2201" s="17" t="s">
        <v>19</v>
      </c>
      <c r="G2201" s="7" t="n">
        <v>50000</v>
      </c>
      <c r="H2201" s="6" t="n">
        <v>0.06312</v>
      </c>
      <c r="I2201" s="6" t="n">
        <v>-3156</v>
      </c>
      <c r="J2201" s="6" t="n">
        <v>0</v>
      </c>
      <c r="K2201" s="6" t="n">
        <v>-1.26</v>
      </c>
      <c r="L2201" s="6" t="n">
        <v>0</v>
      </c>
      <c r="M2201" s="6"/>
      <c r="N2201" s="6" t="s">
        <f>=I2201+J2201+K2201+L2201</f>
      </c>
      <c r="O2201" s="6"/>
      <c r="P2201" s="17"/>
    </row>
    <row collapsed="false" customFormat="false" customHeight="false" hidden="false" ht="12.1" outlineLevel="0" r="2202">
      <c r="A2202" s="21" t="n">
        <v>45849.58056713</v>
      </c>
      <c r="B2202" s="17" t="s">
        <v>48</v>
      </c>
      <c r="C2202" s="17" t="s">
        <v>639</v>
      </c>
      <c r="D2202" s="17" t="s">
        <v>473</v>
      </c>
      <c r="E2202" s="17" t="s">
        <v>17</v>
      </c>
      <c r="F2202" s="17" t="s">
        <v>19</v>
      </c>
      <c r="G2202" s="7" t="n">
        <v>220000</v>
      </c>
      <c r="H2202" s="6" t="n">
        <v>0.06312</v>
      </c>
      <c r="I2202" s="6" t="n">
        <v>-13886.4</v>
      </c>
      <c r="J2202" s="6" t="n">
        <v>0</v>
      </c>
      <c r="K2202" s="6" t="n">
        <v>-5.55</v>
      </c>
      <c r="L2202" s="6" t="n">
        <v>0</v>
      </c>
      <c r="M2202" s="6"/>
      <c r="N2202" s="6" t="s">
        <f>=I2202+J2202+K2202+L2202</f>
      </c>
      <c r="O2202" s="6"/>
      <c r="P2202" s="17"/>
    </row>
    <row collapsed="false" customFormat="false" customHeight="false" hidden="false" ht="12.1" outlineLevel="0" r="2203">
      <c r="A2203" s="21" t="n">
        <v>45849.58056713</v>
      </c>
      <c r="B2203" s="17" t="s">
        <v>48</v>
      </c>
      <c r="C2203" s="17" t="s">
        <v>639</v>
      </c>
      <c r="D2203" s="17" t="s">
        <v>473</v>
      </c>
      <c r="E2203" s="17" t="s">
        <v>17</v>
      </c>
      <c r="F2203" s="17" t="s">
        <v>19</v>
      </c>
      <c r="G2203" s="7" t="n">
        <v>70000</v>
      </c>
      <c r="H2203" s="6" t="n">
        <v>0.06312</v>
      </c>
      <c r="I2203" s="6" t="n">
        <v>-4418.4</v>
      </c>
      <c r="J2203" s="6" t="n">
        <v>0</v>
      </c>
      <c r="K2203" s="6" t="n">
        <v>-1.77</v>
      </c>
      <c r="L2203" s="6" t="n">
        <v>0</v>
      </c>
      <c r="M2203" s="6"/>
      <c r="N2203" s="6" t="s">
        <f>=I2203+J2203+K2203+L2203</f>
      </c>
      <c r="O2203" s="6"/>
      <c r="P2203" s="17"/>
    </row>
    <row collapsed="false" customFormat="false" customHeight="false" hidden="false" ht="12.1" outlineLevel="0" r="2204">
      <c r="A2204" s="21" t="n">
        <v>45849.580706019</v>
      </c>
      <c r="B2204" s="17" t="s">
        <v>48</v>
      </c>
      <c r="C2204" s="17" t="s">
        <v>639</v>
      </c>
      <c r="D2204" s="17" t="s">
        <v>473</v>
      </c>
      <c r="E2204" s="17" t="s">
        <v>17</v>
      </c>
      <c r="F2204" s="17" t="s">
        <v>19</v>
      </c>
      <c r="G2204" s="7" t="n">
        <v>230000</v>
      </c>
      <c r="H2204" s="6" t="n">
        <v>0.06312</v>
      </c>
      <c r="I2204" s="6" t="n">
        <v>-14517.6</v>
      </c>
      <c r="J2204" s="6" t="n">
        <v>0</v>
      </c>
      <c r="K2204" s="6" t="n">
        <v>-5.81</v>
      </c>
      <c r="L2204" s="6" t="n">
        <v>0</v>
      </c>
      <c r="M2204" s="6"/>
      <c r="N2204" s="6" t="s">
        <f>=I2204+J2204+K2204+L2204</f>
      </c>
      <c r="O2204" s="6"/>
      <c r="P2204" s="17"/>
    </row>
    <row collapsed="false" customFormat="false" customHeight="false" hidden="false" ht="12.1" outlineLevel="0" r="2205">
      <c r="A2205" s="21" t="n">
        <v>45849.580706019</v>
      </c>
      <c r="B2205" s="17" t="s">
        <v>48</v>
      </c>
      <c r="C2205" s="17" t="s">
        <v>639</v>
      </c>
      <c r="D2205" s="17" t="s">
        <v>473</v>
      </c>
      <c r="E2205" s="17" t="s">
        <v>17</v>
      </c>
      <c r="F2205" s="17" t="s">
        <v>19</v>
      </c>
      <c r="G2205" s="7" t="n">
        <v>60000</v>
      </c>
      <c r="H2205" s="6" t="n">
        <v>0.06312</v>
      </c>
      <c r="I2205" s="6" t="n">
        <v>-3787.2</v>
      </c>
      <c r="J2205" s="6" t="n">
        <v>0</v>
      </c>
      <c r="K2205" s="6" t="n">
        <v>-1.51</v>
      </c>
      <c r="L2205" s="6" t="n">
        <v>0</v>
      </c>
      <c r="M2205" s="6"/>
      <c r="N2205" s="6" t="s">
        <f>=I2205+J2205+K2205+L2205</f>
      </c>
      <c r="O2205" s="6"/>
      <c r="P2205" s="17"/>
    </row>
    <row collapsed="false" customFormat="false" customHeight="false" hidden="false" ht="12.1" outlineLevel="0" r="2206">
      <c r="A2206" s="21" t="n">
        <v>45849.580763889</v>
      </c>
      <c r="B2206" s="17" t="s">
        <v>48</v>
      </c>
      <c r="C2206" s="17" t="s">
        <v>639</v>
      </c>
      <c r="D2206" s="17" t="s">
        <v>473</v>
      </c>
      <c r="E2206" s="17" t="s">
        <v>17</v>
      </c>
      <c r="F2206" s="17" t="s">
        <v>19</v>
      </c>
      <c r="G2206" s="7" t="n">
        <v>130000</v>
      </c>
      <c r="H2206" s="6" t="n">
        <v>0.06312</v>
      </c>
      <c r="I2206" s="6" t="n">
        <v>-8205.6</v>
      </c>
      <c r="J2206" s="6" t="n">
        <v>0</v>
      </c>
      <c r="K2206" s="6" t="n">
        <v>-3.28</v>
      </c>
      <c r="L2206" s="6" t="n">
        <v>0</v>
      </c>
      <c r="M2206" s="6"/>
      <c r="N2206" s="6" t="s">
        <f>=I2206+J2206+K2206+L2206</f>
      </c>
      <c r="O2206" s="6"/>
      <c r="P2206" s="17"/>
    </row>
    <row collapsed="false" customFormat="false" customHeight="false" hidden="false" ht="12.1" outlineLevel="0" r="2207">
      <c r="A2207" s="21" t="n">
        <v>45849.580844907</v>
      </c>
      <c r="B2207" s="17" t="s">
        <v>48</v>
      </c>
      <c r="C2207" s="17" t="s">
        <v>639</v>
      </c>
      <c r="D2207" s="17" t="s">
        <v>473</v>
      </c>
      <c r="E2207" s="17" t="s">
        <v>17</v>
      </c>
      <c r="F2207" s="17" t="s">
        <v>19</v>
      </c>
      <c r="G2207" s="7" t="n">
        <v>250000</v>
      </c>
      <c r="H2207" s="6" t="n">
        <v>0.06312</v>
      </c>
      <c r="I2207" s="6" t="n">
        <v>-15780</v>
      </c>
      <c r="J2207" s="6" t="n">
        <v>0</v>
      </c>
      <c r="K2207" s="6" t="n">
        <v>-6.31</v>
      </c>
      <c r="L2207" s="6" t="n">
        <v>0</v>
      </c>
      <c r="M2207" s="6"/>
      <c r="N2207" s="6" t="s">
        <f>=I2207+J2207+K2207+L2207</f>
      </c>
      <c r="O2207" s="6"/>
      <c r="P2207" s="17"/>
    </row>
    <row collapsed="false" customFormat="false" customHeight="false" hidden="false" ht="12.1" outlineLevel="0" r="2208">
      <c r="A2208" s="21" t="n">
        <v>45849.580844907</v>
      </c>
      <c r="B2208" s="17" t="s">
        <v>48</v>
      </c>
      <c r="C2208" s="17" t="s">
        <v>639</v>
      </c>
      <c r="D2208" s="17" t="s">
        <v>473</v>
      </c>
      <c r="E2208" s="17" t="s">
        <v>17</v>
      </c>
      <c r="F2208" s="17" t="s">
        <v>19</v>
      </c>
      <c r="G2208" s="7" t="n">
        <v>90000</v>
      </c>
      <c r="H2208" s="6" t="n">
        <v>0.06312</v>
      </c>
      <c r="I2208" s="6" t="n">
        <v>-5680.8</v>
      </c>
      <c r="J2208" s="6" t="n">
        <v>0</v>
      </c>
      <c r="K2208" s="6" t="n">
        <v>-2.27</v>
      </c>
      <c r="L2208" s="6" t="n">
        <v>0</v>
      </c>
      <c r="M2208" s="6"/>
      <c r="N2208" s="6" t="s">
        <f>=I2208+J2208+K2208+L2208</f>
      </c>
      <c r="O2208" s="6"/>
      <c r="P2208" s="17"/>
    </row>
    <row collapsed="false" customFormat="false" customHeight="false" hidden="false" ht="12.1" outlineLevel="0" r="2209">
      <c r="A2209" s="21" t="n">
        <v>45849.580983796</v>
      </c>
      <c r="B2209" s="17" t="s">
        <v>48</v>
      </c>
      <c r="C2209" s="17" t="s">
        <v>639</v>
      </c>
      <c r="D2209" s="17" t="s">
        <v>473</v>
      </c>
      <c r="E2209" s="17" t="s">
        <v>17</v>
      </c>
      <c r="F2209" s="17" t="s">
        <v>19</v>
      </c>
      <c r="G2209" s="7" t="n">
        <v>250000</v>
      </c>
      <c r="H2209" s="6" t="n">
        <v>0.06312</v>
      </c>
      <c r="I2209" s="6" t="n">
        <v>-15780</v>
      </c>
      <c r="J2209" s="6" t="n">
        <v>0</v>
      </c>
      <c r="K2209" s="6" t="n">
        <v>-6.31</v>
      </c>
      <c r="L2209" s="6" t="n">
        <v>0</v>
      </c>
      <c r="M2209" s="6"/>
      <c r="N2209" s="6" t="s">
        <f>=I2209+J2209+K2209+L2209</f>
      </c>
      <c r="O2209" s="6"/>
      <c r="P2209" s="17"/>
    </row>
    <row collapsed="false" customFormat="false" customHeight="false" hidden="false" ht="12.1" outlineLevel="0" r="2210">
      <c r="A2210" s="21" t="n">
        <v>45849.580983796</v>
      </c>
      <c r="B2210" s="17" t="s">
        <v>48</v>
      </c>
      <c r="C2210" s="17" t="s">
        <v>639</v>
      </c>
      <c r="D2210" s="17" t="s">
        <v>473</v>
      </c>
      <c r="E2210" s="17" t="s">
        <v>17</v>
      </c>
      <c r="F2210" s="17" t="s">
        <v>19</v>
      </c>
      <c r="G2210" s="7" t="n">
        <v>60000</v>
      </c>
      <c r="H2210" s="6" t="n">
        <v>0.06312</v>
      </c>
      <c r="I2210" s="6" t="n">
        <v>-3787.2</v>
      </c>
      <c r="J2210" s="6" t="n">
        <v>0</v>
      </c>
      <c r="K2210" s="6" t="n">
        <v>-1.51</v>
      </c>
      <c r="L2210" s="6" t="n">
        <v>0</v>
      </c>
      <c r="M2210" s="6"/>
      <c r="N2210" s="6" t="s">
        <f>=I2210+J2210+K2210+L2210</f>
      </c>
      <c r="O2210" s="6"/>
      <c r="P2210" s="17"/>
    </row>
    <row collapsed="false" customFormat="false" customHeight="false" hidden="false" ht="12.1" outlineLevel="0" r="2211">
      <c r="A2211" s="21" t="n">
        <v>45849.581550926</v>
      </c>
      <c r="B2211" s="17" t="s">
        <v>48</v>
      </c>
      <c r="C2211" s="17" t="s">
        <v>639</v>
      </c>
      <c r="D2211" s="17" t="s">
        <v>473</v>
      </c>
      <c r="E2211" s="17" t="s">
        <v>17</v>
      </c>
      <c r="F2211" s="17" t="s">
        <v>19</v>
      </c>
      <c r="G2211" s="7" t="n">
        <v>60000</v>
      </c>
      <c r="H2211" s="6" t="n">
        <v>0.06312</v>
      </c>
      <c r="I2211" s="6" t="n">
        <v>-3787.2</v>
      </c>
      <c r="J2211" s="6" t="n">
        <v>0</v>
      </c>
      <c r="K2211" s="6" t="n">
        <v>-1.51</v>
      </c>
      <c r="L2211" s="6" t="n">
        <v>0</v>
      </c>
      <c r="M2211" s="6"/>
      <c r="N2211" s="6" t="s">
        <f>=I2211+J2211+K2211+L2211</f>
      </c>
      <c r="O2211" s="6"/>
      <c r="P2211" s="17"/>
    </row>
    <row collapsed="false" customFormat="false" customHeight="false" hidden="false" ht="12.1" outlineLevel="0" r="2212">
      <c r="A2212" s="21" t="n">
        <v>45849.581828704</v>
      </c>
      <c r="B2212" s="17" t="s">
        <v>48</v>
      </c>
      <c r="C2212" s="17" t="s">
        <v>639</v>
      </c>
      <c r="D2212" s="17" t="s">
        <v>473</v>
      </c>
      <c r="E2212" s="17" t="s">
        <v>17</v>
      </c>
      <c r="F2212" s="17" t="s">
        <v>19</v>
      </c>
      <c r="G2212" s="7" t="n">
        <v>250000</v>
      </c>
      <c r="H2212" s="6" t="n">
        <v>0.06312</v>
      </c>
      <c r="I2212" s="6" t="n">
        <v>-15780</v>
      </c>
      <c r="J2212" s="6" t="n">
        <v>0</v>
      </c>
      <c r="K2212" s="6" t="n">
        <v>-6.31</v>
      </c>
      <c r="L2212" s="6" t="n">
        <v>0</v>
      </c>
      <c r="M2212" s="6"/>
      <c r="N2212" s="6" t="s">
        <f>=I2212+J2212+K2212+L2212</f>
      </c>
      <c r="O2212" s="6"/>
      <c r="P2212" s="17"/>
    </row>
    <row collapsed="false" customFormat="false" customHeight="false" hidden="false" ht="12.1" outlineLevel="0" r="2213">
      <c r="A2213" s="21" t="n">
        <v>45849.581828704</v>
      </c>
      <c r="B2213" s="17" t="s">
        <v>48</v>
      </c>
      <c r="C2213" s="17" t="s">
        <v>639</v>
      </c>
      <c r="D2213" s="17" t="s">
        <v>473</v>
      </c>
      <c r="E2213" s="17" t="s">
        <v>17</v>
      </c>
      <c r="F2213" s="17" t="s">
        <v>19</v>
      </c>
      <c r="G2213" s="7" t="n">
        <v>60000</v>
      </c>
      <c r="H2213" s="6" t="n">
        <v>0.06312</v>
      </c>
      <c r="I2213" s="6" t="n">
        <v>-3787.2</v>
      </c>
      <c r="J2213" s="6" t="n">
        <v>0</v>
      </c>
      <c r="K2213" s="6" t="n">
        <v>-1.51</v>
      </c>
      <c r="L2213" s="6" t="n">
        <v>0</v>
      </c>
      <c r="M2213" s="6"/>
      <c r="N2213" s="6" t="s">
        <f>=I2213+J2213+K2213+L2213</f>
      </c>
      <c r="O2213" s="6"/>
      <c r="P2213" s="17"/>
    </row>
    <row collapsed="false" customFormat="false" customHeight="false" hidden="false" ht="12.1" outlineLevel="0" r="2214">
      <c r="A2214" s="21" t="n">
        <v>45849.584340278</v>
      </c>
      <c r="B2214" s="17" t="s">
        <v>48</v>
      </c>
      <c r="C2214" s="17" t="s">
        <v>639</v>
      </c>
      <c r="D2214" s="17" t="s">
        <v>473</v>
      </c>
      <c r="E2214" s="17" t="s">
        <v>17</v>
      </c>
      <c r="F2214" s="17" t="s">
        <v>19</v>
      </c>
      <c r="G2214" s="7" t="n">
        <v>90000</v>
      </c>
      <c r="H2214" s="6" t="n">
        <v>0.06312</v>
      </c>
      <c r="I2214" s="6" t="n">
        <v>-5680.8</v>
      </c>
      <c r="J2214" s="6" t="n">
        <v>0</v>
      </c>
      <c r="K2214" s="6" t="n">
        <v>-2.27</v>
      </c>
      <c r="L2214" s="6" t="n">
        <v>0</v>
      </c>
      <c r="M2214" s="6"/>
      <c r="N2214" s="6" t="s">
        <f>=I2214+J2214+K2214+L2214</f>
      </c>
      <c r="O2214" s="6"/>
      <c r="P2214" s="17"/>
    </row>
    <row collapsed="false" customFormat="false" customHeight="false" hidden="false" ht="12.1" outlineLevel="0" r="2215">
      <c r="A2215" s="21" t="n">
        <v>45849.585324074</v>
      </c>
      <c r="B2215" s="17" t="s">
        <v>48</v>
      </c>
      <c r="C2215" s="17" t="s">
        <v>639</v>
      </c>
      <c r="D2215" s="17" t="s">
        <v>473</v>
      </c>
      <c r="E2215" s="17" t="s">
        <v>17</v>
      </c>
      <c r="F2215" s="17" t="s">
        <v>19</v>
      </c>
      <c r="G2215" s="7" t="n">
        <v>50000</v>
      </c>
      <c r="H2215" s="6" t="n">
        <v>0.06312</v>
      </c>
      <c r="I2215" s="6" t="n">
        <v>-3156</v>
      </c>
      <c r="J2215" s="6" t="n">
        <v>0</v>
      </c>
      <c r="K2215" s="6" t="n">
        <v>-1.26</v>
      </c>
      <c r="L2215" s="6" t="n">
        <v>0</v>
      </c>
      <c r="M2215" s="6"/>
      <c r="N2215" s="6" t="s">
        <f>=I2215+J2215+K2215+L2215</f>
      </c>
      <c r="O2215" s="6"/>
      <c r="P2215" s="17"/>
    </row>
    <row collapsed="false" customFormat="false" customHeight="false" hidden="false" ht="12.1" outlineLevel="0" r="2216">
      <c r="A2216" s="21" t="n">
        <v>45849.585324074</v>
      </c>
      <c r="B2216" s="17" t="s">
        <v>48</v>
      </c>
      <c r="C2216" s="17" t="s">
        <v>639</v>
      </c>
      <c r="D2216" s="17" t="s">
        <v>473</v>
      </c>
      <c r="E2216" s="17" t="s">
        <v>17</v>
      </c>
      <c r="F2216" s="17" t="s">
        <v>19</v>
      </c>
      <c r="G2216" s="7" t="n">
        <v>70000</v>
      </c>
      <c r="H2216" s="6" t="n">
        <v>0.06312</v>
      </c>
      <c r="I2216" s="6" t="n">
        <v>-4418.4</v>
      </c>
      <c r="J2216" s="6" t="n">
        <v>0</v>
      </c>
      <c r="K2216" s="6" t="n">
        <v>-1.77</v>
      </c>
      <c r="L2216" s="6" t="n">
        <v>0</v>
      </c>
      <c r="M2216" s="6"/>
      <c r="N2216" s="6" t="s">
        <f>=I2216+J2216+K2216+L2216</f>
      </c>
      <c r="O2216" s="6"/>
      <c r="P2216" s="17"/>
    </row>
    <row collapsed="false" customFormat="false" customHeight="false" hidden="false" ht="12.1" outlineLevel="0" r="2217">
      <c r="A2217" s="21" t="n">
        <v>45849.585324074</v>
      </c>
      <c r="B2217" s="17" t="s">
        <v>48</v>
      </c>
      <c r="C2217" s="17" t="s">
        <v>639</v>
      </c>
      <c r="D2217" s="17" t="s">
        <v>473</v>
      </c>
      <c r="E2217" s="17" t="s">
        <v>17</v>
      </c>
      <c r="F2217" s="17" t="s">
        <v>19</v>
      </c>
      <c r="G2217" s="7" t="n">
        <v>70000</v>
      </c>
      <c r="H2217" s="6" t="n">
        <v>0.06312</v>
      </c>
      <c r="I2217" s="6" t="n">
        <v>-4418.4</v>
      </c>
      <c r="J2217" s="6" t="n">
        <v>0</v>
      </c>
      <c r="K2217" s="6" t="n">
        <v>-1.77</v>
      </c>
      <c r="L2217" s="6" t="n">
        <v>0</v>
      </c>
      <c r="M2217" s="6"/>
      <c r="N2217" s="6" t="s">
        <f>=I2217+J2217+K2217+L2217</f>
      </c>
      <c r="O2217" s="6"/>
      <c r="P2217" s="17"/>
    </row>
    <row collapsed="false" customFormat="false" customHeight="false" hidden="false" ht="12.1" outlineLevel="0" r="2218">
      <c r="A2218" s="21" t="n">
        <v>45849.585752315</v>
      </c>
      <c r="B2218" s="17" t="s">
        <v>48</v>
      </c>
      <c r="C2218" s="17" t="s">
        <v>639</v>
      </c>
      <c r="D2218" s="17" t="s">
        <v>473</v>
      </c>
      <c r="E2218" s="17" t="s">
        <v>17</v>
      </c>
      <c r="F2218" s="17" t="s">
        <v>19</v>
      </c>
      <c r="G2218" s="7" t="n">
        <v>30000</v>
      </c>
      <c r="H2218" s="6" t="n">
        <v>0.06312</v>
      </c>
      <c r="I2218" s="6" t="n">
        <v>-1893.6</v>
      </c>
      <c r="J2218" s="6" t="n">
        <v>0</v>
      </c>
      <c r="K2218" s="6" t="n">
        <v>-0.76</v>
      </c>
      <c r="L2218" s="6" t="n">
        <v>0</v>
      </c>
      <c r="M2218" s="6"/>
      <c r="N2218" s="6" t="s">
        <f>=I2218+J2218+K2218+L2218</f>
      </c>
      <c r="O2218" s="6"/>
      <c r="P2218" s="17"/>
    </row>
    <row collapsed="false" customFormat="false" customHeight="false" hidden="false" ht="12.1" outlineLevel="0" r="2219">
      <c r="A2219" s="21" t="n">
        <v>45849.58587963</v>
      </c>
      <c r="B2219" s="17" t="s">
        <v>48</v>
      </c>
      <c r="C2219" s="17" t="s">
        <v>639</v>
      </c>
      <c r="D2219" s="17" t="s">
        <v>473</v>
      </c>
      <c r="E2219" s="17" t="s">
        <v>17</v>
      </c>
      <c r="F2219" s="17" t="s">
        <v>19</v>
      </c>
      <c r="G2219" s="7" t="n">
        <v>70000</v>
      </c>
      <c r="H2219" s="6" t="n">
        <v>0.06312</v>
      </c>
      <c r="I2219" s="6" t="n">
        <v>-4418.4</v>
      </c>
      <c r="J2219" s="6" t="n">
        <v>0</v>
      </c>
      <c r="K2219" s="6" t="n">
        <v>-1.77</v>
      </c>
      <c r="L2219" s="6" t="n">
        <v>0</v>
      </c>
      <c r="M2219" s="6"/>
      <c r="N2219" s="6" t="s">
        <f>=I2219+J2219+K2219+L2219</f>
      </c>
      <c r="O2219" s="6"/>
      <c r="P2219" s="17"/>
    </row>
    <row collapsed="false" customFormat="false" customHeight="false" hidden="false" ht="12.1" outlineLevel="0" r="2220">
      <c r="A2220" s="21" t="n">
        <v>45849.585925926</v>
      </c>
      <c r="B2220" s="17" t="s">
        <v>48</v>
      </c>
      <c r="C2220" s="17" t="s">
        <v>639</v>
      </c>
      <c r="D2220" s="17" t="s">
        <v>473</v>
      </c>
      <c r="E2220" s="17" t="s">
        <v>17</v>
      </c>
      <c r="F2220" s="17" t="s">
        <v>19</v>
      </c>
      <c r="G2220" s="7" t="n">
        <v>50000</v>
      </c>
      <c r="H2220" s="6" t="n">
        <v>0.06312</v>
      </c>
      <c r="I2220" s="6" t="n">
        <v>-3156</v>
      </c>
      <c r="J2220" s="6" t="n">
        <v>0</v>
      </c>
      <c r="K2220" s="6" t="n">
        <v>-1.26</v>
      </c>
      <c r="L2220" s="6" t="n">
        <v>0</v>
      </c>
      <c r="M2220" s="6"/>
      <c r="N2220" s="6" t="s">
        <f>=I2220+J2220+K2220+L2220</f>
      </c>
      <c r="O2220" s="6"/>
      <c r="P2220" s="17"/>
    </row>
    <row collapsed="false" customFormat="false" customHeight="false" hidden="false" ht="12.1" outlineLevel="0" r="2221">
      <c r="A2221" s="21" t="n">
        <v>45849.586018519</v>
      </c>
      <c r="B2221" s="17" t="s">
        <v>48</v>
      </c>
      <c r="C2221" s="17" t="s">
        <v>639</v>
      </c>
      <c r="D2221" s="17" t="s">
        <v>473</v>
      </c>
      <c r="E2221" s="17" t="s">
        <v>17</v>
      </c>
      <c r="F2221" s="17" t="s">
        <v>19</v>
      </c>
      <c r="G2221" s="7" t="n">
        <v>250000</v>
      </c>
      <c r="H2221" s="6" t="n">
        <v>0.06312</v>
      </c>
      <c r="I2221" s="6" t="n">
        <v>-15780</v>
      </c>
      <c r="J2221" s="6" t="n">
        <v>0</v>
      </c>
      <c r="K2221" s="6" t="n">
        <v>-6.31</v>
      </c>
      <c r="L2221" s="6" t="n">
        <v>0</v>
      </c>
      <c r="M2221" s="6"/>
      <c r="N2221" s="6" t="s">
        <f>=I2221+J2221+K2221+L2221</f>
      </c>
      <c r="O2221" s="6"/>
      <c r="P2221" s="17"/>
    </row>
    <row collapsed="false" customFormat="false" customHeight="false" hidden="false" ht="12.1" outlineLevel="0" r="2222">
      <c r="A2222" s="21" t="n">
        <v>45849.586157407</v>
      </c>
      <c r="B2222" s="17" t="s">
        <v>48</v>
      </c>
      <c r="C2222" s="17" t="s">
        <v>639</v>
      </c>
      <c r="D2222" s="17" t="s">
        <v>473</v>
      </c>
      <c r="E2222" s="17" t="s">
        <v>17</v>
      </c>
      <c r="F2222" s="17" t="s">
        <v>19</v>
      </c>
      <c r="G2222" s="7" t="n">
        <v>250000</v>
      </c>
      <c r="H2222" s="6" t="n">
        <v>0.06312</v>
      </c>
      <c r="I2222" s="6" t="n">
        <v>-15780</v>
      </c>
      <c r="J2222" s="6" t="n">
        <v>0</v>
      </c>
      <c r="K2222" s="6" t="n">
        <v>-6.31</v>
      </c>
      <c r="L2222" s="6" t="n">
        <v>0</v>
      </c>
      <c r="M2222" s="6"/>
      <c r="N2222" s="6" t="s">
        <f>=I2222+J2222+K2222+L2222</f>
      </c>
      <c r="O2222" s="6"/>
      <c r="P2222" s="17"/>
    </row>
    <row collapsed="false" customFormat="false" customHeight="false" hidden="false" ht="12.1" outlineLevel="0" r="2223">
      <c r="A2223" s="21" t="n">
        <v>45849.586157407</v>
      </c>
      <c r="B2223" s="17" t="s">
        <v>48</v>
      </c>
      <c r="C2223" s="17" t="s">
        <v>639</v>
      </c>
      <c r="D2223" s="17" t="s">
        <v>473</v>
      </c>
      <c r="E2223" s="17" t="s">
        <v>17</v>
      </c>
      <c r="F2223" s="17" t="s">
        <v>19</v>
      </c>
      <c r="G2223" s="7" t="n">
        <v>70000</v>
      </c>
      <c r="H2223" s="6" t="n">
        <v>0.06312</v>
      </c>
      <c r="I2223" s="6" t="n">
        <v>-4418.4</v>
      </c>
      <c r="J2223" s="6" t="n">
        <v>0</v>
      </c>
      <c r="K2223" s="6" t="n">
        <v>-1.77</v>
      </c>
      <c r="L2223" s="6" t="n">
        <v>0</v>
      </c>
      <c r="M2223" s="6"/>
      <c r="N2223" s="6" t="s">
        <f>=I2223+J2223+K2223+L2223</f>
      </c>
      <c r="O2223" s="6"/>
      <c r="P2223" s="17"/>
    </row>
    <row collapsed="false" customFormat="false" customHeight="false" hidden="false" ht="12.1" outlineLevel="0" r="2224">
      <c r="A2224" s="21" t="n">
        <v>45849.586226852</v>
      </c>
      <c r="B2224" s="17" t="s">
        <v>48</v>
      </c>
      <c r="C2224" s="17" t="s">
        <v>639</v>
      </c>
      <c r="D2224" s="17" t="s">
        <v>473</v>
      </c>
      <c r="E2224" s="17" t="s">
        <v>17</v>
      </c>
      <c r="F2224" s="17" t="s">
        <v>19</v>
      </c>
      <c r="G2224" s="7" t="n">
        <v>2000000</v>
      </c>
      <c r="H2224" s="6" t="n">
        <v>0.06312</v>
      </c>
      <c r="I2224" s="6" t="n">
        <v>-126240</v>
      </c>
      <c r="J2224" s="6" t="n">
        <v>0</v>
      </c>
      <c r="K2224" s="6" t="n">
        <v>-50.5</v>
      </c>
      <c r="L2224" s="6" t="n">
        <v>0</v>
      </c>
      <c r="M2224" s="6"/>
      <c r="N2224" s="6" t="s">
        <f>=I2224+J2224+K2224+L2224</f>
      </c>
      <c r="O2224" s="6"/>
      <c r="P2224" s="17"/>
    </row>
    <row collapsed="false" customFormat="false" customHeight="false" hidden="false" ht="12.1" outlineLevel="0" r="2225">
      <c r="A2225" s="21" t="n">
        <v>45849.586226852</v>
      </c>
      <c r="B2225" s="17" t="s">
        <v>48</v>
      </c>
      <c r="C2225" s="17" t="s">
        <v>639</v>
      </c>
      <c r="D2225" s="17" t="s">
        <v>473</v>
      </c>
      <c r="E2225" s="17" t="s">
        <v>17</v>
      </c>
      <c r="F2225" s="17" t="s">
        <v>19</v>
      </c>
      <c r="G2225" s="7" t="n">
        <v>500000</v>
      </c>
      <c r="H2225" s="6" t="n">
        <v>0.06312</v>
      </c>
      <c r="I2225" s="6" t="n">
        <v>-31560</v>
      </c>
      <c r="J2225" s="6" t="n">
        <v>0</v>
      </c>
      <c r="K2225" s="6" t="n">
        <v>-12.62</v>
      </c>
      <c r="L2225" s="6" t="n">
        <v>0</v>
      </c>
      <c r="M2225" s="6"/>
      <c r="N2225" s="6" t="s">
        <f>=I2225+J2225+K2225+L2225</f>
      </c>
      <c r="O2225" s="6"/>
      <c r="P2225" s="17"/>
    </row>
    <row collapsed="false" customFormat="false" customHeight="false" hidden="false" ht="12.1" outlineLevel="0" r="2226">
      <c r="A2226" s="21" t="n">
        <v>45849.586226852</v>
      </c>
      <c r="B2226" s="17" t="s">
        <v>48</v>
      </c>
      <c r="C2226" s="17" t="s">
        <v>639</v>
      </c>
      <c r="D2226" s="17" t="s">
        <v>473</v>
      </c>
      <c r="E2226" s="17" t="s">
        <v>17</v>
      </c>
      <c r="F2226" s="17" t="s">
        <v>19</v>
      </c>
      <c r="G2226" s="7" t="n">
        <v>120000</v>
      </c>
      <c r="H2226" s="6" t="n">
        <v>0.06312</v>
      </c>
      <c r="I2226" s="6" t="n">
        <v>-7574.4</v>
      </c>
      <c r="J2226" s="6" t="n">
        <v>0</v>
      </c>
      <c r="K2226" s="6" t="n">
        <v>-3.03</v>
      </c>
      <c r="L2226" s="6" t="n">
        <v>0</v>
      </c>
      <c r="M2226" s="6"/>
      <c r="N2226" s="6" t="s">
        <f>=I2226+J2226+K2226+L2226</f>
      </c>
      <c r="O2226" s="6"/>
      <c r="P2226" s="17"/>
    </row>
    <row collapsed="false" customFormat="false" customHeight="false" hidden="false" ht="12.1" outlineLevel="0" r="2227">
      <c r="A2227" s="21" t="n">
        <v>45849.586296296</v>
      </c>
      <c r="B2227" s="17" t="s">
        <v>48</v>
      </c>
      <c r="C2227" s="17" t="s">
        <v>639</v>
      </c>
      <c r="D2227" s="17" t="s">
        <v>473</v>
      </c>
      <c r="E2227" s="17" t="s">
        <v>17</v>
      </c>
      <c r="F2227" s="17" t="s">
        <v>19</v>
      </c>
      <c r="G2227" s="7" t="n">
        <v>150000</v>
      </c>
      <c r="H2227" s="6" t="n">
        <v>0.06312</v>
      </c>
      <c r="I2227" s="6" t="n">
        <v>-9468</v>
      </c>
      <c r="J2227" s="6" t="n">
        <v>0</v>
      </c>
      <c r="K2227" s="6" t="n">
        <v>-3.79</v>
      </c>
      <c r="L2227" s="6" t="n">
        <v>0</v>
      </c>
      <c r="M2227" s="6"/>
      <c r="N2227" s="6" t="s">
        <f>=I2227+J2227+K2227+L2227</f>
      </c>
      <c r="O2227" s="6"/>
      <c r="P2227" s="17"/>
    </row>
    <row collapsed="false" customFormat="false" customHeight="false" hidden="false" ht="12.1" outlineLevel="0" r="2228">
      <c r="A2228" s="21" t="n">
        <v>45849.966863426</v>
      </c>
      <c r="B2228" s="17" t="s">
        <v>65</v>
      </c>
      <c r="C2228" s="17" t="s">
        <v>677</v>
      </c>
      <c r="D2228" s="17" t="s">
        <v>473</v>
      </c>
      <c r="E2228" s="17" t="s">
        <v>17</v>
      </c>
      <c r="F2228" s="17" t="s">
        <v>19</v>
      </c>
      <c r="G2228" s="7" t="n">
        <v>10</v>
      </c>
      <c r="H2228" s="6" t="n">
        <v>379.04</v>
      </c>
      <c r="I2228" s="6" t="n">
        <v>-3790.4</v>
      </c>
      <c r="J2228" s="6" t="n">
        <v>0</v>
      </c>
      <c r="K2228" s="6" t="n">
        <v>-2.65</v>
      </c>
      <c r="L2228" s="6" t="n">
        <v>0</v>
      </c>
      <c r="M2228" s="6"/>
      <c r="N2228" s="6" t="s">
        <f>=I2228+J2228+K2228+L2228</f>
      </c>
      <c r="O2228" s="6"/>
      <c r="P2228" s="17"/>
    </row>
    <row collapsed="false" customFormat="false" customHeight="false" hidden="false" ht="12.1" outlineLevel="0" r="2229">
      <c r="A2229" s="21" t="n">
        <v>45849.966863426</v>
      </c>
      <c r="B2229" s="17" t="s">
        <v>65</v>
      </c>
      <c r="C2229" s="17" t="s">
        <v>677</v>
      </c>
      <c r="D2229" s="17" t="s">
        <v>473</v>
      </c>
      <c r="E2229" s="17" t="s">
        <v>17</v>
      </c>
      <c r="F2229" s="17" t="s">
        <v>19</v>
      </c>
      <c r="G2229" s="7" t="n">
        <v>50</v>
      </c>
      <c r="H2229" s="6" t="n">
        <v>379.04</v>
      </c>
      <c r="I2229" s="6" t="n">
        <v>-18952</v>
      </c>
      <c r="J2229" s="6" t="n">
        <v>0</v>
      </c>
      <c r="K2229" s="6" t="n">
        <v>-13.27</v>
      </c>
      <c r="L2229" s="6" t="n">
        <v>0</v>
      </c>
      <c r="M2229" s="6"/>
      <c r="N2229" s="6" t="s">
        <f>=I2229+J2229+K2229+L2229</f>
      </c>
      <c r="O2229" s="6"/>
      <c r="P2229" s="17"/>
    </row>
    <row collapsed="false" customFormat="false" customHeight="false" hidden="false" ht="12.1" outlineLevel="0" r="2230">
      <c r="A2230" s="21" t="n">
        <v>45849.968252315</v>
      </c>
      <c r="B2230" s="17" t="s">
        <v>65</v>
      </c>
      <c r="C2230" s="17" t="s">
        <v>677</v>
      </c>
      <c r="D2230" s="17" t="s">
        <v>473</v>
      </c>
      <c r="E2230" s="17" t="s">
        <v>17</v>
      </c>
      <c r="F2230" s="17" t="s">
        <v>19</v>
      </c>
      <c r="G2230" s="7" t="n">
        <v>40</v>
      </c>
      <c r="H2230" s="6" t="n">
        <v>379.04</v>
      </c>
      <c r="I2230" s="6" t="n">
        <v>-15161.6</v>
      </c>
      <c r="J2230" s="6" t="n">
        <v>0</v>
      </c>
      <c r="K2230" s="6" t="n">
        <v>-6.06</v>
      </c>
      <c r="L2230" s="6" t="n">
        <v>0</v>
      </c>
      <c r="M2230" s="6"/>
      <c r="N2230" s="6" t="s">
        <f>=I2230+J2230+K2230+L2230</f>
      </c>
      <c r="O2230" s="6"/>
      <c r="P2230" s="17"/>
    </row>
    <row collapsed="false" customFormat="false" customHeight="false" hidden="false" ht="12.1" outlineLevel="0" r="2231">
      <c r="A2231" s="26" t="n">
        <v>45853.020636574</v>
      </c>
      <c r="B2231" s="27" t="s">
        <v>547</v>
      </c>
      <c r="C2231" s="27" t="s">
        <v>432</v>
      </c>
      <c r="D2231" s="27" t="s">
        <v>547</v>
      </c>
      <c r="E2231" s="27" t="s">
        <v>547</v>
      </c>
      <c r="F2231" s="27" t="s">
        <v>19</v>
      </c>
      <c r="G2231" s="28" t="n">
        <v>1</v>
      </c>
      <c r="H2231" s="29" t="n">
        <v>16000</v>
      </c>
      <c r="I2231" s="29" t="n">
        <v>16000</v>
      </c>
      <c r="J2231" s="29" t="n">
        <v>0</v>
      </c>
      <c r="K2231" s="29" t="n">
        <v>0</v>
      </c>
      <c r="L2231" s="29" t="n">
        <v>0</v>
      </c>
      <c r="M2231" s="29"/>
      <c r="N2231" s="6" t="s">
        <f>=I2231+J2231+K2231+L2231</f>
      </c>
      <c r="O2231" s="29"/>
      <c r="P2231" s="27"/>
    </row>
    <row collapsed="false" customFormat="false" customHeight="false" hidden="false" ht="12.1" outlineLevel="0" r="2232">
      <c r="A2232" s="26" t="n">
        <v>45853.020636574</v>
      </c>
      <c r="B2232" s="27" t="s">
        <v>547</v>
      </c>
      <c r="C2232" s="27" t="s">
        <v>445</v>
      </c>
      <c r="D2232" s="27" t="s">
        <v>547</v>
      </c>
      <c r="E2232" s="27" t="s">
        <v>547</v>
      </c>
      <c r="F2232" s="27" t="s">
        <v>19</v>
      </c>
      <c r="G2232" s="28" t="n">
        <v>1</v>
      </c>
      <c r="H2232" s="29" t="n">
        <v>12000</v>
      </c>
      <c r="I2232" s="29" t="n">
        <v>12000</v>
      </c>
      <c r="J2232" s="29" t="n">
        <v>0</v>
      </c>
      <c r="K2232" s="29" t="n">
        <v>0</v>
      </c>
      <c r="L2232" s="29" t="n">
        <v>0</v>
      </c>
      <c r="M2232" s="29"/>
      <c r="N2232" s="6" t="s">
        <f>=I2232+J2232+K2232+L2232</f>
      </c>
      <c r="O2232" s="29"/>
      <c r="P2232" s="27"/>
    </row>
    <row collapsed="false" customFormat="false" customHeight="false" hidden="false" ht="12.1" outlineLevel="0" r="2233">
      <c r="A2233" s="26" t="n">
        <v>45853.020636574</v>
      </c>
      <c r="B2233" s="27" t="s">
        <v>547</v>
      </c>
      <c r="C2233" s="27" t="s">
        <v>432</v>
      </c>
      <c r="D2233" s="27" t="s">
        <v>547</v>
      </c>
      <c r="E2233" s="27" t="s">
        <v>547</v>
      </c>
      <c r="F2233" s="27" t="s">
        <v>19</v>
      </c>
      <c r="G2233" s="28" t="n">
        <v>1</v>
      </c>
      <c r="H2233" s="29" t="n">
        <v>50500</v>
      </c>
      <c r="I2233" s="29" t="n">
        <v>50500</v>
      </c>
      <c r="J2233" s="29" t="n">
        <v>0</v>
      </c>
      <c r="K2233" s="29" t="n">
        <v>0</v>
      </c>
      <c r="L2233" s="29" t="n">
        <v>0</v>
      </c>
      <c r="M2233" s="29"/>
      <c r="N2233" s="6" t="s">
        <f>=I2233+J2233+K2233+L2233</f>
      </c>
      <c r="O2233" s="29"/>
      <c r="P2233" s="27"/>
    </row>
    <row collapsed="false" customFormat="false" customHeight="false" hidden="false" ht="12.1" outlineLevel="0" r="2234">
      <c r="A2234" s="26" t="n">
        <v>45853.020636574</v>
      </c>
      <c r="B2234" s="27" t="s">
        <v>547</v>
      </c>
      <c r="C2234" s="27" t="s">
        <v>432</v>
      </c>
      <c r="D2234" s="27" t="s">
        <v>547</v>
      </c>
      <c r="E2234" s="27" t="s">
        <v>547</v>
      </c>
      <c r="F2234" s="27" t="s">
        <v>19</v>
      </c>
      <c r="G2234" s="28" t="n">
        <v>1</v>
      </c>
      <c r="H2234" s="29" t="n">
        <v>100000</v>
      </c>
      <c r="I2234" s="29" t="n">
        <v>100000</v>
      </c>
      <c r="J2234" s="29" t="n">
        <v>0</v>
      </c>
      <c r="K2234" s="29" t="n">
        <v>0</v>
      </c>
      <c r="L2234" s="29" t="n">
        <v>0</v>
      </c>
      <c r="M2234" s="29"/>
      <c r="N2234" s="6" t="s">
        <f>=I2234+J2234+K2234+L2234</f>
      </c>
      <c r="O2234" s="29"/>
      <c r="P2234" s="27"/>
    </row>
    <row collapsed="false" customFormat="false" customHeight="false" hidden="false" ht="12.1" outlineLevel="0" r="2235">
      <c r="A2235" s="21" t="n">
        <v>45853.500543981</v>
      </c>
      <c r="B2235" s="17" t="s">
        <v>82</v>
      </c>
      <c r="C2235" s="17" t="s">
        <v>678</v>
      </c>
      <c r="D2235" s="17" t="s">
        <v>473</v>
      </c>
      <c r="E2235" s="17" t="s">
        <v>79</v>
      </c>
      <c r="F2235" s="17" t="s">
        <v>19</v>
      </c>
      <c r="G2235" s="7" t="n">
        <v>7</v>
      </c>
      <c r="H2235" s="6" t="n">
        <v>87.498</v>
      </c>
      <c r="I2235" s="6" t="n">
        <v>-6124.86</v>
      </c>
      <c r="J2235" s="6" t="n">
        <v>-98.7</v>
      </c>
      <c r="K2235" s="6" t="n">
        <v>-0.52</v>
      </c>
      <c r="L2235" s="6" t="n">
        <v>0</v>
      </c>
      <c r="M2235" s="6"/>
      <c r="N2235" s="6" t="s">
        <f>=I2235+J2235+K2235+L2235</f>
      </c>
      <c r="O2235" s="6"/>
      <c r="P2235" s="17"/>
    </row>
    <row collapsed="false" customFormat="false" customHeight="false" hidden="false" ht="12.1" outlineLevel="0" r="2236">
      <c r="A2236" s="21" t="n">
        <v>45853.502002315</v>
      </c>
      <c r="B2236" s="17" t="s">
        <v>85</v>
      </c>
      <c r="C2236" s="17" t="s">
        <v>679</v>
      </c>
      <c r="D2236" s="17" t="s">
        <v>473</v>
      </c>
      <c r="E2236" s="17" t="s">
        <v>79</v>
      </c>
      <c r="F2236" s="17" t="s">
        <v>19</v>
      </c>
      <c r="G2236" s="7" t="n">
        <v>7</v>
      </c>
      <c r="H2236" s="6" t="n">
        <v>74.493</v>
      </c>
      <c r="I2236" s="6" t="n">
        <v>-5214.51</v>
      </c>
      <c r="J2236" s="6" t="n">
        <v>-78.96</v>
      </c>
      <c r="K2236" s="6" t="n">
        <v>-0.44</v>
      </c>
      <c r="L2236" s="6" t="n">
        <v>0</v>
      </c>
      <c r="M2236" s="6"/>
      <c r="N2236" s="6" t="s">
        <f>=I2236+J2236+K2236+L2236</f>
      </c>
      <c r="O2236" s="6"/>
      <c r="P2236" s="17"/>
    </row>
    <row collapsed="false" customFormat="false" customHeight="false" hidden="false" ht="12.1" outlineLevel="0" r="2237">
      <c r="A2237" s="21" t="n">
        <v>45853.503101852</v>
      </c>
      <c r="B2237" s="17" t="s">
        <v>93</v>
      </c>
      <c r="C2237" s="17" t="s">
        <v>680</v>
      </c>
      <c r="D2237" s="17" t="s">
        <v>473</v>
      </c>
      <c r="E2237" s="17" t="s">
        <v>79</v>
      </c>
      <c r="F2237" s="17" t="s">
        <v>19</v>
      </c>
      <c r="G2237" s="7" t="n">
        <v>5</v>
      </c>
      <c r="H2237" s="6" t="n">
        <v>61.793</v>
      </c>
      <c r="I2237" s="6" t="n">
        <v>-3089.65</v>
      </c>
      <c r="J2237" s="6" t="n">
        <v>-147.65</v>
      </c>
      <c r="K2237" s="6" t="n">
        <v>-0.26</v>
      </c>
      <c r="L2237" s="6" t="n">
        <v>0</v>
      </c>
      <c r="M2237" s="6"/>
      <c r="N2237" s="6" t="s">
        <f>=I2237+J2237+K2237+L2237</f>
      </c>
      <c r="O2237" s="6"/>
      <c r="P2237" s="17"/>
    </row>
    <row collapsed="false" customFormat="false" customHeight="false" hidden="false" ht="12.1" outlineLevel="0" r="2238">
      <c r="A2238" s="21" t="n">
        <v>45853.503125</v>
      </c>
      <c r="B2238" s="17" t="s">
        <v>93</v>
      </c>
      <c r="C2238" s="17" t="s">
        <v>680</v>
      </c>
      <c r="D2238" s="17" t="s">
        <v>473</v>
      </c>
      <c r="E2238" s="17" t="s">
        <v>79</v>
      </c>
      <c r="F2238" s="17" t="s">
        <v>19</v>
      </c>
      <c r="G2238" s="7" t="n">
        <v>2</v>
      </c>
      <c r="H2238" s="6" t="n">
        <v>61.827</v>
      </c>
      <c r="I2238" s="6" t="n">
        <v>-1236.54</v>
      </c>
      <c r="J2238" s="6" t="n">
        <v>-59.06</v>
      </c>
      <c r="K2238" s="6" t="n">
        <v>-0.1</v>
      </c>
      <c r="L2238" s="6" t="n">
        <v>0</v>
      </c>
      <c r="M2238" s="6"/>
      <c r="N2238" s="6" t="s">
        <f>=I2238+J2238+K2238+L2238</f>
      </c>
      <c r="O2238" s="6"/>
      <c r="P2238" s="17"/>
    </row>
    <row collapsed="false" customFormat="false" customHeight="false" hidden="false" ht="12.1" outlineLevel="0" r="2239">
      <c r="A2239" s="21" t="n">
        <v>45853.507939815</v>
      </c>
      <c r="B2239" s="17" t="s">
        <v>88</v>
      </c>
      <c r="C2239" s="17" t="s">
        <v>681</v>
      </c>
      <c r="D2239" s="17" t="s">
        <v>473</v>
      </c>
      <c r="E2239" s="17" t="s">
        <v>79</v>
      </c>
      <c r="F2239" s="17" t="s">
        <v>19</v>
      </c>
      <c r="G2239" s="7" t="n">
        <v>7</v>
      </c>
      <c r="H2239" s="6" t="n">
        <v>57.699</v>
      </c>
      <c r="I2239" s="6" t="n">
        <v>-4038.93</v>
      </c>
      <c r="J2239" s="6" t="n">
        <v>-196.56</v>
      </c>
      <c r="K2239" s="6" t="n">
        <v>-0.35</v>
      </c>
      <c r="L2239" s="6" t="n">
        <v>0</v>
      </c>
      <c r="M2239" s="6"/>
      <c r="N2239" s="6" t="s">
        <f>=I2239+J2239+K2239+L2239</f>
      </c>
      <c r="O2239" s="6"/>
      <c r="P2239" s="17"/>
    </row>
    <row collapsed="false" customFormat="false" customHeight="false" hidden="false" ht="12.1" outlineLevel="0" r="2240">
      <c r="A2240" s="21" t="n">
        <v>45853.512650463</v>
      </c>
      <c r="B2240" s="17" t="s">
        <v>88</v>
      </c>
      <c r="C2240" s="17" t="s">
        <v>681</v>
      </c>
      <c r="D2240" s="17" t="s">
        <v>473</v>
      </c>
      <c r="E2240" s="17" t="s">
        <v>79</v>
      </c>
      <c r="F2240" s="17" t="s">
        <v>19</v>
      </c>
      <c r="G2240" s="7" t="n">
        <v>8</v>
      </c>
      <c r="H2240" s="6" t="n">
        <v>57.699</v>
      </c>
      <c r="I2240" s="6" t="n">
        <v>-4615.92</v>
      </c>
      <c r="J2240" s="6" t="n">
        <v>-224.64</v>
      </c>
      <c r="K2240" s="6" t="n">
        <v>-0.4</v>
      </c>
      <c r="L2240" s="6" t="n">
        <v>0</v>
      </c>
      <c r="M2240" s="6"/>
      <c r="N2240" s="6" t="s">
        <f>=I2240+J2240+K2240+L2240</f>
      </c>
      <c r="O2240" s="6"/>
      <c r="P2240" s="17"/>
    </row>
    <row collapsed="false" customFormat="false" customHeight="false" hidden="false" ht="12.1" outlineLevel="0" r="2241">
      <c r="A2241" s="21" t="n">
        <v>45853.51412037</v>
      </c>
      <c r="B2241" s="17" t="s">
        <v>93</v>
      </c>
      <c r="C2241" s="17" t="s">
        <v>680</v>
      </c>
      <c r="D2241" s="17" t="s">
        <v>473</v>
      </c>
      <c r="E2241" s="17" t="s">
        <v>79</v>
      </c>
      <c r="F2241" s="17" t="s">
        <v>19</v>
      </c>
      <c r="G2241" s="7" t="n">
        <v>4</v>
      </c>
      <c r="H2241" s="6" t="n">
        <v>61.746</v>
      </c>
      <c r="I2241" s="6" t="n">
        <v>-2469.84</v>
      </c>
      <c r="J2241" s="6" t="n">
        <v>-118.12</v>
      </c>
      <c r="K2241" s="6" t="n">
        <v>-0.21</v>
      </c>
      <c r="L2241" s="6" t="n">
        <v>0</v>
      </c>
      <c r="M2241" s="6"/>
      <c r="N2241" s="6" t="s">
        <f>=I2241+J2241+K2241+L2241</f>
      </c>
      <c r="O2241" s="6"/>
      <c r="P2241" s="17"/>
    </row>
    <row collapsed="false" customFormat="false" customHeight="false" hidden="false" ht="12.1" outlineLevel="0" r="2242">
      <c r="A2242" s="21" t="n">
        <v>45853.516226852</v>
      </c>
      <c r="B2242" s="17" t="s">
        <v>88</v>
      </c>
      <c r="C2242" s="17" t="s">
        <v>681</v>
      </c>
      <c r="D2242" s="17" t="s">
        <v>473</v>
      </c>
      <c r="E2242" s="17" t="s">
        <v>79</v>
      </c>
      <c r="F2242" s="17" t="s">
        <v>19</v>
      </c>
      <c r="G2242" s="7" t="n">
        <v>1</v>
      </c>
      <c r="H2242" s="6" t="n">
        <v>57.65</v>
      </c>
      <c r="I2242" s="6" t="n">
        <v>-576.5</v>
      </c>
      <c r="J2242" s="6" t="n">
        <v>-28.08</v>
      </c>
      <c r="K2242" s="6" t="n">
        <v>-0.05</v>
      </c>
      <c r="L2242" s="6" t="n">
        <v>0</v>
      </c>
      <c r="M2242" s="6"/>
      <c r="N2242" s="6" t="s">
        <f>=I2242+J2242+K2242+L2242</f>
      </c>
      <c r="O2242" s="6"/>
      <c r="P2242" s="17"/>
    </row>
    <row collapsed="false" customFormat="false" customHeight="false" hidden="false" ht="12.1" outlineLevel="0" r="2243">
      <c r="A2243" s="21" t="n">
        <v>45853.537789352</v>
      </c>
      <c r="B2243" s="17" t="s">
        <v>96</v>
      </c>
      <c r="C2243" s="17" t="s">
        <v>682</v>
      </c>
      <c r="D2243" s="17" t="s">
        <v>473</v>
      </c>
      <c r="E2243" s="17" t="s">
        <v>79</v>
      </c>
      <c r="F2243" s="17" t="s">
        <v>19</v>
      </c>
      <c r="G2243" s="7" t="n">
        <v>7</v>
      </c>
      <c r="H2243" s="6" t="n">
        <v>88.087</v>
      </c>
      <c r="I2243" s="6" t="n">
        <v>-6166.09</v>
      </c>
      <c r="J2243" s="6" t="n">
        <v>-115.08</v>
      </c>
      <c r="K2243" s="6" t="n">
        <v>-0.52</v>
      </c>
      <c r="L2243" s="6" t="n">
        <v>0</v>
      </c>
      <c r="M2243" s="6"/>
      <c r="N2243" s="6" t="s">
        <f>=I2243+J2243+K2243+L2243</f>
      </c>
      <c r="O2243" s="6"/>
      <c r="P2243" s="17"/>
    </row>
    <row collapsed="false" customFormat="false" customHeight="false" hidden="false" ht="12.1" outlineLevel="0" r="2244">
      <c r="A2244" s="21" t="n">
        <v>45853.538877315</v>
      </c>
      <c r="B2244" s="17" t="s">
        <v>96</v>
      </c>
      <c r="C2244" s="17" t="s">
        <v>682</v>
      </c>
      <c r="D2244" s="17" t="s">
        <v>473</v>
      </c>
      <c r="E2244" s="17" t="s">
        <v>79</v>
      </c>
      <c r="F2244" s="17" t="s">
        <v>19</v>
      </c>
      <c r="G2244" s="7" t="n">
        <v>18</v>
      </c>
      <c r="H2244" s="6" t="n">
        <v>88.087</v>
      </c>
      <c r="I2244" s="6" t="n">
        <v>-15855.66</v>
      </c>
      <c r="J2244" s="6" t="n">
        <v>-295.92</v>
      </c>
      <c r="K2244" s="6" t="n">
        <v>-1.34</v>
      </c>
      <c r="L2244" s="6" t="n">
        <v>0</v>
      </c>
      <c r="M2244" s="6"/>
      <c r="N2244" s="6" t="s">
        <f>=I2244+J2244+K2244+L2244</f>
      </c>
      <c r="O2244" s="6"/>
      <c r="P2244" s="17"/>
    </row>
    <row collapsed="false" customFormat="false" customHeight="false" hidden="false" ht="12.1" outlineLevel="0" r="2245">
      <c r="A2245" s="21" t="n">
        <v>45853.540763889</v>
      </c>
      <c r="B2245" s="17" t="s">
        <v>88</v>
      </c>
      <c r="C2245" s="17" t="s">
        <v>681</v>
      </c>
      <c r="D2245" s="17" t="s">
        <v>473</v>
      </c>
      <c r="E2245" s="17" t="s">
        <v>79</v>
      </c>
      <c r="F2245" s="17" t="s">
        <v>19</v>
      </c>
      <c r="G2245" s="7" t="n">
        <v>3</v>
      </c>
      <c r="H2245" s="6" t="n">
        <v>57.774</v>
      </c>
      <c r="I2245" s="6" t="n">
        <v>-1733.22</v>
      </c>
      <c r="J2245" s="6" t="n">
        <v>-84.24</v>
      </c>
      <c r="K2245" s="6" t="n">
        <v>-0.14</v>
      </c>
      <c r="L2245" s="6" t="n">
        <v>0</v>
      </c>
      <c r="M2245" s="6"/>
      <c r="N2245" s="6" t="s">
        <f>=I2245+J2245+K2245+L2245</f>
      </c>
      <c r="O2245" s="6"/>
      <c r="P2245" s="17"/>
    </row>
    <row collapsed="false" customFormat="false" customHeight="false" hidden="false" ht="12.1" outlineLevel="0" r="2246">
      <c r="A2246" s="21" t="n">
        <v>45853.551041667</v>
      </c>
      <c r="B2246" s="17" t="s">
        <v>88</v>
      </c>
      <c r="C2246" s="17" t="s">
        <v>681</v>
      </c>
      <c r="D2246" s="17" t="s">
        <v>473</v>
      </c>
      <c r="E2246" s="17" t="s">
        <v>79</v>
      </c>
      <c r="F2246" s="17" t="s">
        <v>19</v>
      </c>
      <c r="G2246" s="7" t="n">
        <v>41</v>
      </c>
      <c r="H2246" s="6" t="n">
        <v>57.774</v>
      </c>
      <c r="I2246" s="6" t="n">
        <v>-23687.34</v>
      </c>
      <c r="J2246" s="6" t="n">
        <v>-1151.28</v>
      </c>
      <c r="K2246" s="6" t="n">
        <v>-2.02</v>
      </c>
      <c r="L2246" s="6" t="n">
        <v>0</v>
      </c>
      <c r="M2246" s="6"/>
      <c r="N2246" s="6" t="s">
        <f>=I2246+J2246+K2246+L2246</f>
      </c>
      <c r="O2246" s="6"/>
      <c r="P2246" s="17"/>
    </row>
    <row collapsed="false" customFormat="false" customHeight="false" hidden="false" ht="12.1" outlineLevel="0" r="2247">
      <c r="A2247" s="21" t="n">
        <v>45853.55380787</v>
      </c>
      <c r="B2247" s="17" t="s">
        <v>85</v>
      </c>
      <c r="C2247" s="17" t="s">
        <v>679</v>
      </c>
      <c r="D2247" s="17" t="s">
        <v>473</v>
      </c>
      <c r="E2247" s="17" t="s">
        <v>79</v>
      </c>
      <c r="F2247" s="17" t="s">
        <v>19</v>
      </c>
      <c r="G2247" s="7" t="n">
        <v>2</v>
      </c>
      <c r="H2247" s="6" t="n">
        <v>74.897</v>
      </c>
      <c r="I2247" s="6" t="n">
        <v>-1497.94</v>
      </c>
      <c r="J2247" s="6" t="n">
        <v>-22.56</v>
      </c>
      <c r="K2247" s="6" t="n">
        <v>-0.12</v>
      </c>
      <c r="L2247" s="6" t="n">
        <v>0</v>
      </c>
      <c r="M2247" s="6"/>
      <c r="N2247" s="6" t="s">
        <f>=I2247+J2247+K2247+L2247</f>
      </c>
      <c r="O2247" s="6"/>
      <c r="P2247" s="17"/>
    </row>
    <row collapsed="false" customFormat="false" customHeight="false" hidden="false" ht="12.1" outlineLevel="0" r="2248">
      <c r="A2248" s="21" t="n">
        <v>45853.869189815</v>
      </c>
      <c r="B2248" s="17" t="s">
        <v>36</v>
      </c>
      <c r="C2248" s="17" t="s">
        <v>555</v>
      </c>
      <c r="D2248" s="17" t="s">
        <v>473</v>
      </c>
      <c r="E2248" s="17" t="s">
        <v>17</v>
      </c>
      <c r="F2248" s="17" t="s">
        <v>19</v>
      </c>
      <c r="G2248" s="7" t="n">
        <v>10</v>
      </c>
      <c r="H2248" s="6" t="n">
        <v>121.61</v>
      </c>
      <c r="I2248" s="6" t="n">
        <v>-1216.1</v>
      </c>
      <c r="J2248" s="6" t="n">
        <v>0</v>
      </c>
      <c r="K2248" s="6" t="n">
        <v>-0.86</v>
      </c>
      <c r="L2248" s="6" t="n">
        <v>0</v>
      </c>
      <c r="M2248" s="6"/>
      <c r="N2248" s="6" t="s">
        <f>=I2248+J2248+K2248+L2248</f>
      </c>
      <c r="O2248" s="6"/>
      <c r="P2248" s="17"/>
    </row>
    <row collapsed="false" customFormat="false" customHeight="false" hidden="false" ht="12.1" outlineLevel="0" r="2249">
      <c r="A2249" s="21" t="n">
        <v>45854.002407407</v>
      </c>
      <c r="B2249" s="17" t="s">
        <v>78</v>
      </c>
      <c r="C2249" s="17" t="s">
        <v>683</v>
      </c>
      <c r="D2249" s="17" t="s">
        <v>473</v>
      </c>
      <c r="E2249" s="17" t="s">
        <v>79</v>
      </c>
      <c r="F2249" s="17" t="s">
        <v>19</v>
      </c>
      <c r="G2249" s="7" t="n">
        <v>1</v>
      </c>
      <c r="H2249" s="6" t="n">
        <v>58.053</v>
      </c>
      <c r="I2249" s="6" t="n">
        <v>-580.53</v>
      </c>
      <c r="J2249" s="6" t="n">
        <v>-8.17</v>
      </c>
      <c r="K2249" s="6" t="n">
        <v>-0.05</v>
      </c>
      <c r="L2249" s="6" t="n">
        <v>0</v>
      </c>
      <c r="M2249" s="6"/>
      <c r="N2249" s="6" t="s">
        <f>=I2249+J2249+K2249+L2249</f>
      </c>
      <c r="O2249" s="6"/>
      <c r="P2249" s="17"/>
    </row>
    <row collapsed="false" customFormat="false" customHeight="false" hidden="false" ht="12.1" outlineLevel="0" r="2250">
      <c r="A2250" s="21" t="n">
        <v>45854.002407407</v>
      </c>
      <c r="B2250" s="17" t="s">
        <v>78</v>
      </c>
      <c r="C2250" s="17" t="s">
        <v>683</v>
      </c>
      <c r="D2250" s="17" t="s">
        <v>473</v>
      </c>
      <c r="E2250" s="17" t="s">
        <v>79</v>
      </c>
      <c r="F2250" s="17" t="s">
        <v>19</v>
      </c>
      <c r="G2250" s="7" t="n">
        <v>41</v>
      </c>
      <c r="H2250" s="6" t="n">
        <v>58.055</v>
      </c>
      <c r="I2250" s="6" t="n">
        <v>-23802.55</v>
      </c>
      <c r="J2250" s="6" t="n">
        <v>-334.97</v>
      </c>
      <c r="K2250" s="6" t="n">
        <v>-2.02</v>
      </c>
      <c r="L2250" s="6" t="n">
        <v>0</v>
      </c>
      <c r="M2250" s="6"/>
      <c r="N2250" s="6" t="s">
        <f>=I2250+J2250+K2250+L2250</f>
      </c>
      <c r="O2250" s="6"/>
      <c r="P2250" s="17"/>
    </row>
    <row collapsed="false" customFormat="false" customHeight="false" hidden="false" ht="12.1" outlineLevel="0" r="2251">
      <c r="A2251" s="21" t="n">
        <v>45854.002407407</v>
      </c>
      <c r="B2251" s="17" t="s">
        <v>78</v>
      </c>
      <c r="C2251" s="17" t="s">
        <v>683</v>
      </c>
      <c r="D2251" s="17" t="s">
        <v>473</v>
      </c>
      <c r="E2251" s="17" t="s">
        <v>79</v>
      </c>
      <c r="F2251" s="17" t="s">
        <v>19</v>
      </c>
      <c r="G2251" s="7" t="n">
        <v>15</v>
      </c>
      <c r="H2251" s="6" t="n">
        <v>58.054</v>
      </c>
      <c r="I2251" s="6" t="n">
        <v>-8708.1</v>
      </c>
      <c r="J2251" s="6" t="n">
        <v>-122.55</v>
      </c>
      <c r="K2251" s="6" t="n">
        <v>-0.74</v>
      </c>
      <c r="L2251" s="6" t="n">
        <v>0</v>
      </c>
      <c r="M2251" s="6"/>
      <c r="N2251" s="6" t="s">
        <f>=I2251+J2251+K2251+L2251</f>
      </c>
      <c r="O2251" s="6"/>
      <c r="P2251" s="17"/>
    </row>
    <row collapsed="false" customFormat="false" customHeight="false" hidden="false" ht="12.1" outlineLevel="0" r="2252">
      <c r="A2252" s="21" t="n">
        <v>45854.003483796</v>
      </c>
      <c r="B2252" s="17" t="s">
        <v>78</v>
      </c>
      <c r="C2252" s="17" t="s">
        <v>683</v>
      </c>
      <c r="D2252" s="17" t="s">
        <v>473</v>
      </c>
      <c r="E2252" s="17" t="s">
        <v>79</v>
      </c>
      <c r="F2252" s="17" t="s">
        <v>19</v>
      </c>
      <c r="G2252" s="7" t="n">
        <v>12</v>
      </c>
      <c r="H2252" s="6" t="n">
        <v>58.055</v>
      </c>
      <c r="I2252" s="6" t="n">
        <v>-6966.6</v>
      </c>
      <c r="J2252" s="6" t="n">
        <v>-98.04</v>
      </c>
      <c r="K2252" s="6" t="n">
        <v>-0.59</v>
      </c>
      <c r="L2252" s="6" t="n">
        <v>0</v>
      </c>
      <c r="M2252" s="6"/>
      <c r="N2252" s="6" t="s">
        <f>=I2252+J2252+K2252+L2252</f>
      </c>
      <c r="O2252" s="6"/>
      <c r="P2252" s="17"/>
    </row>
    <row collapsed="false" customFormat="false" customHeight="false" hidden="false" ht="12.1" outlineLevel="0" r="2253">
      <c r="A2253" s="21" t="n">
        <v>45854.007060185</v>
      </c>
      <c r="B2253" s="17" t="s">
        <v>78</v>
      </c>
      <c r="C2253" s="17" t="s">
        <v>683</v>
      </c>
      <c r="D2253" s="17" t="s">
        <v>473</v>
      </c>
      <c r="E2253" s="17" t="s">
        <v>79</v>
      </c>
      <c r="F2253" s="17" t="s">
        <v>19</v>
      </c>
      <c r="G2253" s="7" t="n">
        <v>91</v>
      </c>
      <c r="H2253" s="6" t="n">
        <v>58.055</v>
      </c>
      <c r="I2253" s="6" t="n">
        <v>-52830.05</v>
      </c>
      <c r="J2253" s="6" t="n">
        <v>-743.47</v>
      </c>
      <c r="K2253" s="6" t="n">
        <v>-4.49</v>
      </c>
      <c r="L2253" s="6" t="n">
        <v>0</v>
      </c>
      <c r="M2253" s="6"/>
      <c r="N2253" s="6" t="s">
        <f>=I2253+J2253+K2253+L2253</f>
      </c>
      <c r="O2253" s="6"/>
      <c r="P2253" s="17"/>
    </row>
    <row collapsed="false" customFormat="false" customHeight="false" hidden="false" ht="12.1" outlineLevel="0" r="2254">
      <c r="A2254" s="26" t="n">
        <v>45854.020636574</v>
      </c>
      <c r="B2254" s="27" t="s">
        <v>547</v>
      </c>
      <c r="C2254" s="27" t="s">
        <v>432</v>
      </c>
      <c r="D2254" s="27" t="s">
        <v>547</v>
      </c>
      <c r="E2254" s="27" t="s">
        <v>547</v>
      </c>
      <c r="F2254" s="27" t="s">
        <v>19</v>
      </c>
      <c r="G2254" s="28" t="n">
        <v>1</v>
      </c>
      <c r="H2254" s="29" t="n">
        <v>115000</v>
      </c>
      <c r="I2254" s="29" t="n">
        <v>115000</v>
      </c>
      <c r="J2254" s="29" t="n">
        <v>0</v>
      </c>
      <c r="K2254" s="29" t="n">
        <v>0</v>
      </c>
      <c r="L2254" s="29" t="n">
        <v>0</v>
      </c>
      <c r="M2254" s="29"/>
      <c r="N2254" s="6" t="s">
        <f>=I2254+J2254+K2254+L2254</f>
      </c>
      <c r="O2254" s="29"/>
      <c r="P2254" s="27"/>
    </row>
    <row collapsed="false" customFormat="false" customHeight="false" hidden="false" ht="12.1" outlineLevel="0" r="2255">
      <c r="A2255" s="21" t="n">
        <v>45854.498958333</v>
      </c>
      <c r="B2255" s="17" t="s">
        <v>82</v>
      </c>
      <c r="C2255" s="17" t="s">
        <v>678</v>
      </c>
      <c r="D2255" s="17" t="s">
        <v>473</v>
      </c>
      <c r="E2255" s="17" t="s">
        <v>79</v>
      </c>
      <c r="F2255" s="17" t="s">
        <v>19</v>
      </c>
      <c r="G2255" s="7" t="n">
        <v>2</v>
      </c>
      <c r="H2255" s="6" t="n">
        <v>88.697</v>
      </c>
      <c r="I2255" s="6" t="n">
        <v>-1773.94</v>
      </c>
      <c r="J2255" s="6" t="n">
        <v>-28.86</v>
      </c>
      <c r="K2255" s="6" t="n">
        <v>-0.15</v>
      </c>
      <c r="L2255" s="6" t="n">
        <v>0</v>
      </c>
      <c r="M2255" s="6"/>
      <c r="N2255" s="6" t="s">
        <f>=I2255+J2255+K2255+L2255</f>
      </c>
      <c r="O2255" s="6"/>
      <c r="P2255" s="17"/>
    </row>
    <row collapsed="false" customFormat="false" customHeight="false" hidden="false" ht="12.1" outlineLevel="0" r="2256">
      <c r="A2256" s="21" t="n">
        <v>45854.500439815</v>
      </c>
      <c r="B2256" s="17" t="s">
        <v>82</v>
      </c>
      <c r="C2256" s="17" t="s">
        <v>678</v>
      </c>
      <c r="D2256" s="17" t="s">
        <v>473</v>
      </c>
      <c r="E2256" s="17" t="s">
        <v>79</v>
      </c>
      <c r="F2256" s="17" t="s">
        <v>19</v>
      </c>
      <c r="G2256" s="7" t="n">
        <v>4</v>
      </c>
      <c r="H2256" s="6" t="n">
        <v>88.697</v>
      </c>
      <c r="I2256" s="6" t="n">
        <v>-3547.88</v>
      </c>
      <c r="J2256" s="6" t="n">
        <v>-57.72</v>
      </c>
      <c r="K2256" s="6" t="n">
        <v>-0.3</v>
      </c>
      <c r="L2256" s="6" t="n">
        <v>0</v>
      </c>
      <c r="M2256" s="6"/>
      <c r="N2256" s="6" t="s">
        <f>=I2256+J2256+K2256+L2256</f>
      </c>
      <c r="O2256" s="6"/>
      <c r="P2256" s="17"/>
    </row>
    <row collapsed="false" customFormat="false" customHeight="false" hidden="false" ht="12.1" outlineLevel="0" r="2257">
      <c r="A2257" s="21" t="n">
        <v>45854.815555556</v>
      </c>
      <c r="B2257" s="17" t="s">
        <v>85</v>
      </c>
      <c r="C2257" s="17" t="s">
        <v>679</v>
      </c>
      <c r="D2257" s="17" t="s">
        <v>473</v>
      </c>
      <c r="E2257" s="17" t="s">
        <v>79</v>
      </c>
      <c r="F2257" s="17" t="s">
        <v>19</v>
      </c>
      <c r="G2257" s="7" t="n">
        <v>1</v>
      </c>
      <c r="H2257" s="6" t="n">
        <v>75.403</v>
      </c>
      <c r="I2257" s="6" t="n">
        <v>-754.03</v>
      </c>
      <c r="J2257" s="6" t="n">
        <v>-11.55</v>
      </c>
      <c r="K2257" s="6" t="n">
        <v>-0.07</v>
      </c>
      <c r="L2257" s="6" t="n">
        <v>0</v>
      </c>
      <c r="M2257" s="6"/>
      <c r="N2257" s="6" t="s">
        <f>=I2257+J2257+K2257+L2257</f>
      </c>
      <c r="O2257" s="6"/>
      <c r="P2257" s="17"/>
    </row>
    <row collapsed="false" customFormat="false" customHeight="false" hidden="false" ht="12.1" outlineLevel="0" r="2258">
      <c r="A2258" s="21" t="n">
        <v>45854.818506944</v>
      </c>
      <c r="B2258" s="17" t="s">
        <v>85</v>
      </c>
      <c r="C2258" s="17" t="s">
        <v>679</v>
      </c>
      <c r="D2258" s="17" t="s">
        <v>473</v>
      </c>
      <c r="E2258" s="17" t="s">
        <v>79</v>
      </c>
      <c r="F2258" s="17" t="s">
        <v>19</v>
      </c>
      <c r="G2258" s="7" t="n">
        <v>5</v>
      </c>
      <c r="H2258" s="6" t="n">
        <v>75.403</v>
      </c>
      <c r="I2258" s="6" t="n">
        <v>-3770.15</v>
      </c>
      <c r="J2258" s="6" t="n">
        <v>-57.75</v>
      </c>
      <c r="K2258" s="6" t="n">
        <v>-0.32</v>
      </c>
      <c r="L2258" s="6" t="n">
        <v>0</v>
      </c>
      <c r="M2258" s="6"/>
      <c r="N2258" s="6" t="s">
        <f>=I2258+J2258+K2258+L2258</f>
      </c>
      <c r="O2258" s="6"/>
      <c r="P2258" s="17"/>
    </row>
    <row collapsed="false" customFormat="false" customHeight="false" hidden="false" ht="12.1" outlineLevel="0" r="2259">
      <c r="A2259" s="21" t="n">
        <v>45854.828923611</v>
      </c>
      <c r="B2259" s="17" t="s">
        <v>85</v>
      </c>
      <c r="C2259" s="17" t="s">
        <v>679</v>
      </c>
      <c r="D2259" s="17" t="s">
        <v>473</v>
      </c>
      <c r="E2259" s="17" t="s">
        <v>79</v>
      </c>
      <c r="F2259" s="17" t="s">
        <v>19</v>
      </c>
      <c r="G2259" s="7" t="n">
        <v>35</v>
      </c>
      <c r="H2259" s="6" t="n">
        <v>75.403</v>
      </c>
      <c r="I2259" s="6" t="n">
        <v>-26391.05</v>
      </c>
      <c r="J2259" s="6" t="n">
        <v>-404.25</v>
      </c>
      <c r="K2259" s="6" t="n">
        <v>-2.24</v>
      </c>
      <c r="L2259" s="6" t="n">
        <v>0</v>
      </c>
      <c r="M2259" s="6"/>
      <c r="N2259" s="6" t="s">
        <f>=I2259+J2259+K2259+L2259</f>
      </c>
      <c r="O2259" s="6"/>
      <c r="P2259" s="17"/>
    </row>
    <row collapsed="false" customFormat="false" customHeight="false" hidden="false" ht="12.1" outlineLevel="0" r="2260">
      <c r="A2260" s="21" t="n">
        <v>45854.828923611</v>
      </c>
      <c r="B2260" s="17" t="s">
        <v>85</v>
      </c>
      <c r="C2260" s="17" t="s">
        <v>679</v>
      </c>
      <c r="D2260" s="17" t="s">
        <v>473</v>
      </c>
      <c r="E2260" s="17" t="s">
        <v>79</v>
      </c>
      <c r="F2260" s="17" t="s">
        <v>19</v>
      </c>
      <c r="G2260" s="7" t="n">
        <v>44</v>
      </c>
      <c r="H2260" s="6" t="n">
        <v>75.403</v>
      </c>
      <c r="I2260" s="6" t="n">
        <v>-33177.32</v>
      </c>
      <c r="J2260" s="6" t="n">
        <v>-508.2</v>
      </c>
      <c r="K2260" s="6" t="n">
        <v>-2.82</v>
      </c>
      <c r="L2260" s="6" t="n">
        <v>0</v>
      </c>
      <c r="M2260" s="6"/>
      <c r="N2260" s="6" t="s">
        <f>=I2260+J2260+K2260+L2260</f>
      </c>
      <c r="O2260" s="6"/>
      <c r="P2260" s="17"/>
    </row>
    <row collapsed="false" customFormat="false" customHeight="false" hidden="false" ht="12.1" outlineLevel="0" r="2261">
      <c r="A2261" s="21" t="n">
        <v>45854.834953704</v>
      </c>
      <c r="B2261" s="17" t="s">
        <v>78</v>
      </c>
      <c r="C2261" s="17" t="s">
        <v>683</v>
      </c>
      <c r="D2261" s="17" t="s">
        <v>473</v>
      </c>
      <c r="E2261" s="17" t="s">
        <v>79</v>
      </c>
      <c r="F2261" s="17" t="s">
        <v>19</v>
      </c>
      <c r="G2261" s="7" t="n">
        <v>83</v>
      </c>
      <c r="H2261" s="6" t="n">
        <v>58.347</v>
      </c>
      <c r="I2261" s="6" t="n">
        <v>-48428.01</v>
      </c>
      <c r="J2261" s="6" t="n">
        <v>-693.88</v>
      </c>
      <c r="K2261" s="6" t="n">
        <v>-4.12</v>
      </c>
      <c r="L2261" s="6" t="n">
        <v>0</v>
      </c>
      <c r="M2261" s="6"/>
      <c r="N2261" s="6" t="s">
        <f>=I2261+J2261+K2261+L2261</f>
      </c>
      <c r="O2261" s="6"/>
      <c r="P2261" s="17"/>
    </row>
    <row collapsed="false" customFormat="false" customHeight="false" hidden="false" ht="12.1" outlineLevel="0" r="2262">
      <c r="A2262" s="26" t="n">
        <v>45856.020636574</v>
      </c>
      <c r="B2262" s="27" t="s">
        <v>547</v>
      </c>
      <c r="C2262" s="27" t="s">
        <v>432</v>
      </c>
      <c r="D2262" s="27" t="s">
        <v>547</v>
      </c>
      <c r="E2262" s="27" t="s">
        <v>547</v>
      </c>
      <c r="F2262" s="27" t="s">
        <v>19</v>
      </c>
      <c r="G2262" s="28" t="n">
        <v>1</v>
      </c>
      <c r="H2262" s="29" t="n">
        <v>99000</v>
      </c>
      <c r="I2262" s="29" t="n">
        <v>99000</v>
      </c>
      <c r="J2262" s="29" t="n">
        <v>0</v>
      </c>
      <c r="K2262" s="29" t="n">
        <v>0</v>
      </c>
      <c r="L2262" s="29" t="n">
        <v>0</v>
      </c>
      <c r="M2262" s="29"/>
      <c r="N2262" s="6" t="s">
        <f>=I2262+J2262+K2262+L2262</f>
      </c>
      <c r="O2262" s="29"/>
      <c r="P2262" s="27"/>
    </row>
    <row collapsed="false" customFormat="false" customHeight="false" hidden="false" ht="12.1" outlineLevel="0" r="2263">
      <c r="A2263" s="21" t="n">
        <v>45856.823668981</v>
      </c>
      <c r="B2263" s="17" t="s">
        <v>82</v>
      </c>
      <c r="C2263" s="17" t="s">
        <v>678</v>
      </c>
      <c r="D2263" s="17" t="s">
        <v>473</v>
      </c>
      <c r="E2263" s="17" t="s">
        <v>79</v>
      </c>
      <c r="F2263" s="17" t="s">
        <v>19</v>
      </c>
      <c r="G2263" s="7" t="n">
        <v>27</v>
      </c>
      <c r="H2263" s="6" t="n">
        <v>89.59</v>
      </c>
      <c r="I2263" s="6" t="n">
        <v>-24189.3</v>
      </c>
      <c r="J2263" s="6" t="n">
        <v>-425.79</v>
      </c>
      <c r="K2263" s="6" t="n">
        <v>-2.05</v>
      </c>
      <c r="L2263" s="6" t="n">
        <v>0</v>
      </c>
      <c r="M2263" s="6"/>
      <c r="N2263" s="6" t="s">
        <f>=I2263+J2263+K2263+L2263</f>
      </c>
      <c r="O2263" s="6"/>
      <c r="P2263" s="17"/>
    </row>
    <row collapsed="false" customFormat="false" customHeight="false" hidden="false" ht="12.1" outlineLevel="0" r="2264">
      <c r="A2264" s="21" t="n">
        <v>45856.825277778</v>
      </c>
      <c r="B2264" s="17" t="s">
        <v>88</v>
      </c>
      <c r="C2264" s="17" t="s">
        <v>681</v>
      </c>
      <c r="D2264" s="17" t="s">
        <v>473</v>
      </c>
      <c r="E2264" s="17" t="s">
        <v>79</v>
      </c>
      <c r="F2264" s="17" t="s">
        <v>19</v>
      </c>
      <c r="G2264" s="7" t="n">
        <v>40</v>
      </c>
      <c r="H2264" s="6" t="n">
        <v>59.33</v>
      </c>
      <c r="I2264" s="6" t="n">
        <v>-23732</v>
      </c>
      <c r="J2264" s="6" t="n">
        <v>-1156.8</v>
      </c>
      <c r="K2264" s="6" t="n">
        <v>-2.02</v>
      </c>
      <c r="L2264" s="6" t="n">
        <v>0</v>
      </c>
      <c r="M2264" s="6"/>
      <c r="N2264" s="6" t="s">
        <f>=I2264+J2264+K2264+L2264</f>
      </c>
      <c r="O2264" s="6"/>
      <c r="P2264" s="17"/>
    </row>
    <row collapsed="false" customFormat="false" customHeight="false" hidden="false" ht="12.1" outlineLevel="0" r="2265">
      <c r="A2265" s="21" t="n">
        <v>45856.826087963</v>
      </c>
      <c r="B2265" s="17" t="s">
        <v>78</v>
      </c>
      <c r="C2265" s="17" t="s">
        <v>683</v>
      </c>
      <c r="D2265" s="17" t="s">
        <v>473</v>
      </c>
      <c r="E2265" s="17" t="s">
        <v>79</v>
      </c>
      <c r="F2265" s="17" t="s">
        <v>19</v>
      </c>
      <c r="G2265" s="7" t="n">
        <v>40</v>
      </c>
      <c r="H2265" s="6" t="n">
        <v>58.856</v>
      </c>
      <c r="I2265" s="6" t="n">
        <v>-23542.4</v>
      </c>
      <c r="J2265" s="6" t="n">
        <v>-365.6</v>
      </c>
      <c r="K2265" s="6" t="n">
        <v>-2</v>
      </c>
      <c r="L2265" s="6" t="n">
        <v>0</v>
      </c>
      <c r="M2265" s="6"/>
      <c r="N2265" s="6" t="s">
        <f>=I2265+J2265+K2265+L2265</f>
      </c>
      <c r="O2265" s="6"/>
      <c r="P2265" s="17"/>
    </row>
    <row collapsed="false" customFormat="false" customHeight="false" hidden="false" ht="12.1" outlineLevel="0" r="2266">
      <c r="A2266" s="21" t="n">
        <v>45856.830763889</v>
      </c>
      <c r="B2266" s="17" t="s">
        <v>93</v>
      </c>
      <c r="C2266" s="17" t="s">
        <v>680</v>
      </c>
      <c r="D2266" s="17" t="s">
        <v>473</v>
      </c>
      <c r="E2266" s="17" t="s">
        <v>79</v>
      </c>
      <c r="F2266" s="17" t="s">
        <v>19</v>
      </c>
      <c r="G2266" s="7" t="n">
        <v>1</v>
      </c>
      <c r="H2266" s="6" t="n">
        <v>63.293</v>
      </c>
      <c r="I2266" s="6" t="n">
        <v>-632.93</v>
      </c>
      <c r="J2266" s="6" t="n">
        <v>-30.49</v>
      </c>
      <c r="K2266" s="6" t="n">
        <v>-0.05</v>
      </c>
      <c r="L2266" s="6" t="n">
        <v>0</v>
      </c>
      <c r="M2266" s="6"/>
      <c r="N2266" s="6" t="s">
        <f>=I2266+J2266+K2266+L2266</f>
      </c>
      <c r="O2266" s="6"/>
      <c r="P2266" s="17"/>
    </row>
    <row collapsed="false" customFormat="false" customHeight="false" hidden="false" ht="12.1" outlineLevel="0" r="2267">
      <c r="A2267" s="21" t="n">
        <v>45856.845856481</v>
      </c>
      <c r="B2267" s="17" t="s">
        <v>93</v>
      </c>
      <c r="C2267" s="17" t="s">
        <v>680</v>
      </c>
      <c r="D2267" s="17" t="s">
        <v>473</v>
      </c>
      <c r="E2267" s="17" t="s">
        <v>79</v>
      </c>
      <c r="F2267" s="17" t="s">
        <v>19</v>
      </c>
      <c r="G2267" s="7" t="n">
        <v>38</v>
      </c>
      <c r="H2267" s="6" t="n">
        <v>63.293</v>
      </c>
      <c r="I2267" s="6" t="n">
        <v>-24051.34</v>
      </c>
      <c r="J2267" s="6" t="n">
        <v>-1158.62</v>
      </c>
      <c r="K2267" s="6" t="n">
        <v>-2.05</v>
      </c>
      <c r="L2267" s="6" t="n">
        <v>0</v>
      </c>
      <c r="M2267" s="6"/>
      <c r="N2267" s="6" t="s">
        <f>=I2267+J2267+K2267+L2267</f>
      </c>
      <c r="O2267" s="6"/>
      <c r="P2267" s="17"/>
    </row>
    <row collapsed="false" customFormat="false" customHeight="false" hidden="false" ht="12.1" outlineLevel="0" r="2268">
      <c r="A2268" s="26" t="n">
        <v>45859.020636574</v>
      </c>
      <c r="B2268" s="27" t="s">
        <v>547</v>
      </c>
      <c r="C2268" s="27" t="s">
        <v>432</v>
      </c>
      <c r="D2268" s="27" t="s">
        <v>547</v>
      </c>
      <c r="E2268" s="27" t="s">
        <v>547</v>
      </c>
      <c r="F2268" s="27" t="s">
        <v>19</v>
      </c>
      <c r="G2268" s="28" t="n">
        <v>1</v>
      </c>
      <c r="H2268" s="29" t="n">
        <v>105000</v>
      </c>
      <c r="I2268" s="29" t="n">
        <v>105000</v>
      </c>
      <c r="J2268" s="29" t="n">
        <v>0</v>
      </c>
      <c r="K2268" s="29" t="n">
        <v>0</v>
      </c>
      <c r="L2268" s="29" t="n">
        <v>0</v>
      </c>
      <c r="M2268" s="29"/>
      <c r="N2268" s="6" t="s">
        <f>=I2268+J2268+K2268+L2268</f>
      </c>
      <c r="O2268" s="29"/>
      <c r="P2268" s="27"/>
    </row>
    <row collapsed="false" customFormat="false" customHeight="false" hidden="false" ht="12.1" outlineLevel="0" r="2269">
      <c r="A2269" s="21" t="n">
        <v>45859.458043981</v>
      </c>
      <c r="B2269" s="17" t="s">
        <v>82</v>
      </c>
      <c r="C2269" s="17" t="s">
        <v>678</v>
      </c>
      <c r="D2269" s="17" t="s">
        <v>473</v>
      </c>
      <c r="E2269" s="17" t="s">
        <v>79</v>
      </c>
      <c r="F2269" s="17" t="s">
        <v>19</v>
      </c>
      <c r="G2269" s="7" t="n">
        <v>1</v>
      </c>
      <c r="H2269" s="6" t="n">
        <v>89.8</v>
      </c>
      <c r="I2269" s="6" t="n">
        <v>-898</v>
      </c>
      <c r="J2269" s="6" t="n">
        <v>-16.11</v>
      </c>
      <c r="K2269" s="6" t="n">
        <v>-0.07</v>
      </c>
      <c r="L2269" s="6" t="n">
        <v>0</v>
      </c>
      <c r="M2269" s="6"/>
      <c r="N2269" s="6" t="s">
        <f>=I2269+J2269+K2269+L2269</f>
      </c>
      <c r="O2269" s="6"/>
      <c r="P2269" s="17"/>
    </row>
    <row collapsed="false" customFormat="false" customHeight="false" hidden="false" ht="12.1" outlineLevel="0" r="2270">
      <c r="A2270" s="21" t="n">
        <v>45859.463969907</v>
      </c>
      <c r="B2270" s="17" t="s">
        <v>82</v>
      </c>
      <c r="C2270" s="17" t="s">
        <v>678</v>
      </c>
      <c r="D2270" s="17" t="s">
        <v>473</v>
      </c>
      <c r="E2270" s="17" t="s">
        <v>79</v>
      </c>
      <c r="F2270" s="17" t="s">
        <v>19</v>
      </c>
      <c r="G2270" s="7" t="n">
        <v>112</v>
      </c>
      <c r="H2270" s="6" t="n">
        <v>89.799</v>
      </c>
      <c r="I2270" s="6" t="n">
        <v>-100574.88</v>
      </c>
      <c r="J2270" s="6" t="n">
        <v>-1804.32</v>
      </c>
      <c r="K2270" s="6" t="n">
        <v>-8.55</v>
      </c>
      <c r="L2270" s="6" t="n">
        <v>0</v>
      </c>
      <c r="M2270" s="6"/>
      <c r="N2270" s="6" t="s">
        <f>=I2270+J2270+K2270+L2270</f>
      </c>
      <c r="O2270" s="6"/>
      <c r="P2270" s="17"/>
    </row>
    <row collapsed="false" customFormat="false" customHeight="false" hidden="false" ht="12.1" outlineLevel="0" r="2271">
      <c r="A2271" s="21" t="n">
        <v>45859.56912037</v>
      </c>
      <c r="B2271" s="17" t="s">
        <v>88</v>
      </c>
      <c r="C2271" s="17" t="s">
        <v>681</v>
      </c>
      <c r="D2271" s="17" t="s">
        <v>473</v>
      </c>
      <c r="E2271" s="17" t="s">
        <v>79</v>
      </c>
      <c r="F2271" s="17" t="s">
        <v>19</v>
      </c>
      <c r="G2271" s="7" t="n">
        <v>4</v>
      </c>
      <c r="H2271" s="6" t="n">
        <v>59.597</v>
      </c>
      <c r="I2271" s="6" t="n">
        <v>-2383.88</v>
      </c>
      <c r="J2271" s="6" t="n">
        <v>-116.32</v>
      </c>
      <c r="K2271" s="6" t="n">
        <v>-0.21</v>
      </c>
      <c r="L2271" s="6" t="n">
        <v>0</v>
      </c>
      <c r="M2271" s="6"/>
      <c r="N2271" s="6" t="s">
        <f>=I2271+J2271+K2271+L2271</f>
      </c>
      <c r="O2271" s="6"/>
      <c r="P2271" s="17"/>
    </row>
    <row collapsed="false" customFormat="false" customHeight="false" hidden="false" ht="12.1" outlineLevel="0" r="2272">
      <c r="A2272" s="26" t="n">
        <v>45868.020636574</v>
      </c>
      <c r="B2272" s="27" t="s">
        <v>569</v>
      </c>
      <c r="C2272" s="27" t="s">
        <v>684</v>
      </c>
      <c r="D2272" s="27" t="s">
        <v>569</v>
      </c>
      <c r="E2272" s="27" t="s">
        <v>569</v>
      </c>
      <c r="F2272" s="27" t="s">
        <v>19</v>
      </c>
      <c r="G2272" s="28" t="n">
        <v>1</v>
      </c>
      <c r="H2272" s="29" t="n">
        <v>3163.68</v>
      </c>
      <c r="I2272" s="29" t="n">
        <v>3163.68</v>
      </c>
      <c r="J2272" s="29" t="n">
        <v>0</v>
      </c>
      <c r="K2272" s="29" t="n">
        <v>0</v>
      </c>
      <c r="L2272" s="29" t="n">
        <v>0</v>
      </c>
      <c r="M2272" s="29"/>
      <c r="N2272" s="6" t="s">
        <f>=I2272+J2272+K2272+L2272</f>
      </c>
      <c r="O2272" s="29"/>
      <c r="P2272" s="27"/>
    </row>
    <row collapsed="false" customFormat="false" customHeight="false" hidden="false" ht="12.1" outlineLevel="0" r="2273">
      <c r="A2273" s="26" t="n">
        <v>45870.020636574</v>
      </c>
      <c r="B2273" s="27" t="s">
        <v>547</v>
      </c>
      <c r="C2273" s="27" t="s">
        <v>432</v>
      </c>
      <c r="D2273" s="27" t="s">
        <v>547</v>
      </c>
      <c r="E2273" s="27" t="s">
        <v>547</v>
      </c>
      <c r="F2273" s="27" t="s">
        <v>19</v>
      </c>
      <c r="G2273" s="28" t="n">
        <v>1</v>
      </c>
      <c r="H2273" s="29" t="n">
        <v>11000</v>
      </c>
      <c r="I2273" s="29" t="n">
        <v>11000</v>
      </c>
      <c r="J2273" s="29" t="n">
        <v>0</v>
      </c>
      <c r="K2273" s="29" t="n">
        <v>0</v>
      </c>
      <c r="L2273" s="29" t="n">
        <v>0</v>
      </c>
      <c r="M2273" s="29"/>
      <c r="N2273" s="6" t="s">
        <f>=I2273+J2273+K2273+L2273</f>
      </c>
      <c r="O2273" s="29"/>
      <c r="P2273" s="27"/>
    </row>
    <row collapsed="false" customFormat="false" customHeight="false" hidden="false" ht="12.1" outlineLevel="0" r="2274">
      <c r="A2274" s="21" t="n">
        <v>45870.48375</v>
      </c>
      <c r="B2274" s="17" t="s">
        <v>102</v>
      </c>
      <c r="C2274" s="17" t="s">
        <v>685</v>
      </c>
      <c r="D2274" s="17" t="s">
        <v>473</v>
      </c>
      <c r="E2274" s="17" t="s">
        <v>79</v>
      </c>
      <c r="F2274" s="17" t="s">
        <v>19</v>
      </c>
      <c r="G2274" s="7" t="n">
        <v>4</v>
      </c>
      <c r="H2274" s="6" t="n">
        <v>67.4</v>
      </c>
      <c r="I2274" s="6" t="n">
        <v>-2696</v>
      </c>
      <c r="J2274" s="6" t="n">
        <v>-130.84</v>
      </c>
      <c r="K2274" s="6" t="n">
        <v>-0.4</v>
      </c>
      <c r="L2274" s="6" t="n">
        <v>0</v>
      </c>
      <c r="M2274" s="6"/>
      <c r="N2274" s="6" t="s">
        <f>=I2274+J2274+K2274+L2274</f>
      </c>
      <c r="O2274" s="6"/>
      <c r="P2274" s="17"/>
    </row>
    <row collapsed="false" customFormat="false" customHeight="false" hidden="false" ht="12.1" outlineLevel="0" r="2275">
      <c r="A2275" s="21" t="n">
        <v>45870.489444444</v>
      </c>
      <c r="B2275" s="17" t="s">
        <v>99</v>
      </c>
      <c r="C2275" s="17" t="s">
        <v>686</v>
      </c>
      <c r="D2275" s="17" t="s">
        <v>473</v>
      </c>
      <c r="E2275" s="17" t="s">
        <v>79</v>
      </c>
      <c r="F2275" s="17" t="s">
        <v>19</v>
      </c>
      <c r="G2275" s="7" t="n">
        <v>10</v>
      </c>
      <c r="H2275" s="6" t="n">
        <v>109.412</v>
      </c>
      <c r="I2275" s="6" t="n">
        <v>-10941.2</v>
      </c>
      <c r="J2275" s="6" t="n">
        <v>-289.9</v>
      </c>
      <c r="K2275" s="6" t="n">
        <v>-1.64</v>
      </c>
      <c r="L2275" s="6" t="n">
        <v>0</v>
      </c>
      <c r="M2275" s="6"/>
      <c r="N2275" s="6" t="s">
        <f>=I2275+J2275+K2275+L2275</f>
      </c>
      <c r="O2275" s="6"/>
      <c r="P2275" s="17"/>
    </row>
    <row collapsed="false" customFormat="false" customHeight="false" hidden="false" ht="12.1" outlineLevel="0" r="2276">
      <c r="A2276" s="26" t="n">
        <v>45874.020636574</v>
      </c>
      <c r="B2276" s="27" t="s">
        <v>547</v>
      </c>
      <c r="C2276" s="27" t="s">
        <v>432</v>
      </c>
      <c r="D2276" s="27" t="s">
        <v>547</v>
      </c>
      <c r="E2276" s="27" t="s">
        <v>547</v>
      </c>
      <c r="F2276" s="27" t="s">
        <v>19</v>
      </c>
      <c r="G2276" s="28" t="n">
        <v>1</v>
      </c>
      <c r="H2276" s="29" t="n">
        <v>9000</v>
      </c>
      <c r="I2276" s="29" t="n">
        <v>9000</v>
      </c>
      <c r="J2276" s="29" t="n">
        <v>0</v>
      </c>
      <c r="K2276" s="29" t="n">
        <v>0</v>
      </c>
      <c r="L2276" s="29" t="n">
        <v>0</v>
      </c>
      <c r="M2276" s="29"/>
      <c r="N2276" s="6" t="s">
        <f>=I2276+J2276+K2276+L2276</f>
      </c>
      <c r="O2276" s="29"/>
      <c r="P2276" s="27"/>
    </row>
    <row collapsed="false" customFormat="false" customHeight="false" hidden="false" ht="12.1" outlineLevel="0" r="2277">
      <c r="A2277" s="26" t="n">
        <v>45874.020636574</v>
      </c>
      <c r="B2277" s="27" t="s">
        <v>547</v>
      </c>
      <c r="C2277" s="27" t="s">
        <v>432</v>
      </c>
      <c r="D2277" s="27" t="s">
        <v>547</v>
      </c>
      <c r="E2277" s="27" t="s">
        <v>547</v>
      </c>
      <c r="F2277" s="27" t="s">
        <v>19</v>
      </c>
      <c r="G2277" s="28" t="n">
        <v>1</v>
      </c>
      <c r="H2277" s="29" t="n">
        <v>2800</v>
      </c>
      <c r="I2277" s="29" t="n">
        <v>2800</v>
      </c>
      <c r="J2277" s="29" t="n">
        <v>0</v>
      </c>
      <c r="K2277" s="29" t="n">
        <v>0</v>
      </c>
      <c r="L2277" s="29" t="n">
        <v>0</v>
      </c>
      <c r="M2277" s="29"/>
      <c r="N2277" s="6" t="s">
        <f>=I2277+J2277+K2277+L2277</f>
      </c>
      <c r="O2277" s="29"/>
      <c r="P2277" s="27"/>
    </row>
    <row collapsed="false" customFormat="false" customHeight="false" hidden="false" ht="12.1" outlineLevel="0" r="2278">
      <c r="A2278" s="21" t="n">
        <v>45874.683958333</v>
      </c>
      <c r="B2278" s="17" t="s">
        <v>91</v>
      </c>
      <c r="C2278" s="17" t="s">
        <v>687</v>
      </c>
      <c r="D2278" s="17" t="s">
        <v>473</v>
      </c>
      <c r="E2278" s="17" t="s">
        <v>79</v>
      </c>
      <c r="F2278" s="17" t="s">
        <v>19</v>
      </c>
      <c r="G2278" s="7" t="n">
        <v>1</v>
      </c>
      <c r="H2278" s="6" t="n">
        <v>101.57</v>
      </c>
      <c r="I2278" s="6" t="n">
        <v>-11240.75</v>
      </c>
      <c r="J2278" s="6" t="n">
        <v>-27.34</v>
      </c>
      <c r="K2278" s="6" t="n">
        <v>-4.5</v>
      </c>
      <c r="L2278" s="6" t="n">
        <v>0</v>
      </c>
      <c r="M2278" s="6"/>
      <c r="N2278" s="6" t="s">
        <f>=I2278+J2278+K2278+L2278</f>
      </c>
      <c r="O2278" s="6"/>
      <c r="P2278" s="17"/>
    </row>
    <row collapsed="false" customFormat="false" customHeight="false" hidden="false" ht="12.1" outlineLevel="0" r="2279">
      <c r="A2279" s="26" t="n">
        <v>45875.020636574</v>
      </c>
      <c r="B2279" s="27" t="s">
        <v>547</v>
      </c>
      <c r="C2279" s="27" t="s">
        <v>432</v>
      </c>
      <c r="D2279" s="27" t="s">
        <v>547</v>
      </c>
      <c r="E2279" s="27" t="s">
        <v>547</v>
      </c>
      <c r="F2279" s="27" t="s">
        <v>19</v>
      </c>
      <c r="G2279" s="28" t="n">
        <v>1</v>
      </c>
      <c r="H2279" s="29" t="n">
        <v>35000</v>
      </c>
      <c r="I2279" s="29" t="n">
        <v>35000</v>
      </c>
      <c r="J2279" s="29" t="n">
        <v>0</v>
      </c>
      <c r="K2279" s="29" t="n">
        <v>0</v>
      </c>
      <c r="L2279" s="29" t="n">
        <v>0</v>
      </c>
      <c r="M2279" s="29"/>
      <c r="N2279" s="6" t="s">
        <f>=I2279+J2279+K2279+L2279</f>
      </c>
      <c r="O2279" s="29"/>
      <c r="P2279" s="27"/>
    </row>
    <row collapsed="false" customFormat="false" customHeight="false" hidden="false" ht="12.1" outlineLevel="0" r="2280">
      <c r="A2280" s="21" t="n">
        <v>45875.786319444</v>
      </c>
      <c r="B2280" s="17" t="s">
        <v>82</v>
      </c>
      <c r="C2280" s="17" t="s">
        <v>678</v>
      </c>
      <c r="D2280" s="17" t="s">
        <v>473</v>
      </c>
      <c r="E2280" s="17" t="s">
        <v>79</v>
      </c>
      <c r="F2280" s="17" t="s">
        <v>19</v>
      </c>
      <c r="G2280" s="7" t="n">
        <v>1</v>
      </c>
      <c r="H2280" s="6" t="n">
        <v>89.532</v>
      </c>
      <c r="I2280" s="6" t="n">
        <v>-895.32</v>
      </c>
      <c r="J2280" s="6" t="n">
        <v>-21.48</v>
      </c>
      <c r="K2280" s="6" t="n">
        <v>-0.07</v>
      </c>
      <c r="L2280" s="6" t="n">
        <v>0</v>
      </c>
      <c r="M2280" s="6"/>
      <c r="N2280" s="6" t="s">
        <f>=I2280+J2280+K2280+L2280</f>
      </c>
      <c r="O2280" s="6"/>
      <c r="P2280" s="17"/>
    </row>
    <row collapsed="false" customFormat="false" customHeight="false" hidden="false" ht="12.1" outlineLevel="0" r="2281">
      <c r="A2281" s="21" t="n">
        <v>45875.7875</v>
      </c>
      <c r="B2281" s="17" t="s">
        <v>82</v>
      </c>
      <c r="C2281" s="17" t="s">
        <v>678</v>
      </c>
      <c r="D2281" s="17" t="s">
        <v>473</v>
      </c>
      <c r="E2281" s="17" t="s">
        <v>79</v>
      </c>
      <c r="F2281" s="17" t="s">
        <v>19</v>
      </c>
      <c r="G2281" s="7" t="n">
        <v>13</v>
      </c>
      <c r="H2281" s="6" t="n">
        <v>89.532</v>
      </c>
      <c r="I2281" s="6" t="n">
        <v>-11639.16</v>
      </c>
      <c r="J2281" s="6" t="n">
        <v>-279.24</v>
      </c>
      <c r="K2281" s="6" t="n">
        <v>-0.99</v>
      </c>
      <c r="L2281" s="6" t="n">
        <v>0</v>
      </c>
      <c r="M2281" s="6"/>
      <c r="N2281" s="6" t="s">
        <f>=I2281+J2281+K2281+L2281</f>
      </c>
      <c r="O2281" s="6"/>
      <c r="P2281" s="17"/>
    </row>
    <row collapsed="false" customFormat="false" customHeight="false" hidden="false" ht="12.1" outlineLevel="0" r="2282">
      <c r="A2282" s="21" t="n">
        <v>45876.47193287</v>
      </c>
      <c r="B2282" s="17" t="s">
        <v>91</v>
      </c>
      <c r="C2282" s="17" t="s">
        <v>687</v>
      </c>
      <c r="D2282" s="17" t="s">
        <v>473</v>
      </c>
      <c r="E2282" s="17" t="s">
        <v>79</v>
      </c>
      <c r="F2282" s="17" t="s">
        <v>19</v>
      </c>
      <c r="G2282" s="7" t="n">
        <v>2</v>
      </c>
      <c r="H2282" s="6" t="n">
        <v>100.85</v>
      </c>
      <c r="I2282" s="6" t="n">
        <v>-22421.98</v>
      </c>
      <c r="J2282" s="6" t="n">
        <v>-64.03</v>
      </c>
      <c r="K2282" s="6" t="n">
        <v>-8.97</v>
      </c>
      <c r="L2282" s="6" t="n">
        <v>0</v>
      </c>
      <c r="M2282" s="6"/>
      <c r="N2282" s="6" t="s">
        <f>=I2282+J2282+K2282+L2282</f>
      </c>
      <c r="O2282" s="6"/>
      <c r="P2282" s="17"/>
    </row>
    <row collapsed="false" customFormat="false" customHeight="false" hidden="false" ht="12.1" outlineLevel="0" r="2283">
      <c r="A2283" s="26" t="n">
        <v>45883.020636574</v>
      </c>
      <c r="B2283" s="27" t="s">
        <v>569</v>
      </c>
      <c r="C2283" s="27" t="s">
        <v>688</v>
      </c>
      <c r="D2283" s="27" t="s">
        <v>569</v>
      </c>
      <c r="E2283" s="27" t="s">
        <v>569</v>
      </c>
      <c r="F2283" s="27" t="s">
        <v>19</v>
      </c>
      <c r="G2283" s="28" t="n">
        <v>1</v>
      </c>
      <c r="H2283" s="29" t="n">
        <v>137.64</v>
      </c>
      <c r="I2283" s="29" t="n">
        <v>137.64</v>
      </c>
      <c r="J2283" s="29" t="n">
        <v>0</v>
      </c>
      <c r="K2283" s="29" t="n">
        <v>0</v>
      </c>
      <c r="L2283" s="29" t="n">
        <v>0</v>
      </c>
      <c r="M2283" s="29"/>
      <c r="N2283" s="6" t="s">
        <f>=I2283+J2283+K2283+L2283</f>
      </c>
      <c r="O2283" s="29"/>
      <c r="P2283" s="27"/>
    </row>
    <row collapsed="false" customFormat="false" customHeight="false" hidden="false" ht="12.1" outlineLevel="0" r="2284">
      <c r="A2284" s="26" t="n">
        <v>45883.020636574</v>
      </c>
      <c r="B2284" s="27" t="s">
        <v>569</v>
      </c>
      <c r="C2284" s="27" t="s">
        <v>689</v>
      </c>
      <c r="D2284" s="27" t="s">
        <v>569</v>
      </c>
      <c r="E2284" s="27" t="s">
        <v>569</v>
      </c>
      <c r="F2284" s="27" t="s">
        <v>19</v>
      </c>
      <c r="G2284" s="28" t="n">
        <v>1</v>
      </c>
      <c r="H2284" s="29" t="n">
        <v>1745</v>
      </c>
      <c r="I2284" s="29" t="n">
        <v>1745</v>
      </c>
      <c r="J2284" s="29" t="n">
        <v>0</v>
      </c>
      <c r="K2284" s="29" t="n">
        <v>0</v>
      </c>
      <c r="L2284" s="29" t="n">
        <v>0</v>
      </c>
      <c r="M2284" s="29"/>
      <c r="N2284" s="6" t="s">
        <f>=I2284+J2284+K2284+L2284</f>
      </c>
      <c r="O2284" s="29"/>
      <c r="P2284" s="27"/>
    </row>
    <row collapsed="false" customFormat="false" customHeight="false" hidden="false" ht="12.1" outlineLevel="0" r="2285">
      <c r="A2285" s="21" t="n">
        <v>45883.9990625</v>
      </c>
      <c r="B2285" s="17" t="s">
        <v>78</v>
      </c>
      <c r="C2285" s="17" t="s">
        <v>683</v>
      </c>
      <c r="D2285" s="17" t="s">
        <v>473</v>
      </c>
      <c r="E2285" s="17" t="s">
        <v>79</v>
      </c>
      <c r="F2285" s="17" t="s">
        <v>19</v>
      </c>
      <c r="G2285" s="7" t="n">
        <v>3</v>
      </c>
      <c r="H2285" s="6" t="n">
        <v>61.565</v>
      </c>
      <c r="I2285" s="6" t="n">
        <v>-1846.95</v>
      </c>
      <c r="J2285" s="6" t="n">
        <v>-42</v>
      </c>
      <c r="K2285" s="6" t="n">
        <v>-0.16</v>
      </c>
      <c r="L2285" s="6" t="n">
        <v>0</v>
      </c>
      <c r="M2285" s="6"/>
      <c r="N2285" s="6" t="s">
        <f>=I2285+J2285+K2285+L2285</f>
      </c>
      <c r="O2285" s="6"/>
      <c r="P2285" s="17"/>
    </row>
    <row collapsed="false" customFormat="false" customHeight="false" hidden="false" ht="12.1" outlineLevel="0" r="2286">
      <c r="A2286" s="26" t="n">
        <v>45896.020636574</v>
      </c>
      <c r="B2286" s="27" t="s">
        <v>547</v>
      </c>
      <c r="C2286" s="27" t="s">
        <v>433</v>
      </c>
      <c r="D2286" s="27" t="s">
        <v>547</v>
      </c>
      <c r="E2286" s="27" t="s">
        <v>547</v>
      </c>
      <c r="F2286" s="27" t="s">
        <v>19</v>
      </c>
      <c r="G2286" s="28" t="n">
        <v>1</v>
      </c>
      <c r="H2286" s="29" t="n">
        <v>77000</v>
      </c>
      <c r="I2286" s="29" t="n">
        <v>77000</v>
      </c>
      <c r="J2286" s="29" t="n">
        <v>0</v>
      </c>
      <c r="K2286" s="29" t="n">
        <v>0</v>
      </c>
      <c r="L2286" s="29" t="n">
        <v>0</v>
      </c>
      <c r="M2286" s="29"/>
      <c r="N2286" s="6" t="s">
        <f>=I2286+J2286+K2286+L2286</f>
      </c>
      <c r="O2286" s="29"/>
      <c r="P2286" s="27"/>
    </row>
    <row collapsed="false" customFormat="false" customHeight="false" hidden="false" ht="12.1" outlineLevel="0" r="2287">
      <c r="A2287" s="21" t="n">
        <v>45896.695671296</v>
      </c>
      <c r="B2287" s="17" t="s">
        <v>45</v>
      </c>
      <c r="C2287" s="17" t="s">
        <v>620</v>
      </c>
      <c r="D2287" s="17" t="s">
        <v>473</v>
      </c>
      <c r="E2287" s="17" t="s">
        <v>17</v>
      </c>
      <c r="F2287" s="17" t="s">
        <v>19</v>
      </c>
      <c r="G2287" s="7" t="n">
        <v>1018</v>
      </c>
      <c r="H2287" s="6" t="n">
        <v>76.38</v>
      </c>
      <c r="I2287" s="6" t="n">
        <v>-77754.84</v>
      </c>
      <c r="J2287" s="6" t="n">
        <v>0</v>
      </c>
      <c r="K2287" s="6" t="n">
        <v>-31.1</v>
      </c>
      <c r="L2287" s="6" t="n">
        <v>0</v>
      </c>
      <c r="M2287" s="6"/>
      <c r="N2287" s="6" t="s">
        <f>=I2287+J2287+K2287+L2287</f>
      </c>
      <c r="O2287" s="6"/>
      <c r="P2287" s="17"/>
    </row>
    <row collapsed="false" customFormat="false" customHeight="false" hidden="false" ht="12.1" outlineLevel="0" r="2288">
      <c r="A2288" s="26" t="n">
        <v>45901.020636574</v>
      </c>
      <c r="B2288" s="27" t="s">
        <v>569</v>
      </c>
      <c r="C2288" s="27" t="s">
        <v>690</v>
      </c>
      <c r="D2288" s="27" t="s">
        <v>569</v>
      </c>
      <c r="E2288" s="27" t="s">
        <v>569</v>
      </c>
      <c r="F2288" s="27" t="s">
        <v>19</v>
      </c>
      <c r="G2288" s="28" t="n">
        <v>1</v>
      </c>
      <c r="H2288" s="29" t="n">
        <v>206.94</v>
      </c>
      <c r="I2288" s="29" t="n">
        <v>206.94</v>
      </c>
      <c r="J2288" s="29" t="n">
        <v>0</v>
      </c>
      <c r="K2288" s="29" t="n">
        <v>0</v>
      </c>
      <c r="L2288" s="29" t="n">
        <v>0</v>
      </c>
      <c r="M2288" s="29"/>
      <c r="N2288" s="6" t="s">
        <f>=I2288+J2288+K2288+L2288</f>
      </c>
      <c r="O2288" s="29"/>
      <c r="P2288" s="27"/>
    </row>
    <row collapsed="false" customFormat="false" customHeight="false" hidden="false" ht="12.1" outlineLevel="0" r="2289">
      <c r="A2289" s="26" t="n">
        <v>45908.020636574</v>
      </c>
      <c r="B2289" s="27" t="s">
        <v>547</v>
      </c>
      <c r="C2289" s="27" t="s">
        <v>433</v>
      </c>
      <c r="D2289" s="27" t="s">
        <v>547</v>
      </c>
      <c r="E2289" s="27" t="s">
        <v>547</v>
      </c>
      <c r="F2289" s="27" t="s">
        <v>19</v>
      </c>
      <c r="G2289" s="28" t="n">
        <v>1</v>
      </c>
      <c r="H2289" s="29" t="n">
        <v>25000</v>
      </c>
      <c r="I2289" s="29" t="n">
        <v>25000</v>
      </c>
      <c r="J2289" s="29" t="n">
        <v>0</v>
      </c>
      <c r="K2289" s="29" t="n">
        <v>0</v>
      </c>
      <c r="L2289" s="29" t="n">
        <v>0</v>
      </c>
      <c r="M2289" s="29"/>
      <c r="N2289" s="6" t="s">
        <f>=I2289+J2289+K2289+L2289</f>
      </c>
      <c r="O2289" s="29"/>
      <c r="P2289" s="27"/>
    </row>
    <row collapsed="false" customFormat="false" customHeight="false" hidden="false" ht="12.1" outlineLevel="0" r="2290">
      <c r="A2290" s="21" t="n">
        <v>45908.955474537</v>
      </c>
      <c r="B2290" s="17" t="s">
        <v>45</v>
      </c>
      <c r="C2290" s="17" t="s">
        <v>620</v>
      </c>
      <c r="D2290" s="17" t="s">
        <v>473</v>
      </c>
      <c r="E2290" s="17" t="s">
        <v>17</v>
      </c>
      <c r="F2290" s="17" t="s">
        <v>19</v>
      </c>
      <c r="G2290" s="7" t="n">
        <v>28</v>
      </c>
      <c r="H2290" s="6" t="n">
        <v>75.23</v>
      </c>
      <c r="I2290" s="6" t="n">
        <v>-2106.44</v>
      </c>
      <c r="J2290" s="6" t="n">
        <v>0</v>
      </c>
      <c r="K2290" s="6" t="n">
        <v>-0.84</v>
      </c>
      <c r="L2290" s="6" t="n">
        <v>0</v>
      </c>
      <c r="M2290" s="6"/>
      <c r="N2290" s="6" t="s">
        <f>=I2290+J2290+K2290+L2290</f>
      </c>
      <c r="O2290" s="6"/>
      <c r="P2290" s="17"/>
    </row>
    <row collapsed="false" customFormat="false" customHeight="false" hidden="false" ht="12.1" outlineLevel="0" r="2291">
      <c r="A2291" s="21" t="n">
        <v>45908.955497685</v>
      </c>
      <c r="B2291" s="17" t="s">
        <v>45</v>
      </c>
      <c r="C2291" s="17" t="s">
        <v>620</v>
      </c>
      <c r="D2291" s="17" t="s">
        <v>473</v>
      </c>
      <c r="E2291" s="17" t="s">
        <v>17</v>
      </c>
      <c r="F2291" s="17" t="s">
        <v>19</v>
      </c>
      <c r="G2291" s="7" t="n">
        <v>6</v>
      </c>
      <c r="H2291" s="6" t="n">
        <v>75.23</v>
      </c>
      <c r="I2291" s="6" t="n">
        <v>-451.38</v>
      </c>
      <c r="J2291" s="6" t="n">
        <v>0</v>
      </c>
      <c r="K2291" s="6" t="n">
        <v>-0.18</v>
      </c>
      <c r="L2291" s="6" t="n">
        <v>0</v>
      </c>
      <c r="M2291" s="6"/>
      <c r="N2291" s="6" t="s">
        <f>=I2291+J2291+K2291+L2291</f>
      </c>
      <c r="O2291" s="6"/>
      <c r="P2291" s="17"/>
    </row>
    <row collapsed="false" customFormat="false" customHeight="false" hidden="false" ht="12.1" outlineLevel="0" r="2292">
      <c r="A2292" s="21" t="n">
        <v>45908.955648148</v>
      </c>
      <c r="B2292" s="17" t="s">
        <v>45</v>
      </c>
      <c r="C2292" s="17" t="s">
        <v>620</v>
      </c>
      <c r="D2292" s="17" t="s">
        <v>473</v>
      </c>
      <c r="E2292" s="17" t="s">
        <v>17</v>
      </c>
      <c r="F2292" s="17" t="s">
        <v>19</v>
      </c>
      <c r="G2292" s="7" t="n">
        <v>70</v>
      </c>
      <c r="H2292" s="6" t="n">
        <v>75.23</v>
      </c>
      <c r="I2292" s="6" t="n">
        <v>-5266.1</v>
      </c>
      <c r="J2292" s="6" t="n">
        <v>0</v>
      </c>
      <c r="K2292" s="6" t="n">
        <v>-2.11</v>
      </c>
      <c r="L2292" s="6" t="n">
        <v>0</v>
      </c>
      <c r="M2292" s="6"/>
      <c r="N2292" s="6" t="s">
        <f>=I2292+J2292+K2292+L2292</f>
      </c>
      <c r="O2292" s="6"/>
      <c r="P2292" s="17"/>
    </row>
    <row collapsed="false" customFormat="false" customHeight="false" hidden="false" ht="12.1" outlineLevel="0" r="2293">
      <c r="A2293" s="21" t="n">
        <v>45908.955798611</v>
      </c>
      <c r="B2293" s="17" t="s">
        <v>45</v>
      </c>
      <c r="C2293" s="17" t="s">
        <v>620</v>
      </c>
      <c r="D2293" s="17" t="s">
        <v>473</v>
      </c>
      <c r="E2293" s="17" t="s">
        <v>17</v>
      </c>
      <c r="F2293" s="17" t="s">
        <v>19</v>
      </c>
      <c r="G2293" s="7" t="n">
        <v>229</v>
      </c>
      <c r="H2293" s="6" t="n">
        <v>75.23</v>
      </c>
      <c r="I2293" s="6" t="n">
        <v>-17227.67</v>
      </c>
      <c r="J2293" s="6" t="n">
        <v>0</v>
      </c>
      <c r="K2293" s="6" t="n">
        <v>-6.89</v>
      </c>
      <c r="L2293" s="6" t="n">
        <v>0</v>
      </c>
      <c r="M2293" s="6"/>
      <c r="N2293" s="6" t="s">
        <f>=I2293+J2293+K2293+L2293</f>
      </c>
      <c r="O2293" s="6"/>
      <c r="P2293" s="17"/>
    </row>
    <row collapsed="false" customFormat="false" customHeight="false" hidden="false" ht="12.1" outlineLevel="0" r="2294">
      <c r="A2294" s="26" t="n">
        <v>45911.020636574</v>
      </c>
      <c r="B2294" s="27" t="s">
        <v>547</v>
      </c>
      <c r="C2294" s="27" t="s">
        <v>433</v>
      </c>
      <c r="D2294" s="27" t="s">
        <v>547</v>
      </c>
      <c r="E2294" s="27" t="s">
        <v>547</v>
      </c>
      <c r="F2294" s="27" t="s">
        <v>19</v>
      </c>
      <c r="G2294" s="28" t="n">
        <v>1</v>
      </c>
      <c r="H2294" s="29" t="n">
        <v>76000</v>
      </c>
      <c r="I2294" s="29" t="n">
        <v>76000</v>
      </c>
      <c r="J2294" s="29" t="n">
        <v>0</v>
      </c>
      <c r="K2294" s="29" t="n">
        <v>0</v>
      </c>
      <c r="L2294" s="29" t="n">
        <v>0</v>
      </c>
      <c r="M2294" s="29"/>
      <c r="N2294" s="6" t="s">
        <f>=I2294+J2294+K2294+L2294</f>
      </c>
      <c r="O2294" s="29"/>
      <c r="P2294" s="27"/>
    </row>
    <row collapsed="false" customFormat="false" customHeight="false" hidden="false" ht="12.1" outlineLevel="0" r="2295">
      <c r="A2295" s="21" t="n">
        <v>45911.403703704</v>
      </c>
      <c r="B2295" s="17" t="s">
        <v>45</v>
      </c>
      <c r="C2295" s="17" t="s">
        <v>620</v>
      </c>
      <c r="D2295" s="17" t="s">
        <v>473</v>
      </c>
      <c r="E2295" s="17" t="s">
        <v>17</v>
      </c>
      <c r="F2295" s="17" t="s">
        <v>19</v>
      </c>
      <c r="G2295" s="7" t="n">
        <v>920</v>
      </c>
      <c r="H2295" s="6" t="n">
        <v>74.21</v>
      </c>
      <c r="I2295" s="6" t="n">
        <v>-68273.2</v>
      </c>
      <c r="J2295" s="6" t="n">
        <v>0</v>
      </c>
      <c r="K2295" s="6" t="n">
        <v>-47.79</v>
      </c>
      <c r="L2295" s="6" t="n">
        <v>0</v>
      </c>
      <c r="M2295" s="6"/>
      <c r="N2295" s="6" t="s">
        <f>=I2295+J2295+K2295+L2295</f>
      </c>
      <c r="O2295" s="6"/>
      <c r="P2295" s="17"/>
    </row>
    <row collapsed="false" customFormat="false" customHeight="false" hidden="false" ht="12.1" outlineLevel="0" r="2296">
      <c r="A2296" s="21" t="n">
        <v>45911.403703704</v>
      </c>
      <c r="B2296" s="17" t="s">
        <v>45</v>
      </c>
      <c r="C2296" s="17" t="s">
        <v>620</v>
      </c>
      <c r="D2296" s="17" t="s">
        <v>473</v>
      </c>
      <c r="E2296" s="17" t="s">
        <v>17</v>
      </c>
      <c r="F2296" s="17" t="s">
        <v>19</v>
      </c>
      <c r="G2296" s="7" t="n">
        <v>104</v>
      </c>
      <c r="H2296" s="6" t="n">
        <v>74.21</v>
      </c>
      <c r="I2296" s="6" t="n">
        <v>-7717.84</v>
      </c>
      <c r="J2296" s="6" t="n">
        <v>0</v>
      </c>
      <c r="K2296" s="6" t="n">
        <v>-5.4</v>
      </c>
      <c r="L2296" s="6" t="n">
        <v>0</v>
      </c>
      <c r="M2296" s="6"/>
      <c r="N2296" s="6" t="s">
        <f>=I2296+J2296+K2296+L2296</f>
      </c>
      <c r="O2296" s="6"/>
      <c r="P2296" s="17"/>
    </row>
    <row collapsed="false" customFormat="false" customHeight="false" hidden="false" ht="12.1" outlineLevel="0" r="2297">
      <c r="A2297" s="26" t="n">
        <v>45916.020636574</v>
      </c>
      <c r="B2297" s="27" t="s">
        <v>547</v>
      </c>
      <c r="C2297" s="27" t="s">
        <v>433</v>
      </c>
      <c r="D2297" s="27" t="s">
        <v>547</v>
      </c>
      <c r="E2297" s="27" t="s">
        <v>547</v>
      </c>
      <c r="F2297" s="27" t="s">
        <v>19</v>
      </c>
      <c r="G2297" s="28" t="n">
        <v>1</v>
      </c>
      <c r="H2297" s="29" t="n">
        <v>1000</v>
      </c>
      <c r="I2297" s="29" t="n">
        <v>1000</v>
      </c>
      <c r="J2297" s="29" t="n">
        <v>0</v>
      </c>
      <c r="K2297" s="29" t="n">
        <v>0</v>
      </c>
      <c r="L2297" s="29" t="n">
        <v>0</v>
      </c>
      <c r="M2297" s="29"/>
      <c r="N2297" s="6" t="s">
        <f>=I2297+J2297+K2297+L2297</f>
      </c>
      <c r="O2297" s="29"/>
      <c r="P2297" s="27"/>
    </row>
    <row collapsed="false" customFormat="false" customHeight="false" hidden="false" ht="12.1" outlineLevel="0" r="2298">
      <c r="A2298" s="26" t="n">
        <v>45918.020636574</v>
      </c>
      <c r="B2298" s="27" t="s">
        <v>547</v>
      </c>
      <c r="C2298" s="27" t="s">
        <v>433</v>
      </c>
      <c r="D2298" s="27" t="s">
        <v>547</v>
      </c>
      <c r="E2298" s="27" t="s">
        <v>547</v>
      </c>
      <c r="F2298" s="27" t="s">
        <v>19</v>
      </c>
      <c r="G2298" s="28" t="n">
        <v>1</v>
      </c>
      <c r="H2298" s="29" t="n">
        <v>90000</v>
      </c>
      <c r="I2298" s="29" t="n">
        <v>90000</v>
      </c>
      <c r="J2298" s="29" t="n">
        <v>0</v>
      </c>
      <c r="K2298" s="29" t="n">
        <v>0</v>
      </c>
      <c r="L2298" s="29" t="n">
        <v>0</v>
      </c>
      <c r="M2298" s="29"/>
      <c r="N2298" s="6" t="s">
        <f>=I2298+J2298+K2298+L2298</f>
      </c>
      <c r="O2298" s="29"/>
      <c r="P2298" s="27"/>
    </row>
    <row collapsed="false" customFormat="false" customHeight="false" hidden="false" ht="12.1" outlineLevel="0" r="2299">
      <c r="A2299" s="26" t="n">
        <v>45918.020636574</v>
      </c>
      <c r="B2299" s="27" t="s">
        <v>547</v>
      </c>
      <c r="C2299" s="27" t="s">
        <v>433</v>
      </c>
      <c r="D2299" s="27" t="s">
        <v>547</v>
      </c>
      <c r="E2299" s="27" t="s">
        <v>547</v>
      </c>
      <c r="F2299" s="27" t="s">
        <v>19</v>
      </c>
      <c r="G2299" s="28" t="n">
        <v>1</v>
      </c>
      <c r="H2299" s="29" t="n">
        <v>50</v>
      </c>
      <c r="I2299" s="29" t="n">
        <v>50</v>
      </c>
      <c r="J2299" s="29" t="n">
        <v>0</v>
      </c>
      <c r="K2299" s="29" t="n">
        <v>0</v>
      </c>
      <c r="L2299" s="29" t="n">
        <v>0</v>
      </c>
      <c r="M2299" s="29"/>
      <c r="N2299" s="6" t="s">
        <f>=I2299+J2299+K2299+L2299</f>
      </c>
      <c r="O2299" s="29"/>
      <c r="P2299" s="27"/>
    </row>
    <row collapsed="false" customFormat="false" customHeight="false" hidden="false" ht="12.1" outlineLevel="0" r="2300">
      <c r="A2300" s="21" t="n">
        <v>45918.946087963</v>
      </c>
      <c r="B2300" s="17" t="s">
        <v>45</v>
      </c>
      <c r="C2300" s="17" t="s">
        <v>620</v>
      </c>
      <c r="D2300" s="17" t="s">
        <v>473</v>
      </c>
      <c r="E2300" s="17" t="s">
        <v>17</v>
      </c>
      <c r="F2300" s="17" t="s">
        <v>19</v>
      </c>
      <c r="G2300" s="7" t="n">
        <v>1260</v>
      </c>
      <c r="H2300" s="6" t="n">
        <v>72.17</v>
      </c>
      <c r="I2300" s="6" t="n">
        <v>-90934.2</v>
      </c>
      <c r="J2300" s="6" t="n">
        <v>0</v>
      </c>
      <c r="K2300" s="6" t="n">
        <v>-36.37</v>
      </c>
      <c r="L2300" s="6" t="n">
        <v>0</v>
      </c>
      <c r="M2300" s="6"/>
      <c r="N2300" s="6" t="s">
        <f>=I2300+J2300+K2300+L2300</f>
      </c>
      <c r="O2300" s="6"/>
      <c r="P2300" s="17"/>
    </row>
    <row collapsed="false" customFormat="false" customHeight="false" hidden="false" ht="12.1" outlineLevel="0" r="2301">
      <c r="A2301" s="26" t="n">
        <v>45925.020636574</v>
      </c>
      <c r="B2301" s="27" t="s">
        <v>569</v>
      </c>
      <c r="C2301" s="27" t="s">
        <v>691</v>
      </c>
      <c r="D2301" s="27" t="s">
        <v>569</v>
      </c>
      <c r="E2301" s="27" t="s">
        <v>569</v>
      </c>
      <c r="F2301" s="27" t="s">
        <v>19</v>
      </c>
      <c r="G2301" s="28" t="n">
        <v>1</v>
      </c>
      <c r="H2301" s="29" t="n">
        <v>216.75</v>
      </c>
      <c r="I2301" s="29" t="n">
        <v>216.75</v>
      </c>
      <c r="J2301" s="29" t="n">
        <v>0</v>
      </c>
      <c r="K2301" s="29" t="n">
        <v>0</v>
      </c>
      <c r="L2301" s="29" t="n">
        <v>0</v>
      </c>
      <c r="M2301" s="29"/>
      <c r="N2301" s="6" t="s">
        <f>=I2301+J2301+K2301+L2301</f>
      </c>
      <c r="O2301" s="29"/>
      <c r="P2301" s="27"/>
    </row>
    <row collapsed="false" customFormat="false" customHeight="false" hidden="false" ht="12.1" outlineLevel="0" r="2302">
      <c r="A2302" s="26" t="n">
        <v>45926.020636574</v>
      </c>
      <c r="B2302" s="27" t="s">
        <v>547</v>
      </c>
      <c r="C2302" s="27" t="s">
        <v>433</v>
      </c>
      <c r="D2302" s="27" t="s">
        <v>547</v>
      </c>
      <c r="E2302" s="27" t="s">
        <v>547</v>
      </c>
      <c r="F2302" s="27" t="s">
        <v>19</v>
      </c>
      <c r="G2302" s="28" t="n">
        <v>1</v>
      </c>
      <c r="H2302" s="29" t="n">
        <v>61000</v>
      </c>
      <c r="I2302" s="29" t="n">
        <v>61000</v>
      </c>
      <c r="J2302" s="29" t="n">
        <v>0</v>
      </c>
      <c r="K2302" s="29" t="n">
        <v>0</v>
      </c>
      <c r="L2302" s="29" t="n">
        <v>0</v>
      </c>
      <c r="M2302" s="29"/>
      <c r="N2302" s="6" t="s">
        <f>=I2302+J2302+K2302+L2302</f>
      </c>
      <c r="O2302" s="29"/>
      <c r="P2302" s="27"/>
    </row>
    <row collapsed="false" customFormat="false" customHeight="false" hidden="false" ht="12.1" outlineLevel="0" r="2303">
      <c r="A2303" s="26" t="n">
        <v>45926.313888889</v>
      </c>
      <c r="B2303" s="27" t="s">
        <v>547</v>
      </c>
      <c r="C2303" s="27" t="s">
        <v>461</v>
      </c>
      <c r="D2303" s="27" t="s">
        <v>547</v>
      </c>
      <c r="E2303" s="27" t="s">
        <v>547</v>
      </c>
      <c r="F2303" s="27" t="s">
        <v>19</v>
      </c>
      <c r="G2303" s="28" t="n">
        <v>65928</v>
      </c>
      <c r="H2303" s="29" t="n">
        <v>1</v>
      </c>
      <c r="I2303" s="29" t="n">
        <v>65928</v>
      </c>
      <c r="J2303" s="29" t="n">
        <v>0</v>
      </c>
      <c r="K2303" s="29" t="n">
        <v>0</v>
      </c>
      <c r="L2303" s="29" t="n">
        <v>0</v>
      </c>
      <c r="M2303" s="29"/>
      <c r="N2303" s="6" t="s">
        <f>=I2303+J2303+K2303+L2303</f>
      </c>
      <c r="O2303" s="29"/>
      <c r="P2303" s="27"/>
    </row>
    <row collapsed="false" customFormat="false" customHeight="false" hidden="false" ht="12.1" outlineLevel="0" r="2304">
      <c r="A2304" s="21" t="n">
        <v>45926.623252315</v>
      </c>
      <c r="B2304" s="17" t="s">
        <v>45</v>
      </c>
      <c r="C2304" s="17" t="s">
        <v>620</v>
      </c>
      <c r="D2304" s="17" t="s">
        <v>473</v>
      </c>
      <c r="E2304" s="17" t="s">
        <v>17</v>
      </c>
      <c r="F2304" s="17" t="s">
        <v>19</v>
      </c>
      <c r="G2304" s="7" t="n">
        <v>200</v>
      </c>
      <c r="H2304" s="6" t="n">
        <v>68.89</v>
      </c>
      <c r="I2304" s="6" t="n">
        <v>-13778</v>
      </c>
      <c r="J2304" s="6" t="n">
        <v>0</v>
      </c>
      <c r="K2304" s="6" t="n">
        <v>-5.51</v>
      </c>
      <c r="L2304" s="6" t="n">
        <v>0</v>
      </c>
      <c r="M2304" s="6"/>
      <c r="N2304" s="6" t="s">
        <f>=I2304+J2304+K2304+L2304</f>
      </c>
      <c r="O2304" s="6"/>
      <c r="P2304" s="17"/>
    </row>
    <row collapsed="false" customFormat="false" customHeight="false" hidden="false" ht="12.1" outlineLevel="0" r="2305">
      <c r="A2305" s="21" t="n">
        <v>45926.631087963</v>
      </c>
      <c r="B2305" s="17" t="s">
        <v>45</v>
      </c>
      <c r="C2305" s="17" t="s">
        <v>620</v>
      </c>
      <c r="D2305" s="17" t="s">
        <v>473</v>
      </c>
      <c r="E2305" s="17" t="s">
        <v>17</v>
      </c>
      <c r="F2305" s="17" t="s">
        <v>19</v>
      </c>
      <c r="G2305" s="7" t="n">
        <v>165</v>
      </c>
      <c r="H2305" s="6" t="n">
        <v>68.93</v>
      </c>
      <c r="I2305" s="6" t="n">
        <v>-11373.45</v>
      </c>
      <c r="J2305" s="6" t="n">
        <v>0</v>
      </c>
      <c r="K2305" s="6" t="n">
        <v>-7.96</v>
      </c>
      <c r="L2305" s="6" t="n">
        <v>0</v>
      </c>
      <c r="M2305" s="6"/>
      <c r="N2305" s="6" t="s">
        <f>=I2305+J2305+K2305+L2305</f>
      </c>
      <c r="O2305" s="6"/>
      <c r="P2305" s="17"/>
    </row>
    <row collapsed="false" customFormat="false" customHeight="false" hidden="false" ht="12.1" outlineLevel="0" r="2306">
      <c r="A2306" s="21" t="n">
        <v>45926.631087963</v>
      </c>
      <c r="B2306" s="17" t="s">
        <v>45</v>
      </c>
      <c r="C2306" s="17" t="s">
        <v>620</v>
      </c>
      <c r="D2306" s="17" t="s">
        <v>473</v>
      </c>
      <c r="E2306" s="17" t="s">
        <v>17</v>
      </c>
      <c r="F2306" s="17" t="s">
        <v>19</v>
      </c>
      <c r="G2306" s="7" t="n">
        <v>35</v>
      </c>
      <c r="H2306" s="6" t="n">
        <v>68.93</v>
      </c>
      <c r="I2306" s="6" t="n">
        <v>-2412.55</v>
      </c>
      <c r="J2306" s="6" t="n">
        <v>0</v>
      </c>
      <c r="K2306" s="6" t="n">
        <v>-1.7</v>
      </c>
      <c r="L2306" s="6" t="n">
        <v>0</v>
      </c>
      <c r="M2306" s="6"/>
      <c r="N2306" s="6" t="s">
        <f>=I2306+J2306+K2306+L2306</f>
      </c>
      <c r="O2306" s="6"/>
      <c r="P2306" s="17"/>
    </row>
    <row collapsed="false" customFormat="false" customHeight="false" hidden="false" ht="12.1" outlineLevel="0" r="2307">
      <c r="A2307" s="21" t="n">
        <v>45926.666597222</v>
      </c>
      <c r="B2307" s="17" t="s">
        <v>45</v>
      </c>
      <c r="C2307" s="17" t="s">
        <v>620</v>
      </c>
      <c r="D2307" s="17" t="s">
        <v>473</v>
      </c>
      <c r="E2307" s="17" t="s">
        <v>17</v>
      </c>
      <c r="F2307" s="17" t="s">
        <v>19</v>
      </c>
      <c r="G2307" s="7" t="n">
        <v>200</v>
      </c>
      <c r="H2307" s="6" t="n">
        <v>68.69</v>
      </c>
      <c r="I2307" s="6" t="n">
        <v>-13738</v>
      </c>
      <c r="J2307" s="6" t="n">
        <v>0</v>
      </c>
      <c r="K2307" s="6" t="n">
        <v>-5.5</v>
      </c>
      <c r="L2307" s="6" t="n">
        <v>0</v>
      </c>
      <c r="M2307" s="6"/>
      <c r="N2307" s="6" t="s">
        <f>=I2307+J2307+K2307+L2307</f>
      </c>
      <c r="O2307" s="6"/>
      <c r="P2307" s="17"/>
    </row>
    <row collapsed="false" customFormat="false" customHeight="false" hidden="false" ht="12.1" outlineLevel="0" r="2308">
      <c r="A2308" s="21" t="n">
        <v>45926.723831019</v>
      </c>
      <c r="B2308" s="17" t="s">
        <v>45</v>
      </c>
      <c r="C2308" s="17" t="s">
        <v>620</v>
      </c>
      <c r="D2308" s="17" t="s">
        <v>473</v>
      </c>
      <c r="E2308" s="17" t="s">
        <v>17</v>
      </c>
      <c r="F2308" s="17" t="s">
        <v>19</v>
      </c>
      <c r="G2308" s="7" t="n">
        <v>200</v>
      </c>
      <c r="H2308" s="6" t="n">
        <v>68.54</v>
      </c>
      <c r="I2308" s="6" t="n">
        <v>-13708</v>
      </c>
      <c r="J2308" s="6" t="n">
        <v>0</v>
      </c>
      <c r="K2308" s="6" t="n">
        <v>-5.48</v>
      </c>
      <c r="L2308" s="6" t="n">
        <v>0</v>
      </c>
      <c r="M2308" s="6"/>
      <c r="N2308" s="6" t="s">
        <f>=I2308+J2308+K2308+L2308</f>
      </c>
      <c r="O2308" s="6"/>
      <c r="P2308" s="17"/>
    </row>
    <row collapsed="false" customFormat="false" customHeight="false" hidden="false" ht="12.1" outlineLevel="0" r="2309">
      <c r="A2309" s="21" t="n">
        <v>45926.796099537</v>
      </c>
      <c r="B2309" s="17" t="s">
        <v>45</v>
      </c>
      <c r="C2309" s="17" t="s">
        <v>620</v>
      </c>
      <c r="D2309" s="17" t="s">
        <v>473</v>
      </c>
      <c r="E2309" s="17" t="s">
        <v>17</v>
      </c>
      <c r="F2309" s="17" t="s">
        <v>19</v>
      </c>
      <c r="G2309" s="7" t="n">
        <v>86</v>
      </c>
      <c r="H2309" s="6" t="n">
        <v>69.38</v>
      </c>
      <c r="I2309" s="6" t="n">
        <v>-5966.68</v>
      </c>
      <c r="J2309" s="6" t="n">
        <v>0</v>
      </c>
      <c r="K2309" s="6" t="n">
        <v>-4.18</v>
      </c>
      <c r="L2309" s="6" t="n">
        <v>0</v>
      </c>
      <c r="M2309" s="6"/>
      <c r="N2309" s="6" t="s">
        <f>=I2309+J2309+K2309+L2309</f>
      </c>
      <c r="O2309" s="6"/>
      <c r="P2309" s="17"/>
    </row>
    <row collapsed="false" customFormat="false" customHeight="false" hidden="false" ht="12.1" outlineLevel="0" r="2310">
      <c r="A2310" s="21" t="n">
        <v>45929.728969907</v>
      </c>
      <c r="B2310" s="17" t="s">
        <v>45</v>
      </c>
      <c r="C2310" s="17" t="s">
        <v>620</v>
      </c>
      <c r="D2310" s="17" t="s">
        <v>473</v>
      </c>
      <c r="E2310" s="17" t="s">
        <v>17</v>
      </c>
      <c r="F2310" s="17" t="s">
        <v>19</v>
      </c>
      <c r="G2310" s="7" t="n">
        <v>984</v>
      </c>
      <c r="H2310" s="6" t="n">
        <v>67</v>
      </c>
      <c r="I2310" s="6" t="n">
        <v>-65928</v>
      </c>
      <c r="J2310" s="6" t="n">
        <v>0</v>
      </c>
      <c r="K2310" s="6" t="n">
        <v>0</v>
      </c>
      <c r="L2310" s="6" t="n">
        <v>0</v>
      </c>
      <c r="M2310" s="6"/>
      <c r="N2310" s="6" t="s">
        <f>=I2310+J2310+K2310+L2310</f>
      </c>
      <c r="O2310" s="6"/>
      <c r="P2310" s="17"/>
    </row>
    <row collapsed="false" customFormat="false" customHeight="false" hidden="false" ht="12.1" outlineLevel="0" r="2311">
      <c r="A2311" s="21" t="n">
        <v>45960.999988426</v>
      </c>
      <c r="B2311" s="17" t="s">
        <v>612</v>
      </c>
      <c r="C2311" s="17" t="s">
        <v>623</v>
      </c>
      <c r="D2311" s="17" t="s">
        <v>539</v>
      </c>
      <c r="E2311" s="17" t="s">
        <v>614</v>
      </c>
      <c r="F2311" s="17" t="s">
        <v>35</v>
      </c>
      <c r="G2311" s="7" t="n">
        <v>-27697</v>
      </c>
      <c r="H2311" s="6" t="n">
        <v>1</v>
      </c>
      <c r="I2311" s="2"/>
      <c r="J2311" s="2"/>
      <c r="K2311" s="2"/>
      <c r="L2311" s="2"/>
      <c r="M2311" s="2"/>
      <c r="N2311" s="2"/>
      <c r="O2311" s="6" t="n">
        <v>-27697</v>
      </c>
      <c r="P2311" s="2"/>
    </row>
    <row collapsed="false" customFormat="false" customHeight="false" hidden="false" ht="12.1" outlineLevel="0" r="2312">
      <c r="A2312" s="21" t="n">
        <v>45960.999988426</v>
      </c>
      <c r="B2312" s="17" t="s">
        <v>627</v>
      </c>
      <c r="C2312" s="17" t="s">
        <v>692</v>
      </c>
      <c r="D2312" s="17" t="s">
        <v>539</v>
      </c>
      <c r="E2312" s="17" t="s">
        <v>614</v>
      </c>
      <c r="F2312" s="17" t="s">
        <v>64</v>
      </c>
      <c r="G2312" s="7" t="n">
        <v>-1990</v>
      </c>
      <c r="H2312" s="6" t="n">
        <v>1</v>
      </c>
      <c r="I2312" s="2"/>
      <c r="J2312" s="2"/>
      <c r="K2312" s="2"/>
      <c r="L2312" s="2"/>
      <c r="M2312" s="6" t="n">
        <v>-1990</v>
      </c>
      <c r="N2312" s="2"/>
      <c r="O2312" s="2"/>
      <c r="P2312" s="2"/>
    </row>
    <row collapsed="false" customFormat="false" customHeight="false" hidden="false" ht="12.1" outlineLevel="0" r="2313">
      <c r="A2313" s="4"/>
      <c r="B2313" s="4"/>
      <c r="C2313" s="4"/>
      <c r="D2313" s="4"/>
      <c r="E2313" s="4"/>
      <c r="F2313" s="4"/>
      <c r="G2313" s="4"/>
      <c r="H2313" s="4"/>
      <c r="I2313" s="4"/>
      <c r="J2313" s="4"/>
      <c r="K2313" s="4"/>
      <c r="L2313" s="4" t="s">
        <v>693</v>
      </c>
      <c r="M2313" s="5" t="s">
        <f>=SUM(M2:M2312)</f>
      </c>
      <c r="N2313" s="5" t="s">
        <f>=SUM(N2:N2312)</f>
      </c>
      <c r="O2313" s="5" t="s">
        <f>=SUM(O2:O2312)</f>
      </c>
      <c r="P2313" s="4"/>
    </row>
  </sheetData>
  <autoFilter ref="A1:P2313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5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51" t="s">
        <v>109</v>
      </c>
      <c r="B1" s="51" t="s">
        <v>694</v>
      </c>
      <c r="C1" s="51" t="s">
        <v>0</v>
      </c>
      <c r="D1" s="51" t="s">
        <v>2</v>
      </c>
      <c r="E1" s="51" t="s">
        <v>695</v>
      </c>
      <c r="F1" s="51" t="s">
        <v>3</v>
      </c>
      <c r="G1" s="51" t="s">
        <v>696</v>
      </c>
      <c r="H1" s="51" t="s">
        <v>697</v>
      </c>
      <c r="I1" s="51" t="s">
        <v>698</v>
      </c>
      <c r="J1" s="51" t="s">
        <v>699</v>
      </c>
      <c r="K1" s="51" t="s">
        <v>700</v>
      </c>
      <c r="L1" s="51" t="s">
        <v>701</v>
      </c>
      <c r="M1" s="51" t="s">
        <v>702</v>
      </c>
      <c r="N1" s="51" t="s">
        <v>703</v>
      </c>
    </row>
    <row collapsed="false" customFormat="false" customHeight="false" hidden="false" ht="12.1" outlineLevel="0" r="2">
      <c r="A2" s="50" t="n">
        <v>43455</v>
      </c>
      <c r="B2" s="17" t="s">
        <v>704</v>
      </c>
      <c r="C2" s="17" t="s">
        <v>16</v>
      </c>
      <c r="D2" s="17" t="s">
        <v>18</v>
      </c>
      <c r="E2" s="7" t="n">
        <v>5</v>
      </c>
      <c r="F2" s="17" t="s">
        <v>19</v>
      </c>
      <c r="G2" s="6" t="n">
        <v>95</v>
      </c>
      <c r="H2" s="6" t="n">
        <v>4930</v>
      </c>
      <c r="I2" s="6" t="n">
        <v>5161.45</v>
      </c>
      <c r="J2" s="6" t="n">
        <v>62</v>
      </c>
      <c r="K2" s="6" t="n">
        <v>475</v>
      </c>
      <c r="L2" s="6" t="n">
        <v>413</v>
      </c>
      <c r="M2" s="6" t="n">
        <v>1.6</v>
      </c>
      <c r="N2" s="6" t="n">
        <v>1.68</v>
      </c>
    </row>
    <row collapsed="false" customFormat="false" customHeight="false" hidden="false" ht="12.1" outlineLevel="0" r="3">
      <c r="A3" s="50" t="n">
        <v>43462</v>
      </c>
      <c r="B3" s="17" t="s">
        <v>704</v>
      </c>
      <c r="C3" s="17" t="s">
        <v>67</v>
      </c>
      <c r="D3" s="17" t="s">
        <v>68</v>
      </c>
      <c r="E3" s="7" t="n">
        <v>30</v>
      </c>
      <c r="F3" s="17" t="s">
        <v>19</v>
      </c>
      <c r="G3" s="6" t="n">
        <v>22.05</v>
      </c>
      <c r="H3" s="6" t="n">
        <v>344.1</v>
      </c>
      <c r="I3" s="6" t="n">
        <v>383.06</v>
      </c>
      <c r="J3" s="6" t="n">
        <v>86</v>
      </c>
      <c r="K3" s="6" t="n">
        <v>661.5</v>
      </c>
      <c r="L3" s="6" t="n">
        <v>575.5</v>
      </c>
      <c r="M3" s="6" t="n">
        <v>5.01</v>
      </c>
      <c r="N3" s="6" t="n">
        <v>5.57</v>
      </c>
    </row>
    <row collapsed="false" customFormat="false" customHeight="false" hidden="false" ht="12.1" outlineLevel="0" r="4">
      <c r="A4" s="50" t="n">
        <v>43608</v>
      </c>
      <c r="B4" s="17" t="s">
        <v>704</v>
      </c>
      <c r="C4" s="17" t="s">
        <v>42</v>
      </c>
      <c r="D4" s="17" t="s">
        <v>43</v>
      </c>
      <c r="E4" s="7" t="n">
        <v>8</v>
      </c>
      <c r="F4" s="17" t="s">
        <v>19</v>
      </c>
      <c r="G4" s="6" t="n">
        <v>92.06</v>
      </c>
      <c r="H4" s="6" t="n">
        <v>1857.5</v>
      </c>
      <c r="I4" s="6" t="n">
        <v>1622.83</v>
      </c>
      <c r="J4" s="6" t="n">
        <v>96</v>
      </c>
      <c r="K4" s="6" t="n">
        <v>736.48</v>
      </c>
      <c r="L4" s="6" t="n">
        <v>640.48</v>
      </c>
      <c r="M4" s="6" t="n">
        <v>4.93</v>
      </c>
      <c r="N4" s="6" t="n">
        <v>4.31</v>
      </c>
    </row>
    <row collapsed="false" customFormat="false" customHeight="false" hidden="false" ht="12.1" outlineLevel="0" r="5">
      <c r="A5" s="50" t="n">
        <v>43616</v>
      </c>
      <c r="B5" s="17" t="s">
        <v>704</v>
      </c>
      <c r="C5" s="17" t="s">
        <v>487</v>
      </c>
      <c r="D5" s="17" t="s">
        <v>705</v>
      </c>
      <c r="E5" s="7" t="n">
        <v>2000</v>
      </c>
      <c r="F5" s="17" t="s">
        <v>19</v>
      </c>
      <c r="G5" s="6" t="n">
        <v>0.1716</v>
      </c>
      <c r="H5" s="6" t="n">
        <v>4.014</v>
      </c>
      <c r="I5" s="6" t="n">
        <v>3.9</v>
      </c>
      <c r="J5" s="6" t="n">
        <v>45</v>
      </c>
      <c r="K5" s="6" t="n">
        <v>343.28</v>
      </c>
      <c r="L5" s="6" t="n">
        <v>298.28</v>
      </c>
      <c r="M5" s="6" t="n">
        <v>3.82</v>
      </c>
      <c r="N5" s="6" t="n">
        <v>3.72</v>
      </c>
    </row>
    <row collapsed="false" customFormat="false" customHeight="false" hidden="false" ht="12.1" outlineLevel="0" r="6">
      <c r="A6" s="50" t="n">
        <v>43629</v>
      </c>
      <c r="B6" s="17" t="s">
        <v>704</v>
      </c>
      <c r="C6" s="17" t="s">
        <v>39</v>
      </c>
      <c r="D6" s="17" t="s">
        <v>40</v>
      </c>
      <c r="E6" s="7" t="n">
        <v>180</v>
      </c>
      <c r="F6" s="17" t="s">
        <v>19</v>
      </c>
      <c r="G6" s="6" t="n">
        <v>16</v>
      </c>
      <c r="H6" s="6" t="n">
        <v>240.49</v>
      </c>
      <c r="I6" s="6" t="n">
        <v>193.9</v>
      </c>
      <c r="J6" s="6" t="n">
        <v>374</v>
      </c>
      <c r="K6" s="6" t="n">
        <v>2880</v>
      </c>
      <c r="L6" s="6" t="n">
        <v>2506</v>
      </c>
      <c r="M6" s="6" t="n">
        <v>7.18</v>
      </c>
      <c r="N6" s="6" t="n">
        <v>5.79</v>
      </c>
    </row>
    <row collapsed="false" customFormat="false" customHeight="false" hidden="false" ht="12.1" outlineLevel="0" r="7">
      <c r="A7" s="50" t="n">
        <v>43633</v>
      </c>
      <c r="B7" s="17" t="s">
        <v>704</v>
      </c>
      <c r="C7" s="17" t="s">
        <v>59</v>
      </c>
      <c r="D7" s="17" t="s">
        <v>60</v>
      </c>
      <c r="E7" s="7" t="n">
        <v>10</v>
      </c>
      <c r="F7" s="17" t="s">
        <v>19</v>
      </c>
      <c r="G7" s="6" t="n">
        <v>11.33</v>
      </c>
      <c r="H7" s="6" t="n">
        <v>408.1</v>
      </c>
      <c r="I7" s="6" t="n">
        <v>843.33</v>
      </c>
      <c r="J7" s="6" t="n">
        <v>15</v>
      </c>
      <c r="K7" s="6" t="n">
        <v>113.3</v>
      </c>
      <c r="L7" s="6" t="n">
        <v>98.3</v>
      </c>
      <c r="M7" s="6" t="n">
        <v>1.17</v>
      </c>
      <c r="N7" s="6" t="n">
        <v>2.41</v>
      </c>
    </row>
    <row collapsed="false" customFormat="false" customHeight="false" hidden="false" ht="12.1" outlineLevel="0" r="8">
      <c r="A8" s="50" t="n">
        <v>43637</v>
      </c>
      <c r="B8" s="17" t="s">
        <v>704</v>
      </c>
      <c r="C8" s="17" t="s">
        <v>485</v>
      </c>
      <c r="D8" s="17" t="s">
        <v>706</v>
      </c>
      <c r="E8" s="7" t="n">
        <v>1</v>
      </c>
      <c r="F8" s="17" t="s">
        <v>19</v>
      </c>
      <c r="G8" s="6" t="n">
        <v>792.52</v>
      </c>
      <c r="H8" s="6" t="n">
        <v>14180</v>
      </c>
      <c r="I8" s="6" t="n">
        <v>12747.53</v>
      </c>
      <c r="J8" s="6" t="n">
        <v>103</v>
      </c>
      <c r="K8" s="6" t="n">
        <v>792.52</v>
      </c>
      <c r="L8" s="6" t="n">
        <v>689.52</v>
      </c>
      <c r="M8" s="6" t="n">
        <v>5.41</v>
      </c>
      <c r="N8" s="6" t="n">
        <v>4.86</v>
      </c>
    </row>
    <row collapsed="false" customFormat="false" customHeight="false" hidden="false" ht="12.1" outlineLevel="0" r="9">
      <c r="A9" s="50" t="n">
        <v>43647</v>
      </c>
      <c r="B9" s="17" t="s">
        <v>704</v>
      </c>
      <c r="C9" s="17" t="s">
        <v>67</v>
      </c>
      <c r="D9" s="17" t="s">
        <v>68</v>
      </c>
      <c r="E9" s="7" t="n">
        <v>30</v>
      </c>
      <c r="F9" s="17" t="s">
        <v>19</v>
      </c>
      <c r="G9" s="6" t="n">
        <v>7.95</v>
      </c>
      <c r="H9" s="6" t="n">
        <v>403.4</v>
      </c>
      <c r="I9" s="6" t="n">
        <v>383.06</v>
      </c>
      <c r="J9" s="6" t="n">
        <v>31</v>
      </c>
      <c r="K9" s="6" t="n">
        <v>238.5</v>
      </c>
      <c r="L9" s="6" t="n">
        <v>207.5</v>
      </c>
      <c r="M9" s="6" t="n">
        <v>1.81</v>
      </c>
      <c r="N9" s="6" t="n">
        <v>1.71</v>
      </c>
    </row>
    <row collapsed="false" customFormat="false" customHeight="false" hidden="false" ht="12.1" outlineLevel="0" r="10">
      <c r="A10" s="50" t="n">
        <v>43655</v>
      </c>
      <c r="B10" s="17" t="s">
        <v>704</v>
      </c>
      <c r="C10" s="17" t="s">
        <v>16</v>
      </c>
      <c r="D10" s="17" t="s">
        <v>18</v>
      </c>
      <c r="E10" s="7" t="n">
        <v>5</v>
      </c>
      <c r="F10" s="17" t="s">
        <v>19</v>
      </c>
      <c r="G10" s="6" t="n">
        <v>155</v>
      </c>
      <c r="H10" s="6" t="n">
        <v>5374</v>
      </c>
      <c r="I10" s="6" t="n">
        <v>5161.45</v>
      </c>
      <c r="J10" s="6" t="n">
        <v>101</v>
      </c>
      <c r="K10" s="6" t="n">
        <v>775</v>
      </c>
      <c r="L10" s="6" t="n">
        <v>674</v>
      </c>
      <c r="M10" s="6" t="n">
        <v>2.61</v>
      </c>
      <c r="N10" s="6" t="n">
        <v>2.51</v>
      </c>
    </row>
    <row collapsed="false" customFormat="false" customHeight="false" hidden="false" ht="12.1" outlineLevel="0" r="11">
      <c r="A11" s="50" t="n">
        <v>43655</v>
      </c>
      <c r="B11" s="17" t="s">
        <v>704</v>
      </c>
      <c r="C11" s="17" t="s">
        <v>488</v>
      </c>
      <c r="D11" s="17" t="s">
        <v>707</v>
      </c>
      <c r="E11" s="7" t="n">
        <v>25000</v>
      </c>
      <c r="F11" s="17" t="s">
        <v>19</v>
      </c>
      <c r="G11" s="6" t="n">
        <v>0.0367</v>
      </c>
      <c r="H11" s="6" t="n">
        <v>0.7336</v>
      </c>
      <c r="I11" s="6" t="n">
        <v>0.5</v>
      </c>
      <c r="J11" s="6" t="n">
        <v>119</v>
      </c>
      <c r="K11" s="6" t="n">
        <v>918.47</v>
      </c>
      <c r="L11" s="6" t="n">
        <v>799.47</v>
      </c>
      <c r="M11" s="6" t="n">
        <v>6.45</v>
      </c>
      <c r="N11" s="6" t="n">
        <v>4.36</v>
      </c>
    </row>
    <row collapsed="false" customFormat="false" customHeight="false" hidden="false" ht="12.1" outlineLevel="0" r="12">
      <c r="A12" s="50" t="n">
        <v>43664</v>
      </c>
      <c r="B12" s="17" t="s">
        <v>704</v>
      </c>
      <c r="C12" s="17" t="s">
        <v>27</v>
      </c>
      <c r="D12" s="17" t="s">
        <v>28</v>
      </c>
      <c r="E12" s="7" t="n">
        <v>500</v>
      </c>
      <c r="F12" s="17" t="s">
        <v>19</v>
      </c>
      <c r="G12" s="6" t="n">
        <v>7.62</v>
      </c>
      <c r="H12" s="6" t="n">
        <v>33.575</v>
      </c>
      <c r="I12" s="6" t="n">
        <v>38.65</v>
      </c>
      <c r="J12" s="6" t="n">
        <v>495</v>
      </c>
      <c r="K12" s="6" t="n">
        <v>3810</v>
      </c>
      <c r="L12" s="6" t="n">
        <v>3315</v>
      </c>
      <c r="M12" s="6" t="n">
        <v>17.15</v>
      </c>
      <c r="N12" s="6" t="n">
        <v>19.75</v>
      </c>
    </row>
    <row collapsed="false" customFormat="false" customHeight="false" hidden="false" ht="12.1" outlineLevel="0" r="13">
      <c r="A13" s="50" t="n">
        <v>43664</v>
      </c>
      <c r="B13" s="17" t="s">
        <v>704</v>
      </c>
      <c r="C13" s="17" t="s">
        <v>36</v>
      </c>
      <c r="D13" s="17" t="s">
        <v>37</v>
      </c>
      <c r="E13" s="7" t="n">
        <v>220</v>
      </c>
      <c r="F13" s="17" t="s">
        <v>19</v>
      </c>
      <c r="G13" s="6" t="n">
        <v>16.61</v>
      </c>
      <c r="H13" s="6" t="n">
        <v>161.24</v>
      </c>
      <c r="I13" s="6" t="n">
        <v>159.75</v>
      </c>
      <c r="J13" s="6" t="n">
        <v>475</v>
      </c>
      <c r="K13" s="6" t="n">
        <v>3654.2</v>
      </c>
      <c r="L13" s="6" t="n">
        <v>3179.2</v>
      </c>
      <c r="M13" s="6" t="n">
        <v>9.05</v>
      </c>
      <c r="N13" s="6" t="n">
        <v>8.96</v>
      </c>
    </row>
    <row collapsed="false" customFormat="false" customHeight="false" hidden="false" ht="12.1" outlineLevel="0" r="14">
      <c r="A14" s="50" t="n">
        <v>43745</v>
      </c>
      <c r="B14" s="17" t="s">
        <v>704</v>
      </c>
      <c r="C14" s="17" t="s">
        <v>485</v>
      </c>
      <c r="D14" s="17" t="s">
        <v>706</v>
      </c>
      <c r="E14" s="7" t="n">
        <v>1</v>
      </c>
      <c r="F14" s="17" t="s">
        <v>19</v>
      </c>
      <c r="G14" s="6" t="n">
        <v>883.93</v>
      </c>
      <c r="H14" s="6" t="n">
        <v>16048</v>
      </c>
      <c r="I14" s="6" t="n">
        <v>12747.53</v>
      </c>
      <c r="J14" s="6" t="n">
        <v>115</v>
      </c>
      <c r="K14" s="6" t="n">
        <v>883.93</v>
      </c>
      <c r="L14" s="6" t="n">
        <v>768.93</v>
      </c>
      <c r="M14" s="6" t="n">
        <v>6.03</v>
      </c>
      <c r="N14" s="6" t="n">
        <v>4.79</v>
      </c>
    </row>
    <row collapsed="false" customFormat="false" customHeight="false" hidden="false" ht="12.1" outlineLevel="0" r="15">
      <c r="A15" s="50" t="n">
        <v>43749</v>
      </c>
      <c r="B15" s="17" t="s">
        <v>704</v>
      </c>
      <c r="C15" s="17" t="s">
        <v>59</v>
      </c>
      <c r="D15" s="17" t="s">
        <v>60</v>
      </c>
      <c r="E15" s="7" t="n">
        <v>10</v>
      </c>
      <c r="F15" s="17" t="s">
        <v>19</v>
      </c>
      <c r="G15" s="6" t="n">
        <v>15.34</v>
      </c>
      <c r="H15" s="6" t="n">
        <v>411.65</v>
      </c>
      <c r="I15" s="6" t="n">
        <v>843.33</v>
      </c>
      <c r="J15" s="6" t="n">
        <v>20</v>
      </c>
      <c r="K15" s="6" t="n">
        <v>153.4</v>
      </c>
      <c r="L15" s="6" t="n">
        <v>133.4</v>
      </c>
      <c r="M15" s="6" t="n">
        <v>1.58</v>
      </c>
      <c r="N15" s="6" t="n">
        <v>3.24</v>
      </c>
    </row>
    <row collapsed="false" customFormat="false" customHeight="false" hidden="false" ht="12.1" outlineLevel="0" r="16">
      <c r="A16" s="50" t="n">
        <v>43756</v>
      </c>
      <c r="B16" s="17" t="s">
        <v>704</v>
      </c>
      <c r="C16" s="17" t="s">
        <v>67</v>
      </c>
      <c r="D16" s="17" t="s">
        <v>68</v>
      </c>
      <c r="E16" s="7" t="n">
        <v>30</v>
      </c>
      <c r="F16" s="17" t="s">
        <v>19</v>
      </c>
      <c r="G16" s="6" t="n">
        <v>18.14</v>
      </c>
      <c r="H16" s="6" t="n">
        <v>415</v>
      </c>
      <c r="I16" s="6" t="n">
        <v>383.06</v>
      </c>
      <c r="J16" s="6" t="n">
        <v>71</v>
      </c>
      <c r="K16" s="6" t="n">
        <v>544.2</v>
      </c>
      <c r="L16" s="6" t="n">
        <v>473.2</v>
      </c>
      <c r="M16" s="6" t="n">
        <v>4.12</v>
      </c>
      <c r="N16" s="6" t="n">
        <v>3.8</v>
      </c>
    </row>
    <row collapsed="false" customFormat="false" customHeight="false" hidden="false" ht="12.1" outlineLevel="0" r="17">
      <c r="A17" s="50" t="n">
        <v>43819</v>
      </c>
      <c r="B17" s="17" t="s">
        <v>704</v>
      </c>
      <c r="C17" s="17" t="s">
        <v>16</v>
      </c>
      <c r="D17" s="17" t="s">
        <v>18</v>
      </c>
      <c r="E17" s="7" t="n">
        <v>5</v>
      </c>
      <c r="F17" s="17" t="s">
        <v>19</v>
      </c>
      <c r="G17" s="6" t="n">
        <v>192</v>
      </c>
      <c r="H17" s="6" t="n">
        <v>6079.5</v>
      </c>
      <c r="I17" s="6" t="n">
        <v>5161.45</v>
      </c>
      <c r="J17" s="6" t="n">
        <v>125</v>
      </c>
      <c r="K17" s="6" t="n">
        <v>960</v>
      </c>
      <c r="L17" s="6" t="n">
        <v>835</v>
      </c>
      <c r="M17" s="6" t="n">
        <v>3.24</v>
      </c>
      <c r="N17" s="6" t="n">
        <v>2.75</v>
      </c>
    </row>
    <row collapsed="false" customFormat="false" customHeight="false" hidden="false" ht="12.1" outlineLevel="0" r="18">
      <c r="A18" s="50" t="n">
        <v>43826</v>
      </c>
      <c r="B18" s="17" t="s">
        <v>704</v>
      </c>
      <c r="C18" s="17" t="s">
        <v>485</v>
      </c>
      <c r="D18" s="17" t="s">
        <v>706</v>
      </c>
      <c r="E18" s="7" t="n">
        <v>1</v>
      </c>
      <c r="F18" s="17" t="s">
        <v>19</v>
      </c>
      <c r="G18" s="6" t="n">
        <v>604.09</v>
      </c>
      <c r="H18" s="6" t="n">
        <v>19292</v>
      </c>
      <c r="I18" s="6" t="n">
        <v>12747.53</v>
      </c>
      <c r="J18" s="6" t="n">
        <v>79</v>
      </c>
      <c r="K18" s="6" t="n">
        <v>604.09</v>
      </c>
      <c r="L18" s="6" t="n">
        <v>525.09</v>
      </c>
      <c r="M18" s="6" t="n">
        <v>4.12</v>
      </c>
      <c r="N18" s="6" t="n">
        <v>2.72</v>
      </c>
    </row>
    <row collapsed="false" customFormat="false" customHeight="false" hidden="false" ht="12.1" outlineLevel="0" r="19">
      <c r="A19" s="50" t="n">
        <v>43839</v>
      </c>
      <c r="B19" s="17" t="s">
        <v>704</v>
      </c>
      <c r="C19" s="17" t="s">
        <v>62</v>
      </c>
      <c r="D19" s="17" t="s">
        <v>63</v>
      </c>
      <c r="E19" s="7" t="n">
        <v>300</v>
      </c>
      <c r="F19" s="17" t="s">
        <v>19</v>
      </c>
      <c r="G19" s="6" t="n">
        <v>3.22</v>
      </c>
      <c r="H19" s="6" t="n">
        <v>141.96</v>
      </c>
      <c r="I19" s="6" t="n">
        <v>144.15</v>
      </c>
      <c r="J19" s="6" t="n">
        <v>126</v>
      </c>
      <c r="K19" s="6" t="n">
        <v>966</v>
      </c>
      <c r="L19" s="6" t="n">
        <v>840</v>
      </c>
      <c r="M19" s="6" t="n">
        <v>1.94</v>
      </c>
      <c r="N19" s="6" t="n">
        <v>1.97</v>
      </c>
    </row>
    <row collapsed="false" customFormat="false" customHeight="false" hidden="false" ht="12.1" outlineLevel="0" r="20">
      <c r="A20" s="50" t="n">
        <v>43840</v>
      </c>
      <c r="B20" s="17" t="s">
        <v>704</v>
      </c>
      <c r="C20" s="17" t="s">
        <v>30</v>
      </c>
      <c r="D20" s="17" t="s">
        <v>31</v>
      </c>
      <c r="E20" s="7" t="n">
        <v>100</v>
      </c>
      <c r="F20" s="17" t="s">
        <v>19</v>
      </c>
      <c r="G20" s="6" t="n">
        <v>13.25</v>
      </c>
      <c r="H20" s="6" t="n">
        <v>319.4</v>
      </c>
      <c r="I20" s="6" t="n">
        <v>322.62</v>
      </c>
      <c r="J20" s="6" t="n">
        <v>172</v>
      </c>
      <c r="K20" s="6" t="n">
        <v>1325</v>
      </c>
      <c r="L20" s="6" t="n">
        <v>1153</v>
      </c>
      <c r="M20" s="6" t="n">
        <v>3.57</v>
      </c>
      <c r="N20" s="6" t="n">
        <v>3.61</v>
      </c>
    </row>
    <row collapsed="false" customFormat="false" customHeight="false" hidden="false" ht="12.1" outlineLevel="0" r="21">
      <c r="A21" s="50" t="n">
        <v>43840</v>
      </c>
      <c r="B21" s="17" t="s">
        <v>704</v>
      </c>
      <c r="C21" s="17" t="s">
        <v>493</v>
      </c>
      <c r="D21" s="17" t="s">
        <v>708</v>
      </c>
      <c r="E21" s="7" t="n">
        <v>10</v>
      </c>
      <c r="F21" s="17" t="s">
        <v>19</v>
      </c>
      <c r="G21" s="6" t="n">
        <v>147.19</v>
      </c>
      <c r="H21" s="6" t="n">
        <v>3319.5</v>
      </c>
      <c r="I21" s="6" t="n">
        <v>3426.76</v>
      </c>
      <c r="J21" s="6" t="n">
        <v>191</v>
      </c>
      <c r="K21" s="6" t="n">
        <v>1471.9</v>
      </c>
      <c r="L21" s="6" t="n">
        <v>1280.9</v>
      </c>
      <c r="M21" s="6" t="n">
        <v>3.74</v>
      </c>
      <c r="N21" s="6" t="n">
        <v>3.86</v>
      </c>
    </row>
    <row collapsed="false" customFormat="false" customHeight="false" hidden="false" ht="12.1" outlineLevel="0" r="22">
      <c r="A22" s="50" t="n">
        <v>43843</v>
      </c>
      <c r="B22" s="17" t="s">
        <v>704</v>
      </c>
      <c r="C22" s="17" t="s">
        <v>48</v>
      </c>
      <c r="D22" s="17" t="s">
        <v>49</v>
      </c>
      <c r="E22" s="7" t="n">
        <v>300000</v>
      </c>
      <c r="F22" s="17" t="s">
        <v>19</v>
      </c>
      <c r="G22" s="6" t="n">
        <v>0.0088</v>
      </c>
      <c r="H22" s="6" t="n">
        <v>0.206</v>
      </c>
      <c r="I22" s="6" t="n">
        <v>0.2</v>
      </c>
      <c r="J22" s="6" t="n">
        <v>344</v>
      </c>
      <c r="K22" s="6" t="n">
        <v>2642.8823</v>
      </c>
      <c r="L22" s="6" t="n">
        <v>2298.88</v>
      </c>
      <c r="M22" s="6" t="n">
        <v>3.74</v>
      </c>
      <c r="N22" s="6" t="n">
        <v>3.72</v>
      </c>
    </row>
    <row collapsed="false" customFormat="false" customHeight="false" hidden="false" ht="12.1" outlineLevel="0" r="23">
      <c r="A23" s="50" t="n">
        <v>43845</v>
      </c>
      <c r="B23" s="17" t="s">
        <v>704</v>
      </c>
      <c r="C23" s="17" t="s">
        <v>51</v>
      </c>
      <c r="D23" s="17" t="s">
        <v>52</v>
      </c>
      <c r="E23" s="7" t="n">
        <v>1000</v>
      </c>
      <c r="F23" s="17" t="s">
        <v>19</v>
      </c>
      <c r="G23" s="6" t="n">
        <v>1.65</v>
      </c>
      <c r="H23" s="6" t="n">
        <v>56.41</v>
      </c>
      <c r="I23" s="6" t="n">
        <v>42.36</v>
      </c>
      <c r="J23" s="6" t="n">
        <v>215</v>
      </c>
      <c r="K23" s="6" t="n">
        <v>1650</v>
      </c>
      <c r="L23" s="6" t="n">
        <v>1435</v>
      </c>
      <c r="M23" s="6" t="n">
        <v>3.39</v>
      </c>
      <c r="N23" s="6" t="n">
        <v>2.54</v>
      </c>
    </row>
    <row collapsed="false" customFormat="false" customHeight="false" hidden="false" ht="12.1" outlineLevel="0" r="24">
      <c r="A24" s="50" t="n">
        <v>43875</v>
      </c>
      <c r="B24" s="17" t="s">
        <v>704</v>
      </c>
      <c r="C24" s="17" t="s">
        <v>484</v>
      </c>
      <c r="D24" s="17" t="s">
        <v>709</v>
      </c>
      <c r="E24" s="7" t="n">
        <v>30</v>
      </c>
      <c r="F24" s="17" t="s">
        <v>19</v>
      </c>
      <c r="G24" s="6" t="n">
        <v>12.65</v>
      </c>
      <c r="H24" s="6" t="n">
        <v>1052.5</v>
      </c>
      <c r="I24" s="6" t="n">
        <v>989.51</v>
      </c>
      <c r="J24" s="6" t="n">
        <v>49</v>
      </c>
      <c r="K24" s="6" t="n">
        <v>379.5</v>
      </c>
      <c r="L24" s="6" t="n">
        <v>330.5</v>
      </c>
      <c r="M24" s="6" t="n">
        <v>1.11</v>
      </c>
      <c r="N24" s="6" t="n">
        <v>1.05</v>
      </c>
    </row>
    <row collapsed="false" customFormat="false" customHeight="false" hidden="false" ht="12.1" outlineLevel="0" r="25">
      <c r="A25" s="50" t="n">
        <v>43962</v>
      </c>
      <c r="B25" s="17" t="s">
        <v>704</v>
      </c>
      <c r="C25" s="17" t="s">
        <v>484</v>
      </c>
      <c r="D25" s="17" t="s">
        <v>709</v>
      </c>
      <c r="E25" s="7" t="n">
        <v>30</v>
      </c>
      <c r="F25" s="17" t="s">
        <v>19</v>
      </c>
      <c r="G25" s="6" t="n">
        <v>31.5</v>
      </c>
      <c r="H25" s="6" t="n">
        <v>1503.1</v>
      </c>
      <c r="I25" s="6" t="n">
        <v>989.51</v>
      </c>
      <c r="J25" s="6" t="n">
        <v>123</v>
      </c>
      <c r="K25" s="6" t="n">
        <v>945</v>
      </c>
      <c r="L25" s="6" t="n">
        <v>822</v>
      </c>
      <c r="M25" s="6" t="n">
        <v>2.77</v>
      </c>
      <c r="N25" s="6" t="n">
        <v>1.82</v>
      </c>
    </row>
    <row collapsed="false" customFormat="false" customHeight="false" hidden="false" ht="12.1" outlineLevel="0" r="26">
      <c r="A26" s="50" t="n">
        <v>43963</v>
      </c>
      <c r="B26" s="17" t="s">
        <v>704</v>
      </c>
      <c r="C26" s="17" t="s">
        <v>490</v>
      </c>
      <c r="D26" s="17" t="s">
        <v>710</v>
      </c>
      <c r="E26" s="7" t="n">
        <v>30</v>
      </c>
      <c r="F26" s="17" t="s">
        <v>19</v>
      </c>
      <c r="G26" s="6" t="n">
        <v>30</v>
      </c>
      <c r="H26" s="6" t="n">
        <v>580</v>
      </c>
      <c r="I26" s="6" t="n">
        <v>750.58</v>
      </c>
      <c r="J26" s="6" t="n">
        <v>117</v>
      </c>
      <c r="K26" s="6" t="n">
        <v>900</v>
      </c>
      <c r="L26" s="6" t="n">
        <v>783</v>
      </c>
      <c r="M26" s="6" t="n">
        <v>3.48</v>
      </c>
      <c r="N26" s="6" t="n">
        <v>4.5</v>
      </c>
    </row>
    <row collapsed="false" customFormat="false" customHeight="false" hidden="false" ht="12.1" outlineLevel="0" r="27">
      <c r="A27" s="50" t="n">
        <v>43966</v>
      </c>
      <c r="B27" s="17" t="s">
        <v>704</v>
      </c>
      <c r="C27" s="17" t="s">
        <v>53</v>
      </c>
      <c r="D27" s="17" t="s">
        <v>54</v>
      </c>
      <c r="E27" s="7" t="n">
        <v>1300</v>
      </c>
      <c r="F27" s="17" t="s">
        <v>19</v>
      </c>
      <c r="G27" s="6" t="n">
        <v>7.93</v>
      </c>
      <c r="H27" s="6" t="n">
        <v>113.57</v>
      </c>
      <c r="I27" s="6" t="n">
        <v>97.16</v>
      </c>
      <c r="J27" s="6" t="n">
        <v>1340</v>
      </c>
      <c r="K27" s="6" t="n">
        <v>10309</v>
      </c>
      <c r="L27" s="6" t="n">
        <v>8969</v>
      </c>
      <c r="M27" s="6" t="n">
        <v>7.1</v>
      </c>
      <c r="N27" s="6" t="n">
        <v>6.07</v>
      </c>
    </row>
    <row collapsed="false" customFormat="false" customHeight="false" hidden="false" ht="12.1" outlineLevel="0" r="28">
      <c r="A28" s="50" t="n">
        <v>43976</v>
      </c>
      <c r="B28" s="17" t="s">
        <v>704</v>
      </c>
      <c r="C28" s="17" t="s">
        <v>485</v>
      </c>
      <c r="D28" s="17" t="s">
        <v>706</v>
      </c>
      <c r="E28" s="7" t="n">
        <v>2</v>
      </c>
      <c r="F28" s="17" t="s">
        <v>19</v>
      </c>
      <c r="G28" s="6" t="n">
        <v>557.2</v>
      </c>
      <c r="H28" s="6" t="n">
        <v>22394</v>
      </c>
      <c r="I28" s="6" t="n">
        <v>17659.06</v>
      </c>
      <c r="J28" s="6" t="n">
        <v>145</v>
      </c>
      <c r="K28" s="6" t="n">
        <v>1114.4</v>
      </c>
      <c r="L28" s="6" t="n">
        <v>969.4</v>
      </c>
      <c r="M28" s="6" t="n">
        <v>2.74</v>
      </c>
      <c r="N28" s="6" t="n">
        <v>2.16</v>
      </c>
    </row>
    <row collapsed="false" customFormat="false" customHeight="false" hidden="false" ht="12.1" outlineLevel="0" r="29">
      <c r="A29" s="50" t="n">
        <v>43980</v>
      </c>
      <c r="B29" s="17" t="s">
        <v>704</v>
      </c>
      <c r="C29" s="17" t="s">
        <v>48</v>
      </c>
      <c r="D29" s="17" t="s">
        <v>49</v>
      </c>
      <c r="E29" s="7" t="n">
        <v>320000</v>
      </c>
      <c r="F29" s="17" t="s">
        <v>19</v>
      </c>
      <c r="G29" s="6" t="n">
        <v>0.0095</v>
      </c>
      <c r="H29" s="6" t="n">
        <v>0.18354</v>
      </c>
      <c r="I29" s="6" t="n">
        <v>0.2</v>
      </c>
      <c r="J29" s="6" t="n">
        <v>395</v>
      </c>
      <c r="K29" s="6" t="n">
        <v>3038.1882</v>
      </c>
      <c r="L29" s="6" t="n">
        <v>2643.19</v>
      </c>
      <c r="M29" s="6" t="n">
        <v>4.11</v>
      </c>
      <c r="N29" s="6" t="n">
        <v>4.5</v>
      </c>
    </row>
    <row collapsed="false" customFormat="false" customHeight="false" hidden="false" ht="12.1" outlineLevel="0" r="30">
      <c r="A30" s="50" t="n">
        <v>43980</v>
      </c>
      <c r="B30" s="17" t="s">
        <v>704</v>
      </c>
      <c r="C30" s="17" t="s">
        <v>42</v>
      </c>
      <c r="D30" s="17" t="s">
        <v>43</v>
      </c>
      <c r="E30" s="7" t="n">
        <v>8</v>
      </c>
      <c r="F30" s="17" t="s">
        <v>19</v>
      </c>
      <c r="G30" s="6" t="n">
        <v>110.47</v>
      </c>
      <c r="H30" s="6" t="n">
        <v>2089</v>
      </c>
      <c r="I30" s="6" t="n">
        <v>1622.83</v>
      </c>
      <c r="J30" s="6" t="n">
        <v>115</v>
      </c>
      <c r="K30" s="6" t="n">
        <v>883.76</v>
      </c>
      <c r="L30" s="6" t="n">
        <v>768.76</v>
      </c>
      <c r="M30" s="6" t="n">
        <v>5.92</v>
      </c>
      <c r="N30" s="6" t="n">
        <v>4.6</v>
      </c>
    </row>
    <row collapsed="false" customFormat="false" customHeight="false" hidden="false" ht="12.1" outlineLevel="0" r="31">
      <c r="A31" s="50" t="n">
        <v>43983</v>
      </c>
      <c r="B31" s="17" t="s">
        <v>704</v>
      </c>
      <c r="C31" s="17" t="s">
        <v>487</v>
      </c>
      <c r="D31" s="17" t="s">
        <v>705</v>
      </c>
      <c r="E31" s="7" t="n">
        <v>2000</v>
      </c>
      <c r="F31" s="17" t="s">
        <v>19</v>
      </c>
      <c r="G31" s="6" t="n">
        <v>0.1962</v>
      </c>
      <c r="H31" s="6" t="n">
        <v>4.9485</v>
      </c>
      <c r="I31" s="6" t="n">
        <v>3.9</v>
      </c>
      <c r="J31" s="6" t="n">
        <v>51</v>
      </c>
      <c r="K31" s="6" t="n">
        <v>392.38</v>
      </c>
      <c r="L31" s="6" t="n">
        <v>341.38</v>
      </c>
      <c r="M31" s="6" t="n">
        <v>4.37</v>
      </c>
      <c r="N31" s="6" t="n">
        <v>3.45</v>
      </c>
    </row>
    <row collapsed="false" customFormat="false" customHeight="false" hidden="false" ht="12.1" outlineLevel="0" r="32">
      <c r="A32" s="50" t="n">
        <v>43984</v>
      </c>
      <c r="B32" s="17" t="s">
        <v>704</v>
      </c>
      <c r="C32" s="17" t="s">
        <v>56</v>
      </c>
      <c r="D32" s="17" t="s">
        <v>57</v>
      </c>
      <c r="E32" s="7" t="n">
        <v>15</v>
      </c>
      <c r="F32" s="17" t="s">
        <v>19</v>
      </c>
      <c r="G32" s="6" t="n">
        <v>18</v>
      </c>
      <c r="H32" s="6" t="n">
        <v>2819</v>
      </c>
      <c r="I32" s="6" t="n">
        <v>2431.25</v>
      </c>
      <c r="J32" s="6" t="n">
        <v>35</v>
      </c>
      <c r="K32" s="6" t="n">
        <v>270</v>
      </c>
      <c r="L32" s="6" t="n">
        <v>235</v>
      </c>
      <c r="M32" s="6" t="n">
        <v>0.64</v>
      </c>
      <c r="N32" s="6" t="n">
        <v>0.56</v>
      </c>
    </row>
    <row collapsed="false" customFormat="false" customHeight="false" hidden="false" ht="12.1" outlineLevel="0" r="33">
      <c r="A33" s="50" t="n">
        <v>43990</v>
      </c>
      <c r="B33" s="17" t="s">
        <v>704</v>
      </c>
      <c r="C33" s="17" t="s">
        <v>489</v>
      </c>
      <c r="D33" s="17" t="s">
        <v>711</v>
      </c>
      <c r="E33" s="7" t="n">
        <v>400</v>
      </c>
      <c r="F33" s="17" t="s">
        <v>19</v>
      </c>
      <c r="G33" s="6" t="n">
        <v>2.83</v>
      </c>
      <c r="H33" s="6" t="n">
        <v>109.88</v>
      </c>
      <c r="I33" s="6" t="n">
        <v>104.05</v>
      </c>
      <c r="J33" s="6" t="n">
        <v>147</v>
      </c>
      <c r="K33" s="6" t="n">
        <v>1132</v>
      </c>
      <c r="L33" s="6" t="n">
        <v>985</v>
      </c>
      <c r="M33" s="6" t="n">
        <v>2.37</v>
      </c>
      <c r="N33" s="6" t="n">
        <v>2.24</v>
      </c>
    </row>
    <row collapsed="false" customFormat="false" customHeight="false" hidden="false" ht="12.1" outlineLevel="0" r="34">
      <c r="A34" s="50" t="n">
        <v>43991</v>
      </c>
      <c r="B34" s="17" t="s">
        <v>704</v>
      </c>
      <c r="C34" s="17" t="s">
        <v>499</v>
      </c>
      <c r="D34" s="17" t="s">
        <v>712</v>
      </c>
      <c r="E34" s="7" t="n">
        <v>2</v>
      </c>
      <c r="F34" s="17" t="s">
        <v>19</v>
      </c>
      <c r="G34" s="6" t="n">
        <v>1766.52</v>
      </c>
      <c r="H34" s="6" t="n">
        <v>16880</v>
      </c>
      <c r="I34" s="6" t="n">
        <v>14407.39</v>
      </c>
      <c r="J34" s="6" t="n">
        <v>459</v>
      </c>
      <c r="K34" s="6" t="n">
        <v>3533.04</v>
      </c>
      <c r="L34" s="6" t="n">
        <v>3074.04</v>
      </c>
      <c r="M34" s="6" t="n">
        <v>10.67</v>
      </c>
      <c r="N34" s="6" t="n">
        <v>9.11</v>
      </c>
    </row>
    <row collapsed="false" customFormat="false" customHeight="false" hidden="false" ht="12.1" outlineLevel="0" r="35">
      <c r="A35" s="50" t="n">
        <v>43991</v>
      </c>
      <c r="B35" s="17" t="s">
        <v>704</v>
      </c>
      <c r="C35" s="17" t="s">
        <v>62</v>
      </c>
      <c r="D35" s="17" t="s">
        <v>63</v>
      </c>
      <c r="E35" s="7" t="n">
        <v>300</v>
      </c>
      <c r="F35" s="17" t="s">
        <v>19</v>
      </c>
      <c r="G35" s="6" t="n">
        <v>3.12</v>
      </c>
      <c r="H35" s="6" t="n">
        <v>137</v>
      </c>
      <c r="I35" s="6" t="n">
        <v>144.15</v>
      </c>
      <c r="J35" s="6" t="n">
        <v>122</v>
      </c>
      <c r="K35" s="6" t="n">
        <v>936</v>
      </c>
      <c r="L35" s="6" t="n">
        <v>814</v>
      </c>
      <c r="M35" s="6" t="n">
        <v>1.88</v>
      </c>
      <c r="N35" s="6" t="n">
        <v>1.98</v>
      </c>
    </row>
    <row collapsed="false" customFormat="false" customHeight="false" hidden="false" ht="12.1" outlineLevel="0" r="36">
      <c r="A36" s="50" t="n">
        <v>43997</v>
      </c>
      <c r="B36" s="17" t="s">
        <v>704</v>
      </c>
      <c r="C36" s="17" t="s">
        <v>59</v>
      </c>
      <c r="D36" s="17" t="s">
        <v>60</v>
      </c>
      <c r="E36" s="7" t="n">
        <v>60</v>
      </c>
      <c r="F36" s="17" t="s">
        <v>19</v>
      </c>
      <c r="G36" s="6" t="n">
        <v>18.07</v>
      </c>
      <c r="H36" s="6" t="n">
        <v>366.15</v>
      </c>
      <c r="I36" s="6" t="n">
        <v>405.77</v>
      </c>
      <c r="J36" s="6" t="n">
        <v>141</v>
      </c>
      <c r="K36" s="6" t="n">
        <v>1084.2</v>
      </c>
      <c r="L36" s="6" t="n">
        <v>943.2</v>
      </c>
      <c r="M36" s="6" t="n">
        <v>3.87</v>
      </c>
      <c r="N36" s="6" t="n">
        <v>4.29</v>
      </c>
    </row>
    <row collapsed="false" customFormat="false" customHeight="false" hidden="false" ht="12.1" outlineLevel="0" r="37">
      <c r="A37" s="50" t="n">
        <v>43998</v>
      </c>
      <c r="B37" s="17" t="s">
        <v>704</v>
      </c>
      <c r="C37" s="17" t="s">
        <v>497</v>
      </c>
      <c r="D37" s="17" t="s">
        <v>713</v>
      </c>
      <c r="E37" s="7" t="n">
        <v>52</v>
      </c>
      <c r="F37" s="17" t="s">
        <v>19</v>
      </c>
      <c r="G37" s="6" t="n">
        <v>26.26</v>
      </c>
      <c r="H37" s="6" t="n">
        <v>880</v>
      </c>
      <c r="I37" s="6" t="n">
        <v>896.31</v>
      </c>
      <c r="J37" s="6" t="n">
        <v>178</v>
      </c>
      <c r="K37" s="6" t="n">
        <v>1365.52</v>
      </c>
      <c r="L37" s="6" t="n">
        <v>1187.52</v>
      </c>
      <c r="M37" s="6" t="n">
        <v>2.55</v>
      </c>
      <c r="N37" s="6" t="n">
        <v>2.6</v>
      </c>
    </row>
    <row collapsed="false" customFormat="false" customHeight="false" hidden="false" ht="12.1" outlineLevel="0" r="38">
      <c r="A38" s="50" t="n">
        <v>43998</v>
      </c>
      <c r="B38" s="17" t="s">
        <v>704</v>
      </c>
      <c r="C38" s="17" t="s">
        <v>497</v>
      </c>
      <c r="D38" s="17" t="s">
        <v>713</v>
      </c>
      <c r="E38" s="7" t="n">
        <v>52</v>
      </c>
      <c r="F38" s="17" t="s">
        <v>19</v>
      </c>
      <c r="G38" s="6" t="n">
        <v>27.35</v>
      </c>
      <c r="H38" s="6" t="n">
        <v>880</v>
      </c>
      <c r="I38" s="6" t="n">
        <v>896.31</v>
      </c>
      <c r="J38" s="6" t="n">
        <v>185</v>
      </c>
      <c r="K38" s="6" t="n">
        <v>1422.2</v>
      </c>
      <c r="L38" s="6" t="n">
        <v>1237.2</v>
      </c>
      <c r="M38" s="6" t="n">
        <v>2.65</v>
      </c>
      <c r="N38" s="6" t="n">
        <v>2.7</v>
      </c>
    </row>
    <row collapsed="false" customFormat="false" customHeight="false" hidden="false" ht="12.1" outlineLevel="0" r="39">
      <c r="A39" s="50" t="n">
        <v>43999</v>
      </c>
      <c r="B39" s="17" t="s">
        <v>704</v>
      </c>
      <c r="C39" s="17" t="s">
        <v>51</v>
      </c>
      <c r="D39" s="17" t="s">
        <v>52</v>
      </c>
      <c r="E39" s="7" t="n">
        <v>1000</v>
      </c>
      <c r="F39" s="17" t="s">
        <v>19</v>
      </c>
      <c r="G39" s="6" t="n">
        <v>1.507</v>
      </c>
      <c r="H39" s="6" t="n">
        <v>56.41</v>
      </c>
      <c r="I39" s="6" t="n">
        <v>42.36</v>
      </c>
      <c r="J39" s="6" t="n">
        <v>196</v>
      </c>
      <c r="K39" s="6" t="n">
        <v>1507</v>
      </c>
      <c r="L39" s="6" t="n">
        <v>1311</v>
      </c>
      <c r="M39" s="6" t="n">
        <v>3.1</v>
      </c>
      <c r="N39" s="6" t="n">
        <v>2.32</v>
      </c>
    </row>
    <row collapsed="false" customFormat="false" customHeight="false" hidden="false" ht="12.1" outlineLevel="0" r="40">
      <c r="A40" s="50" t="n">
        <v>44001</v>
      </c>
      <c r="B40" s="17" t="s">
        <v>704</v>
      </c>
      <c r="C40" s="17" t="s">
        <v>493</v>
      </c>
      <c r="D40" s="17" t="s">
        <v>708</v>
      </c>
      <c r="E40" s="7" t="n">
        <v>10</v>
      </c>
      <c r="F40" s="17" t="s">
        <v>19</v>
      </c>
      <c r="G40" s="6" t="n">
        <v>157</v>
      </c>
      <c r="H40" s="6" t="n">
        <v>3980</v>
      </c>
      <c r="I40" s="6" t="n">
        <v>3426.76</v>
      </c>
      <c r="J40" s="6" t="n">
        <v>204</v>
      </c>
      <c r="K40" s="6" t="n">
        <v>1570</v>
      </c>
      <c r="L40" s="6" t="n">
        <v>1366</v>
      </c>
      <c r="M40" s="6" t="n">
        <v>3.99</v>
      </c>
      <c r="N40" s="6" t="n">
        <v>3.43</v>
      </c>
    </row>
    <row collapsed="false" customFormat="false" customHeight="false" hidden="false" ht="12.1" outlineLevel="0" r="41">
      <c r="A41" s="50" t="n">
        <v>44004</v>
      </c>
      <c r="B41" s="17" t="s">
        <v>704</v>
      </c>
      <c r="C41" s="17" t="s">
        <v>491</v>
      </c>
      <c r="D41" s="17" t="s">
        <v>714</v>
      </c>
      <c r="E41" s="7" t="n">
        <v>10000</v>
      </c>
      <c r="F41" s="17" t="s">
        <v>19</v>
      </c>
      <c r="G41" s="6" t="n">
        <v>0.111</v>
      </c>
      <c r="H41" s="6" t="n">
        <v>2.74</v>
      </c>
      <c r="I41" s="6" t="n">
        <v>2.81</v>
      </c>
      <c r="J41" s="6" t="n">
        <v>144</v>
      </c>
      <c r="K41" s="6" t="n">
        <v>1110.2528</v>
      </c>
      <c r="L41" s="6" t="n">
        <v>966.25</v>
      </c>
      <c r="M41" s="6" t="n">
        <v>3.44</v>
      </c>
      <c r="N41" s="6" t="n">
        <v>3.53</v>
      </c>
    </row>
    <row collapsed="false" customFormat="false" customHeight="false" hidden="false" ht="12.1" outlineLevel="0" r="42">
      <c r="A42" s="50" t="n">
        <v>44008</v>
      </c>
      <c r="B42" s="17" t="s">
        <v>704</v>
      </c>
      <c r="C42" s="17" t="s">
        <v>67</v>
      </c>
      <c r="D42" s="17" t="s">
        <v>68</v>
      </c>
      <c r="E42" s="7" t="n">
        <v>140</v>
      </c>
      <c r="F42" s="17" t="s">
        <v>19</v>
      </c>
      <c r="G42" s="6" t="n">
        <v>19.82</v>
      </c>
      <c r="H42" s="6" t="n">
        <v>337</v>
      </c>
      <c r="I42" s="6" t="n">
        <v>309.04</v>
      </c>
      <c r="J42" s="6" t="n">
        <v>361</v>
      </c>
      <c r="K42" s="6" t="n">
        <v>2774.8</v>
      </c>
      <c r="L42" s="6" t="n">
        <v>2413.8</v>
      </c>
      <c r="M42" s="6" t="n">
        <v>5.58</v>
      </c>
      <c r="N42" s="6" t="n">
        <v>5.12</v>
      </c>
    </row>
    <row collapsed="false" customFormat="false" customHeight="false" hidden="false" ht="12.1" outlineLevel="0" r="43">
      <c r="A43" s="50" t="n">
        <v>44018</v>
      </c>
      <c r="B43" s="17" t="s">
        <v>704</v>
      </c>
      <c r="C43" s="17" t="s">
        <v>56</v>
      </c>
      <c r="D43" s="17" t="s">
        <v>57</v>
      </c>
      <c r="E43" s="7" t="n">
        <v>15</v>
      </c>
      <c r="F43" s="17" t="s">
        <v>19</v>
      </c>
      <c r="G43" s="6" t="n">
        <v>78</v>
      </c>
      <c r="H43" s="6" t="n">
        <v>2621</v>
      </c>
      <c r="I43" s="6" t="n">
        <v>2431.25</v>
      </c>
      <c r="J43" s="6" t="n">
        <v>152</v>
      </c>
      <c r="K43" s="6" t="n">
        <v>1170</v>
      </c>
      <c r="L43" s="6" t="n">
        <v>1018</v>
      </c>
      <c r="M43" s="6" t="n">
        <v>2.79</v>
      </c>
      <c r="N43" s="6" t="n">
        <v>2.59</v>
      </c>
    </row>
    <row collapsed="false" customFormat="false" customHeight="false" hidden="false" ht="12.1" outlineLevel="0" r="44">
      <c r="A44" s="50" t="n">
        <v>44018</v>
      </c>
      <c r="B44" s="17" t="s">
        <v>704</v>
      </c>
      <c r="C44" s="17" t="s">
        <v>492</v>
      </c>
      <c r="D44" s="17" t="s">
        <v>715</v>
      </c>
      <c r="E44" s="7" t="n">
        <v>10</v>
      </c>
      <c r="F44" s="17" t="s">
        <v>19</v>
      </c>
      <c r="G44" s="6" t="n">
        <v>107.81</v>
      </c>
      <c r="H44" s="6" t="n">
        <v>1814</v>
      </c>
      <c r="I44" s="6" t="n">
        <v>1944</v>
      </c>
      <c r="J44" s="6" t="n">
        <v>140</v>
      </c>
      <c r="K44" s="6" t="n">
        <v>1078.1</v>
      </c>
      <c r="L44" s="6" t="n">
        <v>938.1</v>
      </c>
      <c r="M44" s="6" t="n">
        <v>4.83</v>
      </c>
      <c r="N44" s="6" t="n">
        <v>5.17</v>
      </c>
    </row>
    <row collapsed="false" customFormat="false" customHeight="false" hidden="false" ht="12.1" outlineLevel="0" r="45">
      <c r="A45" s="50" t="n">
        <v>44021</v>
      </c>
      <c r="B45" s="17" t="s">
        <v>704</v>
      </c>
      <c r="C45" s="17" t="s">
        <v>498</v>
      </c>
      <c r="D45" s="17" t="s">
        <v>716</v>
      </c>
      <c r="E45" s="7" t="n">
        <v>61000</v>
      </c>
      <c r="F45" s="17" t="s">
        <v>19</v>
      </c>
      <c r="G45" s="6" t="n">
        <v>0.085</v>
      </c>
      <c r="H45" s="6" t="n">
        <v>0.969</v>
      </c>
      <c r="I45" s="6" t="n">
        <v>0.87</v>
      </c>
      <c r="J45" s="6" t="n">
        <v>674</v>
      </c>
      <c r="K45" s="6" t="n">
        <v>5185</v>
      </c>
      <c r="L45" s="6" t="n">
        <v>4511</v>
      </c>
      <c r="M45" s="6" t="n">
        <v>8.49</v>
      </c>
      <c r="N45" s="6" t="n">
        <v>7.63</v>
      </c>
    </row>
    <row collapsed="false" customFormat="false" customHeight="false" hidden="false" ht="12.1" outlineLevel="0" r="46">
      <c r="A46" s="50" t="n">
        <v>44021</v>
      </c>
      <c r="B46" s="17" t="s">
        <v>704</v>
      </c>
      <c r="C46" s="17" t="s">
        <v>30</v>
      </c>
      <c r="D46" s="17" t="s">
        <v>31</v>
      </c>
      <c r="E46" s="7" t="n">
        <v>100</v>
      </c>
      <c r="F46" s="17" t="s">
        <v>19</v>
      </c>
      <c r="G46" s="6" t="n">
        <v>20.57</v>
      </c>
      <c r="H46" s="6" t="n">
        <v>315</v>
      </c>
      <c r="I46" s="6" t="n">
        <v>322.62</v>
      </c>
      <c r="J46" s="6" t="n">
        <v>267</v>
      </c>
      <c r="K46" s="6" t="n">
        <v>2057</v>
      </c>
      <c r="L46" s="6" t="n">
        <v>1790</v>
      </c>
      <c r="M46" s="6" t="n">
        <v>5.55</v>
      </c>
      <c r="N46" s="6" t="n">
        <v>5.68</v>
      </c>
    </row>
    <row collapsed="false" customFormat="false" customHeight="false" hidden="false" ht="12.1" outlineLevel="0" r="47">
      <c r="A47" s="50" t="n">
        <v>44022</v>
      </c>
      <c r="B47" s="17" t="s">
        <v>704</v>
      </c>
      <c r="C47" s="17" t="s">
        <v>16</v>
      </c>
      <c r="D47" s="17" t="s">
        <v>18</v>
      </c>
      <c r="E47" s="7" t="n">
        <v>10</v>
      </c>
      <c r="F47" s="17" t="s">
        <v>19</v>
      </c>
      <c r="G47" s="6" t="n">
        <v>350</v>
      </c>
      <c r="H47" s="6" t="n">
        <v>5098</v>
      </c>
      <c r="I47" s="6" t="n">
        <v>3855.38</v>
      </c>
      <c r="J47" s="6" t="n">
        <v>455</v>
      </c>
      <c r="K47" s="6" t="n">
        <v>3500</v>
      </c>
      <c r="L47" s="6" t="n">
        <v>3045</v>
      </c>
      <c r="M47" s="6" t="n">
        <v>7.9</v>
      </c>
      <c r="N47" s="6" t="n">
        <v>5.97</v>
      </c>
    </row>
    <row collapsed="false" customFormat="false" customHeight="false" hidden="false" ht="12.1" outlineLevel="0" r="48">
      <c r="A48" s="50" t="n">
        <v>44022</v>
      </c>
      <c r="B48" s="17" t="s">
        <v>704</v>
      </c>
      <c r="C48" s="17" t="s">
        <v>501</v>
      </c>
      <c r="D48" s="17" t="s">
        <v>717</v>
      </c>
      <c r="E48" s="7" t="n">
        <v>400</v>
      </c>
      <c r="F48" s="17" t="s">
        <v>19</v>
      </c>
      <c r="G48" s="6" t="n">
        <v>9.07</v>
      </c>
      <c r="H48" s="6" t="n">
        <v>82.16</v>
      </c>
      <c r="I48" s="6" t="n">
        <v>79.57</v>
      </c>
      <c r="J48" s="6" t="n">
        <v>472</v>
      </c>
      <c r="K48" s="6" t="n">
        <v>3628</v>
      </c>
      <c r="L48" s="6" t="n">
        <v>3156</v>
      </c>
      <c r="M48" s="6" t="n">
        <v>9.92</v>
      </c>
      <c r="N48" s="6" t="n">
        <v>9.6</v>
      </c>
    </row>
    <row collapsed="false" customFormat="false" customHeight="false" hidden="false" ht="12.1" outlineLevel="0" r="49">
      <c r="A49" s="50" t="n">
        <v>44023</v>
      </c>
      <c r="B49" s="17" t="s">
        <v>704</v>
      </c>
      <c r="C49" s="17" t="s">
        <v>496</v>
      </c>
      <c r="D49" s="17" t="s">
        <v>718</v>
      </c>
      <c r="E49" s="7" t="n">
        <v>140</v>
      </c>
      <c r="F49" s="17" t="s">
        <v>19</v>
      </c>
      <c r="G49" s="6" t="n">
        <v>3</v>
      </c>
      <c r="H49" s="6" t="n">
        <v>106.8</v>
      </c>
      <c r="I49" s="6" t="n">
        <v>94.12</v>
      </c>
      <c r="J49" s="6" t="n">
        <v>55</v>
      </c>
      <c r="K49" s="6" t="n">
        <v>420</v>
      </c>
      <c r="L49" s="6" t="n">
        <v>365</v>
      </c>
      <c r="M49" s="6" t="n">
        <v>2.77</v>
      </c>
      <c r="N49" s="6" t="n">
        <v>2.44</v>
      </c>
    </row>
    <row collapsed="false" customFormat="false" customHeight="false" hidden="false" ht="12.1" outlineLevel="0" r="50">
      <c r="A50" s="50" t="n">
        <v>44025</v>
      </c>
      <c r="B50" s="17" t="s">
        <v>704</v>
      </c>
      <c r="C50" s="17" t="s">
        <v>495</v>
      </c>
      <c r="D50" s="17" t="s">
        <v>719</v>
      </c>
      <c r="E50" s="7" t="n">
        <v>300</v>
      </c>
      <c r="F50" s="17" t="s">
        <v>19</v>
      </c>
      <c r="G50" s="6" t="n">
        <v>2.63</v>
      </c>
      <c r="H50" s="6" t="n">
        <v>63.55</v>
      </c>
      <c r="I50" s="6" t="n">
        <v>83.49</v>
      </c>
      <c r="J50" s="6" t="n">
        <v>103</v>
      </c>
      <c r="K50" s="6" t="n">
        <v>789</v>
      </c>
      <c r="L50" s="6" t="n">
        <v>686</v>
      </c>
      <c r="M50" s="6" t="n">
        <v>2.74</v>
      </c>
      <c r="N50" s="6" t="n">
        <v>3.6</v>
      </c>
    </row>
    <row collapsed="false" customFormat="false" customHeight="false" hidden="false" ht="12.1" outlineLevel="0" r="51">
      <c r="A51" s="50" t="n">
        <v>44025</v>
      </c>
      <c r="B51" s="17" t="s">
        <v>704</v>
      </c>
      <c r="C51" s="17" t="s">
        <v>62</v>
      </c>
      <c r="D51" s="17" t="s">
        <v>63</v>
      </c>
      <c r="E51" s="7" t="n">
        <v>300</v>
      </c>
      <c r="F51" s="17" t="s">
        <v>19</v>
      </c>
      <c r="G51" s="6" t="n">
        <v>3.21</v>
      </c>
      <c r="H51" s="6" t="n">
        <v>135.64</v>
      </c>
      <c r="I51" s="6" t="n">
        <v>144.15</v>
      </c>
      <c r="J51" s="6" t="n">
        <v>125</v>
      </c>
      <c r="K51" s="6" t="n">
        <v>963</v>
      </c>
      <c r="L51" s="6" t="n">
        <v>838</v>
      </c>
      <c r="M51" s="6" t="n">
        <v>1.94</v>
      </c>
      <c r="N51" s="6" t="n">
        <v>2.06</v>
      </c>
    </row>
    <row collapsed="false" customFormat="false" customHeight="false" hidden="false" ht="12.1" outlineLevel="0" r="52">
      <c r="A52" s="50" t="n">
        <v>44028</v>
      </c>
      <c r="B52" s="17" t="s">
        <v>704</v>
      </c>
      <c r="C52" s="17" t="s">
        <v>36</v>
      </c>
      <c r="D52" s="17" t="s">
        <v>37</v>
      </c>
      <c r="E52" s="7" t="n">
        <v>720</v>
      </c>
      <c r="F52" s="17" t="s">
        <v>19</v>
      </c>
      <c r="G52" s="6" t="n">
        <v>15.24</v>
      </c>
      <c r="H52" s="6" t="n">
        <v>161.24</v>
      </c>
      <c r="I52" s="6" t="n">
        <v>201.77</v>
      </c>
      <c r="J52" s="6" t="n">
        <v>1426</v>
      </c>
      <c r="K52" s="6" t="n">
        <v>10972.8</v>
      </c>
      <c r="L52" s="6" t="n">
        <v>9546.8</v>
      </c>
      <c r="M52" s="6" t="n">
        <v>6.57</v>
      </c>
      <c r="N52" s="6" t="n">
        <v>8.22</v>
      </c>
    </row>
    <row collapsed="false" customFormat="false" customHeight="false" hidden="false" ht="12.1" outlineLevel="0" r="53">
      <c r="A53" s="50" t="n">
        <v>44032</v>
      </c>
      <c r="B53" s="17" t="s">
        <v>704</v>
      </c>
      <c r="C53" s="17" t="s">
        <v>27</v>
      </c>
      <c r="D53" s="17" t="s">
        <v>28</v>
      </c>
      <c r="E53" s="7" t="n">
        <v>3000</v>
      </c>
      <c r="F53" s="17" t="s">
        <v>19</v>
      </c>
      <c r="G53" s="6" t="n">
        <v>0.97</v>
      </c>
      <c r="H53" s="6" t="n">
        <v>36.28</v>
      </c>
      <c r="I53" s="6" t="n">
        <v>35.72</v>
      </c>
      <c r="J53" s="6" t="n">
        <v>378</v>
      </c>
      <c r="K53" s="6" t="n">
        <v>2910</v>
      </c>
      <c r="L53" s="6" t="n">
        <v>2532</v>
      </c>
      <c r="M53" s="6" t="n">
        <v>2.36</v>
      </c>
      <c r="N53" s="6" t="n">
        <v>2.33</v>
      </c>
    </row>
    <row collapsed="false" customFormat="false" customHeight="false" hidden="false" ht="12.1" outlineLevel="0" r="54">
      <c r="A54" s="50" t="n">
        <v>44078</v>
      </c>
      <c r="B54" s="17" t="s">
        <v>704</v>
      </c>
      <c r="C54" s="17" t="s">
        <v>484</v>
      </c>
      <c r="D54" s="17" t="s">
        <v>709</v>
      </c>
      <c r="E54" s="7" t="n">
        <v>30</v>
      </c>
      <c r="F54" s="17" t="s">
        <v>19</v>
      </c>
      <c r="G54" s="6" t="n">
        <v>29.8</v>
      </c>
      <c r="H54" s="6" t="n">
        <v>1932</v>
      </c>
      <c r="I54" s="6" t="n">
        <v>989.51</v>
      </c>
      <c r="J54" s="6" t="n">
        <v>116</v>
      </c>
      <c r="K54" s="6" t="n">
        <v>894</v>
      </c>
      <c r="L54" s="6" t="n">
        <v>778</v>
      </c>
      <c r="M54" s="6" t="n">
        <v>2.62</v>
      </c>
      <c r="N54" s="6" t="n">
        <v>1.34</v>
      </c>
    </row>
    <row collapsed="false" customFormat="false" customHeight="false" hidden="false" ht="12.1" outlineLevel="0" r="55">
      <c r="A55" s="50" t="n">
        <v>44082</v>
      </c>
      <c r="B55" s="17" t="s">
        <v>704</v>
      </c>
      <c r="C55" s="17" t="s">
        <v>497</v>
      </c>
      <c r="D55" s="17" t="s">
        <v>713</v>
      </c>
      <c r="E55" s="7" t="n">
        <v>72</v>
      </c>
      <c r="F55" s="17" t="s">
        <v>19</v>
      </c>
      <c r="G55" s="6" t="n">
        <v>15.44</v>
      </c>
      <c r="H55" s="6" t="n">
        <v>928.6</v>
      </c>
      <c r="I55" s="6" t="n">
        <v>887.73</v>
      </c>
      <c r="J55" s="6" t="n">
        <v>145</v>
      </c>
      <c r="K55" s="6" t="n">
        <v>1111.68</v>
      </c>
      <c r="L55" s="6" t="n">
        <v>966.68</v>
      </c>
      <c r="M55" s="6" t="n">
        <v>1.51</v>
      </c>
      <c r="N55" s="6" t="n">
        <v>1.45</v>
      </c>
    </row>
    <row collapsed="false" customFormat="false" customHeight="false" hidden="false" ht="12.1" outlineLevel="0" r="56">
      <c r="A56" s="50" t="n">
        <v>44097</v>
      </c>
      <c r="B56" s="17" t="s">
        <v>704</v>
      </c>
      <c r="C56" s="17" t="s">
        <v>51</v>
      </c>
      <c r="D56" s="17" t="s">
        <v>52</v>
      </c>
      <c r="E56" s="7" t="n">
        <v>1200</v>
      </c>
      <c r="F56" s="17" t="s">
        <v>19</v>
      </c>
      <c r="G56" s="6" t="n">
        <v>0.607</v>
      </c>
      <c r="H56" s="6" t="n">
        <v>56.41</v>
      </c>
      <c r="I56" s="6" t="n">
        <v>41.88</v>
      </c>
      <c r="J56" s="6" t="n">
        <v>95</v>
      </c>
      <c r="K56" s="6" t="n">
        <v>728.4</v>
      </c>
      <c r="L56" s="6" t="n">
        <v>633.4</v>
      </c>
      <c r="M56" s="6" t="n">
        <v>1.26</v>
      </c>
      <c r="N56" s="6" t="n">
        <v>0.94</v>
      </c>
    </row>
    <row collapsed="false" customFormat="false" customHeight="false" hidden="false" ht="12.1" outlineLevel="0" r="57">
      <c r="A57" s="50" t="n">
        <v>44103</v>
      </c>
      <c r="B57" s="17" t="s">
        <v>704</v>
      </c>
      <c r="C57" s="17" t="s">
        <v>496</v>
      </c>
      <c r="D57" s="17" t="s">
        <v>718</v>
      </c>
      <c r="E57" s="7" t="n">
        <v>140</v>
      </c>
      <c r="F57" s="17" t="s">
        <v>19</v>
      </c>
      <c r="G57" s="6" t="n">
        <v>2.5</v>
      </c>
      <c r="H57" s="6" t="n">
        <v>115.8</v>
      </c>
      <c r="I57" s="6" t="n">
        <v>94.12</v>
      </c>
      <c r="J57" s="6" t="n">
        <v>46</v>
      </c>
      <c r="K57" s="6" t="n">
        <v>350</v>
      </c>
      <c r="L57" s="6" t="n">
        <v>304</v>
      </c>
      <c r="M57" s="6" t="n">
        <v>2.31</v>
      </c>
      <c r="N57" s="6" t="n">
        <v>1.88</v>
      </c>
    </row>
    <row collapsed="false" customFormat="false" customHeight="false" hidden="false" ht="12.1" outlineLevel="0" r="58">
      <c r="A58" s="50" t="n">
        <v>44109</v>
      </c>
      <c r="B58" s="17" t="s">
        <v>704</v>
      </c>
      <c r="C58" s="17" t="s">
        <v>45</v>
      </c>
      <c r="D58" s="17" t="s">
        <v>46</v>
      </c>
      <c r="E58" s="7" t="n">
        <v>200000</v>
      </c>
      <c r="F58" s="17" t="s">
        <v>19</v>
      </c>
      <c r="G58" s="6" t="n">
        <v>0.0008</v>
      </c>
      <c r="H58" s="6" t="n">
        <v>0.03375</v>
      </c>
      <c r="I58" s="6" t="n">
        <v>0.03</v>
      </c>
      <c r="J58" s="6" t="n">
        <v>20</v>
      </c>
      <c r="K58" s="6" t="n">
        <v>154.69</v>
      </c>
      <c r="L58" s="6" t="n">
        <v>134.69</v>
      </c>
      <c r="M58" s="6" t="n">
        <v>2.01</v>
      </c>
      <c r="N58" s="6" t="n">
        <v>2</v>
      </c>
    </row>
    <row collapsed="false" customFormat="false" customHeight="false" hidden="false" ht="12.1" outlineLevel="0" r="59">
      <c r="A59" s="50" t="n">
        <v>44109</v>
      </c>
      <c r="B59" s="17" t="s">
        <v>704</v>
      </c>
      <c r="C59" s="17" t="s">
        <v>33</v>
      </c>
      <c r="D59" s="17" t="s">
        <v>34</v>
      </c>
      <c r="E59" s="7" t="n">
        <v>200</v>
      </c>
      <c r="F59" s="17" t="s">
        <v>19</v>
      </c>
      <c r="G59" s="6" t="n">
        <v>18.7</v>
      </c>
      <c r="H59" s="6" t="n">
        <v>202.62</v>
      </c>
      <c r="I59" s="6" t="n">
        <v>178.09</v>
      </c>
      <c r="J59" s="6" t="n">
        <v>486</v>
      </c>
      <c r="K59" s="6" t="n">
        <v>3740</v>
      </c>
      <c r="L59" s="6" t="n">
        <v>3254</v>
      </c>
      <c r="M59" s="6" t="n">
        <v>9.14</v>
      </c>
      <c r="N59" s="6" t="n">
        <v>8.03</v>
      </c>
    </row>
    <row collapsed="false" customFormat="false" customHeight="false" hidden="false" ht="12.1" outlineLevel="0" r="60">
      <c r="A60" s="50" t="n">
        <v>44109</v>
      </c>
      <c r="B60" s="17" t="s">
        <v>704</v>
      </c>
      <c r="C60" s="17" t="s">
        <v>39</v>
      </c>
      <c r="D60" s="17" t="s">
        <v>40</v>
      </c>
      <c r="E60" s="7" t="n">
        <v>340</v>
      </c>
      <c r="F60" s="17" t="s">
        <v>19</v>
      </c>
      <c r="G60" s="6" t="n">
        <v>18.7</v>
      </c>
      <c r="H60" s="6" t="n">
        <v>208.89</v>
      </c>
      <c r="I60" s="6" t="n">
        <v>220.88</v>
      </c>
      <c r="J60" s="6" t="n">
        <v>827</v>
      </c>
      <c r="K60" s="6" t="n">
        <v>6358</v>
      </c>
      <c r="L60" s="6" t="n">
        <v>5531</v>
      </c>
      <c r="M60" s="6" t="n">
        <v>7.36</v>
      </c>
      <c r="N60" s="6" t="n">
        <v>7.79</v>
      </c>
    </row>
    <row collapsed="false" customFormat="false" customHeight="false" hidden="false" ht="12.1" outlineLevel="0" r="61">
      <c r="A61" s="50" t="n">
        <v>44114</v>
      </c>
      <c r="B61" s="17" t="s">
        <v>704</v>
      </c>
      <c r="C61" s="17" t="s">
        <v>488</v>
      </c>
      <c r="D61" s="17" t="s">
        <v>707</v>
      </c>
      <c r="E61" s="7" t="n">
        <v>75000</v>
      </c>
      <c r="F61" s="17" t="s">
        <v>19</v>
      </c>
      <c r="G61" s="6" t="n">
        <v>0.0357</v>
      </c>
      <c r="H61" s="6" t="n">
        <v>0.7336</v>
      </c>
      <c r="I61" s="6" t="n">
        <v>0.59</v>
      </c>
      <c r="J61" s="6" t="n">
        <v>348</v>
      </c>
      <c r="K61" s="6" t="n">
        <v>2677.5</v>
      </c>
      <c r="L61" s="6" t="n">
        <v>2329.5</v>
      </c>
      <c r="M61" s="6" t="n">
        <v>5.25</v>
      </c>
      <c r="N61" s="6" t="n">
        <v>4.23</v>
      </c>
    </row>
    <row collapsed="false" customFormat="false" customHeight="false" hidden="false" ht="12.1" outlineLevel="0" r="62">
      <c r="A62" s="50" t="n">
        <v>44116</v>
      </c>
      <c r="B62" s="17" t="s">
        <v>704</v>
      </c>
      <c r="C62" s="17" t="s">
        <v>490</v>
      </c>
      <c r="D62" s="17" t="s">
        <v>710</v>
      </c>
      <c r="E62" s="7" t="n">
        <v>30</v>
      </c>
      <c r="F62" s="17" t="s">
        <v>19</v>
      </c>
      <c r="G62" s="6" t="n">
        <v>20</v>
      </c>
      <c r="H62" s="6" t="n">
        <v>869.6</v>
      </c>
      <c r="I62" s="6" t="n">
        <v>750.58</v>
      </c>
      <c r="J62" s="6" t="n">
        <v>78</v>
      </c>
      <c r="K62" s="6" t="n">
        <v>600</v>
      </c>
      <c r="L62" s="6" t="n">
        <v>522</v>
      </c>
      <c r="M62" s="6" t="n">
        <v>2.32</v>
      </c>
      <c r="N62" s="6" t="n">
        <v>2</v>
      </c>
    </row>
    <row collapsed="false" customFormat="false" customHeight="false" hidden="false" ht="12.1" outlineLevel="0" r="63">
      <c r="A63" s="50" t="n">
        <v>44116</v>
      </c>
      <c r="B63" s="17" t="s">
        <v>704</v>
      </c>
      <c r="C63" s="17" t="s">
        <v>24</v>
      </c>
      <c r="D63" s="17" t="s">
        <v>25</v>
      </c>
      <c r="E63" s="7" t="n">
        <v>324</v>
      </c>
      <c r="F63" s="17" t="s">
        <v>19</v>
      </c>
      <c r="G63" s="6" t="n">
        <v>9.94</v>
      </c>
      <c r="H63" s="6" t="n">
        <v>707</v>
      </c>
      <c r="I63" s="6" t="n">
        <v>556.08</v>
      </c>
      <c r="J63" s="6" t="n">
        <v>419</v>
      </c>
      <c r="K63" s="6" t="n">
        <v>3220.56</v>
      </c>
      <c r="L63" s="6" t="n">
        <v>2801.56</v>
      </c>
      <c r="M63" s="6" t="n">
        <v>1.55</v>
      </c>
      <c r="N63" s="6" t="n">
        <v>1.22</v>
      </c>
    </row>
    <row collapsed="false" customFormat="false" customHeight="false" hidden="false" ht="12.1" outlineLevel="0" r="64">
      <c r="A64" s="50" t="n">
        <v>44116</v>
      </c>
      <c r="B64" s="17" t="s">
        <v>704</v>
      </c>
      <c r="C64" s="17" t="s">
        <v>30</v>
      </c>
      <c r="D64" s="17" t="s">
        <v>31</v>
      </c>
      <c r="E64" s="7" t="n">
        <v>200</v>
      </c>
      <c r="F64" s="17" t="s">
        <v>19</v>
      </c>
      <c r="G64" s="6" t="n">
        <v>8.93</v>
      </c>
      <c r="H64" s="6" t="n">
        <v>330.8</v>
      </c>
      <c r="I64" s="6" t="n">
        <v>322.4</v>
      </c>
      <c r="J64" s="6" t="n">
        <v>232</v>
      </c>
      <c r="K64" s="6" t="n">
        <v>1786</v>
      </c>
      <c r="L64" s="6" t="n">
        <v>1554</v>
      </c>
      <c r="M64" s="6" t="n">
        <v>2.41</v>
      </c>
      <c r="N64" s="6" t="n">
        <v>2.35</v>
      </c>
    </row>
    <row collapsed="false" customFormat="false" customHeight="false" hidden="false" ht="12.1" outlineLevel="0" r="65">
      <c r="A65" s="50" t="n">
        <v>44116</v>
      </c>
      <c r="B65" s="17" t="s">
        <v>704</v>
      </c>
      <c r="C65" s="17" t="s">
        <v>486</v>
      </c>
      <c r="D65" s="17" t="s">
        <v>720</v>
      </c>
      <c r="E65" s="7" t="n">
        <v>70</v>
      </c>
      <c r="F65" s="17" t="s">
        <v>19</v>
      </c>
      <c r="G65" s="6" t="n">
        <v>9.94</v>
      </c>
      <c r="H65" s="6" t="n">
        <v>453.6</v>
      </c>
      <c r="I65" s="6" t="n">
        <v>676.28</v>
      </c>
      <c r="J65" s="6" t="n">
        <v>90</v>
      </c>
      <c r="K65" s="6" t="n">
        <v>695.8</v>
      </c>
      <c r="L65" s="6" t="n">
        <v>605.8</v>
      </c>
      <c r="M65" s="6" t="n">
        <v>1.28</v>
      </c>
      <c r="N65" s="6" t="n">
        <v>1.91</v>
      </c>
    </row>
    <row collapsed="false" customFormat="false" customHeight="false" hidden="false" ht="12.1" outlineLevel="0" r="66">
      <c r="A66" s="50" t="n">
        <v>44116</v>
      </c>
      <c r="B66" s="17" t="s">
        <v>704</v>
      </c>
      <c r="C66" s="17" t="s">
        <v>62</v>
      </c>
      <c r="D66" s="17" t="s">
        <v>63</v>
      </c>
      <c r="E66" s="7" t="n">
        <v>300</v>
      </c>
      <c r="F66" s="17" t="s">
        <v>19</v>
      </c>
      <c r="G66" s="6" t="n">
        <v>4.75</v>
      </c>
      <c r="H66" s="6" t="n">
        <v>173.28</v>
      </c>
      <c r="I66" s="6" t="n">
        <v>144.15</v>
      </c>
      <c r="J66" s="6" t="n">
        <v>185</v>
      </c>
      <c r="K66" s="6" t="n">
        <v>1425</v>
      </c>
      <c r="L66" s="6" t="n">
        <v>1240</v>
      </c>
      <c r="M66" s="6" t="n">
        <v>2.87</v>
      </c>
      <c r="N66" s="6" t="n">
        <v>2.39</v>
      </c>
    </row>
    <row collapsed="false" customFormat="false" customHeight="false" hidden="false" ht="12.1" outlineLevel="0" r="67">
      <c r="A67" s="50" t="n">
        <v>44119</v>
      </c>
      <c r="B67" s="17" t="s">
        <v>704</v>
      </c>
      <c r="C67" s="17" t="s">
        <v>56</v>
      </c>
      <c r="D67" s="17" t="s">
        <v>57</v>
      </c>
      <c r="E67" s="7" t="n">
        <v>15</v>
      </c>
      <c r="F67" s="17" t="s">
        <v>19</v>
      </c>
      <c r="G67" s="6" t="n">
        <v>33</v>
      </c>
      <c r="H67" s="6" t="n">
        <v>2790</v>
      </c>
      <c r="I67" s="6" t="n">
        <v>2431.25</v>
      </c>
      <c r="J67" s="6" t="n">
        <v>64</v>
      </c>
      <c r="K67" s="6" t="n">
        <v>495</v>
      </c>
      <c r="L67" s="6" t="n">
        <v>431</v>
      </c>
      <c r="M67" s="6" t="n">
        <v>1.18</v>
      </c>
      <c r="N67" s="6" t="n">
        <v>1.03</v>
      </c>
    </row>
    <row collapsed="false" customFormat="false" customHeight="false" hidden="false" ht="12.1" outlineLevel="0" r="68">
      <c r="A68" s="50" t="n">
        <v>44119</v>
      </c>
      <c r="B68" s="17" t="s">
        <v>704</v>
      </c>
      <c r="C68" s="17" t="s">
        <v>489</v>
      </c>
      <c r="D68" s="17" t="s">
        <v>711</v>
      </c>
      <c r="E68" s="7" t="n">
        <v>400</v>
      </c>
      <c r="F68" s="17" t="s">
        <v>19</v>
      </c>
      <c r="G68" s="6" t="n">
        <v>2.7</v>
      </c>
      <c r="H68" s="6" t="n">
        <v>114.48</v>
      </c>
      <c r="I68" s="6" t="n">
        <v>104.05</v>
      </c>
      <c r="J68" s="6" t="n">
        <v>140</v>
      </c>
      <c r="K68" s="6" t="n">
        <v>1080</v>
      </c>
      <c r="L68" s="6" t="n">
        <v>940</v>
      </c>
      <c r="M68" s="6" t="n">
        <v>2.26</v>
      </c>
      <c r="N68" s="6" t="n">
        <v>2.05</v>
      </c>
    </row>
    <row collapsed="false" customFormat="false" customHeight="false" hidden="false" ht="12.1" outlineLevel="0" r="69">
      <c r="A69" s="50" t="n">
        <v>44124</v>
      </c>
      <c r="B69" s="17" t="s">
        <v>704</v>
      </c>
      <c r="C69" s="17" t="s">
        <v>21</v>
      </c>
      <c r="D69" s="17" t="s">
        <v>22</v>
      </c>
      <c r="E69" s="7" t="n">
        <v>2</v>
      </c>
      <c r="F69" s="17" t="s">
        <v>19</v>
      </c>
      <c r="G69" s="6" t="n">
        <v>11612.2</v>
      </c>
      <c r="H69" s="6" t="n">
        <v>137000</v>
      </c>
      <c r="I69" s="6" t="n">
        <v>137520.52</v>
      </c>
      <c r="J69" s="6" t="n">
        <v>3019</v>
      </c>
      <c r="K69" s="6" t="n">
        <v>23224.4</v>
      </c>
      <c r="L69" s="6" t="n">
        <v>20205.4</v>
      </c>
      <c r="M69" s="6" t="n">
        <v>7.35</v>
      </c>
      <c r="N69" s="6" t="n">
        <v>7.37</v>
      </c>
    </row>
    <row collapsed="false" customFormat="false" customHeight="false" hidden="false" ht="12.1" outlineLevel="0" r="70">
      <c r="A70" s="50" t="n">
        <v>44173</v>
      </c>
      <c r="B70" s="17" t="s">
        <v>704</v>
      </c>
      <c r="C70" s="17" t="s">
        <v>497</v>
      </c>
      <c r="D70" s="17" t="s">
        <v>713</v>
      </c>
      <c r="E70" s="7" t="n">
        <v>72</v>
      </c>
      <c r="F70" s="17" t="s">
        <v>19</v>
      </c>
      <c r="G70" s="6" t="n">
        <v>37.34</v>
      </c>
      <c r="H70" s="6" t="n">
        <v>1165.8</v>
      </c>
      <c r="I70" s="6" t="n">
        <v>887.73</v>
      </c>
      <c r="J70" s="6" t="n">
        <v>350</v>
      </c>
      <c r="K70" s="6" t="n">
        <v>2688.48</v>
      </c>
      <c r="L70" s="6" t="n">
        <v>2338.48</v>
      </c>
      <c r="M70" s="6" t="n">
        <v>3.66</v>
      </c>
      <c r="N70" s="6" t="n">
        <v>2.79</v>
      </c>
    </row>
    <row collapsed="false" customFormat="false" customHeight="false" hidden="false" ht="12.1" outlineLevel="0" r="71">
      <c r="A71" s="50" t="n">
        <v>44185</v>
      </c>
      <c r="B71" s="17" t="s">
        <v>704</v>
      </c>
      <c r="C71" s="17" t="s">
        <v>491</v>
      </c>
      <c r="D71" s="17" t="s">
        <v>714</v>
      </c>
      <c r="E71" s="7" t="n">
        <v>10000</v>
      </c>
      <c r="F71" s="17" t="s">
        <v>19</v>
      </c>
      <c r="G71" s="6" t="n">
        <v>0.111</v>
      </c>
      <c r="H71" s="6" t="n">
        <v>2.775</v>
      </c>
      <c r="I71" s="6" t="n">
        <v>2.81</v>
      </c>
      <c r="J71" s="6" t="n">
        <v>144</v>
      </c>
      <c r="K71" s="6" t="n">
        <v>1110.2528</v>
      </c>
      <c r="L71" s="6" t="n">
        <v>966.25</v>
      </c>
      <c r="M71" s="6" t="n">
        <v>3.44</v>
      </c>
      <c r="N71" s="6" t="n">
        <v>3.48</v>
      </c>
    </row>
    <row collapsed="false" customFormat="false" customHeight="false" hidden="false" ht="12.1" outlineLevel="0" r="72">
      <c r="A72" s="50" t="n">
        <v>44183</v>
      </c>
      <c r="B72" s="17" t="s">
        <v>704</v>
      </c>
      <c r="C72" s="17" t="s">
        <v>42</v>
      </c>
      <c r="D72" s="17" t="s">
        <v>43</v>
      </c>
      <c r="E72" s="7" t="n">
        <v>8</v>
      </c>
      <c r="F72" s="17" t="s">
        <v>19</v>
      </c>
      <c r="G72" s="6" t="n">
        <v>73.645</v>
      </c>
      <c r="H72" s="6" t="n">
        <v>2740</v>
      </c>
      <c r="I72" s="6" t="n">
        <v>1622.83</v>
      </c>
      <c r="J72" s="6" t="n">
        <v>77</v>
      </c>
      <c r="K72" s="6" t="n">
        <v>589.16</v>
      </c>
      <c r="L72" s="6" t="n">
        <v>512.16</v>
      </c>
      <c r="M72" s="6" t="n">
        <v>3.94</v>
      </c>
      <c r="N72" s="6" t="n">
        <v>2.34</v>
      </c>
    </row>
    <row collapsed="false" customFormat="false" customHeight="false" hidden="false" ht="12.1" outlineLevel="0" r="73">
      <c r="A73" s="50" t="n">
        <v>44183</v>
      </c>
      <c r="B73" s="17" t="s">
        <v>704</v>
      </c>
      <c r="C73" s="17" t="s">
        <v>16</v>
      </c>
      <c r="D73" s="17" t="s">
        <v>18</v>
      </c>
      <c r="E73" s="7" t="n">
        <v>10</v>
      </c>
      <c r="F73" s="17" t="s">
        <v>19</v>
      </c>
      <c r="G73" s="6" t="n">
        <v>46</v>
      </c>
      <c r="H73" s="6" t="n">
        <v>5140</v>
      </c>
      <c r="I73" s="6" t="n">
        <v>3855.38</v>
      </c>
      <c r="J73" s="6" t="n">
        <v>60</v>
      </c>
      <c r="K73" s="6" t="n">
        <v>460</v>
      </c>
      <c r="L73" s="6" t="n">
        <v>400</v>
      </c>
      <c r="M73" s="6" t="n">
        <v>1.04</v>
      </c>
      <c r="N73" s="6" t="n">
        <v>0.78</v>
      </c>
    </row>
    <row collapsed="false" customFormat="false" customHeight="false" hidden="false" ht="12.1" outlineLevel="0" r="74">
      <c r="A74" s="50" t="n">
        <v>44189</v>
      </c>
      <c r="B74" s="17" t="s">
        <v>704</v>
      </c>
      <c r="C74" s="17" t="s">
        <v>485</v>
      </c>
      <c r="D74" s="17" t="s">
        <v>706</v>
      </c>
      <c r="E74" s="7" t="n">
        <v>2</v>
      </c>
      <c r="F74" s="17" t="s">
        <v>19</v>
      </c>
      <c r="G74" s="6" t="n">
        <v>623.35</v>
      </c>
      <c r="H74" s="6" t="n">
        <v>23220</v>
      </c>
      <c r="I74" s="6" t="n">
        <v>17659.06</v>
      </c>
      <c r="J74" s="6" t="n">
        <v>162</v>
      </c>
      <c r="K74" s="6" t="n">
        <v>1246.7</v>
      </c>
      <c r="L74" s="6" t="n">
        <v>1084.7</v>
      </c>
      <c r="M74" s="6" t="n">
        <v>3.07</v>
      </c>
      <c r="N74" s="6" t="n">
        <v>2.34</v>
      </c>
    </row>
    <row collapsed="false" customFormat="false" customHeight="false" hidden="false" ht="12.1" outlineLevel="0" r="75">
      <c r="A75" s="50" t="n">
        <v>44190</v>
      </c>
      <c r="B75" s="17" t="s">
        <v>704</v>
      </c>
      <c r="C75" s="17" t="s">
        <v>56</v>
      </c>
      <c r="D75" s="17" t="s">
        <v>57</v>
      </c>
      <c r="E75" s="7" t="n">
        <v>15</v>
      </c>
      <c r="F75" s="17" t="s">
        <v>19</v>
      </c>
      <c r="G75" s="6" t="n">
        <v>123</v>
      </c>
      <c r="H75" s="6" t="n">
        <v>3111</v>
      </c>
      <c r="I75" s="6" t="n">
        <v>2431.25</v>
      </c>
      <c r="J75" s="6" t="n">
        <v>240</v>
      </c>
      <c r="K75" s="6" t="n">
        <v>1845</v>
      </c>
      <c r="L75" s="6" t="n">
        <v>1605</v>
      </c>
      <c r="M75" s="6" t="n">
        <v>4.4</v>
      </c>
      <c r="N75" s="6" t="n">
        <v>3.44</v>
      </c>
    </row>
    <row collapsed="false" customFormat="false" customHeight="false" hidden="false" ht="12.1" outlineLevel="0" r="76">
      <c r="A76" s="50" t="n">
        <v>44193</v>
      </c>
      <c r="B76" s="17" t="s">
        <v>704</v>
      </c>
      <c r="C76" s="17" t="s">
        <v>496</v>
      </c>
      <c r="D76" s="17" t="s">
        <v>718</v>
      </c>
      <c r="E76" s="7" t="n">
        <v>140</v>
      </c>
      <c r="F76" s="17" t="s">
        <v>19</v>
      </c>
      <c r="G76" s="6" t="n">
        <v>5.08</v>
      </c>
      <c r="H76" s="6" t="n">
        <v>139.68</v>
      </c>
      <c r="I76" s="6" t="n">
        <v>94.12</v>
      </c>
      <c r="J76" s="6" t="n">
        <v>92</v>
      </c>
      <c r="K76" s="6" t="n">
        <v>711.2</v>
      </c>
      <c r="L76" s="6" t="n">
        <v>619.2</v>
      </c>
      <c r="M76" s="6" t="n">
        <v>4.7</v>
      </c>
      <c r="N76" s="6" t="n">
        <v>3.17</v>
      </c>
    </row>
    <row collapsed="false" customFormat="false" customHeight="false" hidden="false" ht="12.1" outlineLevel="0" r="77">
      <c r="A77" s="50" t="n">
        <v>44194</v>
      </c>
      <c r="B77" s="17" t="s">
        <v>704</v>
      </c>
      <c r="C77" s="17" t="s">
        <v>67</v>
      </c>
      <c r="D77" s="17" t="s">
        <v>68</v>
      </c>
      <c r="E77" s="7" t="n">
        <v>140</v>
      </c>
      <c r="F77" s="17" t="s">
        <v>19</v>
      </c>
      <c r="G77" s="6" t="n">
        <v>5</v>
      </c>
      <c r="H77" s="6" t="n">
        <v>317.15</v>
      </c>
      <c r="I77" s="6" t="n">
        <v>309.04</v>
      </c>
      <c r="J77" s="6" t="n">
        <v>91</v>
      </c>
      <c r="K77" s="6" t="n">
        <v>700</v>
      </c>
      <c r="L77" s="6" t="n">
        <v>609</v>
      </c>
      <c r="M77" s="6" t="n">
        <v>1.41</v>
      </c>
      <c r="N77" s="6" t="n">
        <v>1.37</v>
      </c>
    </row>
    <row collapsed="false" customFormat="false" customHeight="false" hidden="false" ht="12.1" outlineLevel="0" r="78">
      <c r="A78" s="50" t="n">
        <v>44194</v>
      </c>
      <c r="B78" s="17" t="s">
        <v>704</v>
      </c>
      <c r="C78" s="17" t="s">
        <v>62</v>
      </c>
      <c r="D78" s="17" t="s">
        <v>63</v>
      </c>
      <c r="E78" s="7" t="n">
        <v>300</v>
      </c>
      <c r="F78" s="17" t="s">
        <v>19</v>
      </c>
      <c r="G78" s="6" t="n">
        <v>6.43</v>
      </c>
      <c r="H78" s="6" t="n">
        <v>209.8</v>
      </c>
      <c r="I78" s="6" t="n">
        <v>144.15</v>
      </c>
      <c r="J78" s="6" t="n">
        <v>251</v>
      </c>
      <c r="K78" s="6" t="n">
        <v>1929</v>
      </c>
      <c r="L78" s="6" t="n">
        <v>1678</v>
      </c>
      <c r="M78" s="6" t="n">
        <v>3.88</v>
      </c>
      <c r="N78" s="6" t="n">
        <v>2.67</v>
      </c>
    </row>
    <row collapsed="false" customFormat="false" customHeight="false" hidden="false" ht="12.1" outlineLevel="0" r="79">
      <c r="A79" s="50" t="n">
        <v>44204</v>
      </c>
      <c r="B79" s="17" t="s">
        <v>704</v>
      </c>
      <c r="C79" s="17" t="s">
        <v>493</v>
      </c>
      <c r="D79" s="17" t="s">
        <v>708</v>
      </c>
      <c r="E79" s="7" t="n">
        <v>10</v>
      </c>
      <c r="F79" s="17" t="s">
        <v>19</v>
      </c>
      <c r="G79" s="6" t="n">
        <v>245.31</v>
      </c>
      <c r="H79" s="6" t="n">
        <v>5478</v>
      </c>
      <c r="I79" s="6" t="n">
        <v>3426.76</v>
      </c>
      <c r="J79" s="6" t="n">
        <v>319</v>
      </c>
      <c r="K79" s="6" t="n">
        <v>2453.1</v>
      </c>
      <c r="L79" s="6" t="n">
        <v>2134.1</v>
      </c>
      <c r="M79" s="6" t="n">
        <v>6.23</v>
      </c>
      <c r="N79" s="6" t="n">
        <v>3.9</v>
      </c>
    </row>
    <row collapsed="false" customFormat="false" customHeight="false" hidden="false" ht="12.1" outlineLevel="0" r="80">
      <c r="A80" s="50" t="n">
        <v>44210</v>
      </c>
      <c r="B80" s="17" t="s">
        <v>704</v>
      </c>
      <c r="C80" s="17" t="s">
        <v>51</v>
      </c>
      <c r="D80" s="17" t="s">
        <v>52</v>
      </c>
      <c r="E80" s="7" t="n">
        <v>1800</v>
      </c>
      <c r="F80" s="17" t="s">
        <v>19</v>
      </c>
      <c r="G80" s="6" t="n">
        <v>2.391</v>
      </c>
      <c r="H80" s="6" t="n">
        <v>56.41</v>
      </c>
      <c r="I80" s="6" t="n">
        <v>40.09</v>
      </c>
      <c r="J80" s="6" t="n">
        <v>559</v>
      </c>
      <c r="K80" s="6" t="n">
        <v>4303.8</v>
      </c>
      <c r="L80" s="6" t="n">
        <v>3744.8</v>
      </c>
      <c r="M80" s="6" t="n">
        <v>5.19</v>
      </c>
      <c r="N80" s="6" t="n">
        <v>3.69</v>
      </c>
    </row>
    <row collapsed="false" customFormat="false" customHeight="false" hidden="false" ht="12.1" outlineLevel="0" r="81">
      <c r="A81" s="50" t="n">
        <v>44313</v>
      </c>
      <c r="B81" s="17" t="s">
        <v>704</v>
      </c>
      <c r="C81" s="17" t="s">
        <v>501</v>
      </c>
      <c r="D81" s="17" t="s">
        <v>717</v>
      </c>
      <c r="E81" s="7" t="n">
        <v>400</v>
      </c>
      <c r="F81" s="17" t="s">
        <v>19</v>
      </c>
      <c r="G81" s="6" t="n">
        <v>0.73</v>
      </c>
      <c r="H81" s="6" t="n">
        <v>77.3</v>
      </c>
      <c r="I81" s="6" t="n">
        <v>79.57</v>
      </c>
      <c r="J81" s="6" t="n">
        <v>38</v>
      </c>
      <c r="K81" s="6" t="n">
        <v>292</v>
      </c>
      <c r="L81" s="6" t="n">
        <v>254</v>
      </c>
      <c r="M81" s="6" t="n">
        <v>0.8</v>
      </c>
      <c r="N81" s="6" t="n">
        <v>0.82</v>
      </c>
    </row>
    <row collapsed="false" customFormat="false" customHeight="false" hidden="false" ht="12.1" outlineLevel="0" r="82">
      <c r="A82" s="50" t="n">
        <v>44323</v>
      </c>
      <c r="B82" s="17" t="s">
        <v>704</v>
      </c>
      <c r="C82" s="17" t="s">
        <v>484</v>
      </c>
      <c r="D82" s="17" t="s">
        <v>709</v>
      </c>
      <c r="E82" s="7" t="n">
        <v>30</v>
      </c>
      <c r="F82" s="17" t="s">
        <v>19</v>
      </c>
      <c r="G82" s="6" t="n">
        <v>66.3</v>
      </c>
      <c r="H82" s="6" t="n">
        <v>1662.3</v>
      </c>
      <c r="I82" s="6" t="n">
        <v>989.51</v>
      </c>
      <c r="J82" s="6" t="n">
        <v>259</v>
      </c>
      <c r="K82" s="6" t="n">
        <v>1989</v>
      </c>
      <c r="L82" s="6" t="n">
        <v>1730</v>
      </c>
      <c r="M82" s="6" t="n">
        <v>5.83</v>
      </c>
      <c r="N82" s="6" t="n">
        <v>3.47</v>
      </c>
    </row>
    <row collapsed="false" customFormat="false" customHeight="false" hidden="false" ht="12.1" outlineLevel="0" r="83">
      <c r="A83" s="50" t="n">
        <v>44327</v>
      </c>
      <c r="B83" s="17" t="s">
        <v>704</v>
      </c>
      <c r="C83" s="17" t="s">
        <v>490</v>
      </c>
      <c r="D83" s="17" t="s">
        <v>710</v>
      </c>
      <c r="E83" s="7" t="n">
        <v>30</v>
      </c>
      <c r="F83" s="17" t="s">
        <v>19</v>
      </c>
      <c r="G83" s="6" t="n">
        <v>39</v>
      </c>
      <c r="H83" s="6" t="n">
        <v>781</v>
      </c>
      <c r="I83" s="6" t="n">
        <v>750.58</v>
      </c>
      <c r="J83" s="6" t="n">
        <v>152</v>
      </c>
      <c r="K83" s="6" t="n">
        <v>1170</v>
      </c>
      <c r="L83" s="6" t="n">
        <v>1018</v>
      </c>
      <c r="M83" s="6" t="n">
        <v>4.52</v>
      </c>
      <c r="N83" s="6" t="n">
        <v>4.34</v>
      </c>
    </row>
    <row collapsed="false" customFormat="false" customHeight="false" hidden="false" ht="12.1" outlineLevel="0" r="84">
      <c r="A84" s="50" t="n">
        <v>44327</v>
      </c>
      <c r="B84" s="17" t="s">
        <v>704</v>
      </c>
      <c r="C84" s="17" t="s">
        <v>62</v>
      </c>
      <c r="D84" s="17" t="s">
        <v>63</v>
      </c>
      <c r="E84" s="7" t="n">
        <v>300</v>
      </c>
      <c r="F84" s="17" t="s">
        <v>19</v>
      </c>
      <c r="G84" s="6" t="n">
        <v>7.25</v>
      </c>
      <c r="H84" s="6" t="n">
        <v>272.86</v>
      </c>
      <c r="I84" s="6" t="n">
        <v>144.15</v>
      </c>
      <c r="J84" s="6" t="n">
        <v>283</v>
      </c>
      <c r="K84" s="6" t="n">
        <v>2175</v>
      </c>
      <c r="L84" s="6" t="n">
        <v>1892</v>
      </c>
      <c r="M84" s="6" t="n">
        <v>4.37</v>
      </c>
      <c r="N84" s="6" t="n">
        <v>2.31</v>
      </c>
    </row>
    <row collapsed="false" customFormat="false" customHeight="false" hidden="false" ht="12.1" outlineLevel="0" r="85">
      <c r="A85" s="50" t="n">
        <v>44328</v>
      </c>
      <c r="B85" s="17" t="s">
        <v>704</v>
      </c>
      <c r="C85" s="17" t="s">
        <v>33</v>
      </c>
      <c r="D85" s="17" t="s">
        <v>34</v>
      </c>
      <c r="E85" s="7" t="n">
        <v>200</v>
      </c>
      <c r="F85" s="17" t="s">
        <v>19</v>
      </c>
      <c r="G85" s="6" t="n">
        <v>18.7</v>
      </c>
      <c r="H85" s="6" t="n">
        <v>280.59</v>
      </c>
      <c r="I85" s="6" t="n">
        <v>178.09</v>
      </c>
      <c r="J85" s="6" t="n">
        <v>486</v>
      </c>
      <c r="K85" s="6" t="n">
        <v>3740</v>
      </c>
      <c r="L85" s="6" t="n">
        <v>3254</v>
      </c>
      <c r="M85" s="6" t="n">
        <v>9.14</v>
      </c>
      <c r="N85" s="6" t="n">
        <v>5.8</v>
      </c>
    </row>
    <row collapsed="false" customFormat="false" customHeight="false" hidden="false" ht="12.1" outlineLevel="0" r="86">
      <c r="A86" s="50" t="n">
        <v>44328</v>
      </c>
      <c r="B86" s="17" t="s">
        <v>704</v>
      </c>
      <c r="C86" s="17" t="s">
        <v>39</v>
      </c>
      <c r="D86" s="17" t="s">
        <v>40</v>
      </c>
      <c r="E86" s="7" t="n">
        <v>340</v>
      </c>
      <c r="F86" s="17" t="s">
        <v>19</v>
      </c>
      <c r="G86" s="6" t="n">
        <v>18.7</v>
      </c>
      <c r="H86" s="6" t="n">
        <v>302.02</v>
      </c>
      <c r="I86" s="6" t="n">
        <v>220.88</v>
      </c>
      <c r="J86" s="6" t="n">
        <v>827</v>
      </c>
      <c r="K86" s="6" t="n">
        <v>6358</v>
      </c>
      <c r="L86" s="6" t="n">
        <v>5531</v>
      </c>
      <c r="M86" s="6" t="n">
        <v>7.36</v>
      </c>
      <c r="N86" s="6" t="n">
        <v>5.39</v>
      </c>
    </row>
    <row collapsed="false" customFormat="false" customHeight="false" hidden="false" ht="12.1" outlineLevel="0" r="87">
      <c r="A87" s="50" t="n">
        <v>44330</v>
      </c>
      <c r="B87" s="17" t="s">
        <v>704</v>
      </c>
      <c r="C87" s="17" t="s">
        <v>53</v>
      </c>
      <c r="D87" s="17" t="s">
        <v>54</v>
      </c>
      <c r="E87" s="7" t="n">
        <v>1300</v>
      </c>
      <c r="F87" s="17" t="s">
        <v>19</v>
      </c>
      <c r="G87" s="6" t="n">
        <v>9.45</v>
      </c>
      <c r="H87" s="6" t="n">
        <v>175.35</v>
      </c>
      <c r="I87" s="6" t="n">
        <v>97.16</v>
      </c>
      <c r="J87" s="6" t="n">
        <v>1597</v>
      </c>
      <c r="K87" s="6" t="n">
        <v>12285</v>
      </c>
      <c r="L87" s="6" t="n">
        <v>10688</v>
      </c>
      <c r="M87" s="6" t="n">
        <v>8.46</v>
      </c>
      <c r="N87" s="6" t="n">
        <v>4.69</v>
      </c>
    </row>
    <row collapsed="false" customFormat="false" customHeight="false" hidden="false" ht="12.1" outlineLevel="0" r="88">
      <c r="A88" s="50" t="n">
        <v>44348</v>
      </c>
      <c r="B88" s="17" t="s">
        <v>704</v>
      </c>
      <c r="C88" s="17" t="s">
        <v>497</v>
      </c>
      <c r="D88" s="17" t="s">
        <v>713</v>
      </c>
      <c r="E88" s="7" t="n">
        <v>72</v>
      </c>
      <c r="F88" s="17" t="s">
        <v>19</v>
      </c>
      <c r="G88" s="6" t="n">
        <v>46.77</v>
      </c>
      <c r="H88" s="6" t="n">
        <v>1695.2</v>
      </c>
      <c r="I88" s="6" t="n">
        <v>887.73</v>
      </c>
      <c r="J88" s="6" t="n">
        <v>438</v>
      </c>
      <c r="K88" s="6" t="n">
        <v>3367.44</v>
      </c>
      <c r="L88" s="6" t="n">
        <v>2929.44</v>
      </c>
      <c r="M88" s="6" t="n">
        <v>4.58</v>
      </c>
      <c r="N88" s="6" t="n">
        <v>2.4</v>
      </c>
    </row>
    <row collapsed="false" customFormat="false" customHeight="false" hidden="false" ht="12.1" outlineLevel="0" r="89">
      <c r="A89" s="50" t="n">
        <v>44348</v>
      </c>
      <c r="B89" s="17" t="s">
        <v>704</v>
      </c>
      <c r="C89" s="17" t="s">
        <v>497</v>
      </c>
      <c r="D89" s="17" t="s">
        <v>713</v>
      </c>
      <c r="E89" s="7" t="n">
        <v>72</v>
      </c>
      <c r="F89" s="17" t="s">
        <v>19</v>
      </c>
      <c r="G89" s="6" t="n">
        <v>36.27</v>
      </c>
      <c r="H89" s="6" t="n">
        <v>1695.2</v>
      </c>
      <c r="I89" s="6" t="n">
        <v>887.73</v>
      </c>
      <c r="J89" s="6" t="n">
        <v>339</v>
      </c>
      <c r="K89" s="6" t="n">
        <v>2611.44</v>
      </c>
      <c r="L89" s="6" t="n">
        <v>2272.44</v>
      </c>
      <c r="M89" s="6" t="n">
        <v>3.56</v>
      </c>
      <c r="N89" s="6" t="n">
        <v>1.86</v>
      </c>
    </row>
    <row collapsed="false" customFormat="false" customHeight="false" hidden="false" ht="12.1" outlineLevel="0" r="90">
      <c r="A90" s="50" t="n">
        <v>44354</v>
      </c>
      <c r="B90" s="17" t="s">
        <v>704</v>
      </c>
      <c r="C90" s="17" t="s">
        <v>487</v>
      </c>
      <c r="D90" s="17" t="s">
        <v>705</v>
      </c>
      <c r="E90" s="7" t="n">
        <v>2000</v>
      </c>
      <c r="F90" s="17" t="s">
        <v>19</v>
      </c>
      <c r="G90" s="6" t="n">
        <v>0.18</v>
      </c>
      <c r="H90" s="6" t="n">
        <v>5.0125</v>
      </c>
      <c r="I90" s="6" t="n">
        <v>3.9</v>
      </c>
      <c r="J90" s="6" t="n">
        <v>47</v>
      </c>
      <c r="K90" s="6" t="n">
        <v>360</v>
      </c>
      <c r="L90" s="6" t="n">
        <v>313</v>
      </c>
      <c r="M90" s="6" t="n">
        <v>4.01</v>
      </c>
      <c r="N90" s="6" t="n">
        <v>3.12</v>
      </c>
    </row>
    <row collapsed="false" customFormat="false" customHeight="false" hidden="false" ht="12.1" outlineLevel="0" r="91">
      <c r="A91" s="50" t="n">
        <v>44354</v>
      </c>
      <c r="B91" s="17" t="s">
        <v>704</v>
      </c>
      <c r="C91" s="17" t="s">
        <v>489</v>
      </c>
      <c r="D91" s="17" t="s">
        <v>711</v>
      </c>
      <c r="E91" s="7" t="n">
        <v>400</v>
      </c>
      <c r="F91" s="17" t="s">
        <v>19</v>
      </c>
      <c r="G91" s="6" t="n">
        <v>5.7</v>
      </c>
      <c r="H91" s="6" t="n">
        <v>245.3</v>
      </c>
      <c r="I91" s="6" t="n">
        <v>104.05</v>
      </c>
      <c r="J91" s="6" t="n">
        <v>296</v>
      </c>
      <c r="K91" s="6" t="n">
        <v>2280</v>
      </c>
      <c r="L91" s="6" t="n">
        <v>1984</v>
      </c>
      <c r="M91" s="6" t="n">
        <v>4.77</v>
      </c>
      <c r="N91" s="6" t="n">
        <v>2.02</v>
      </c>
    </row>
    <row collapsed="false" customFormat="false" customHeight="false" hidden="false" ht="12.1" outlineLevel="0" r="92">
      <c r="A92" s="50" t="n">
        <v>44354</v>
      </c>
      <c r="B92" s="17" t="s">
        <v>704</v>
      </c>
      <c r="C92" s="17" t="s">
        <v>56</v>
      </c>
      <c r="D92" s="17" t="s">
        <v>57</v>
      </c>
      <c r="E92" s="7" t="n">
        <v>15</v>
      </c>
      <c r="F92" s="17" t="s">
        <v>19</v>
      </c>
      <c r="G92" s="6" t="n">
        <v>63</v>
      </c>
      <c r="H92" s="6" t="n">
        <v>4764</v>
      </c>
      <c r="I92" s="6" t="n">
        <v>2431.25</v>
      </c>
      <c r="J92" s="6" t="n">
        <v>123</v>
      </c>
      <c r="K92" s="6" t="n">
        <v>945</v>
      </c>
      <c r="L92" s="6" t="n">
        <v>822</v>
      </c>
      <c r="M92" s="6" t="n">
        <v>2.25</v>
      </c>
      <c r="N92" s="6" t="n">
        <v>1.15</v>
      </c>
    </row>
    <row collapsed="false" customFormat="false" customHeight="false" hidden="false" ht="12.1" outlineLevel="0" r="93">
      <c r="A93" s="50" t="n">
        <v>44364</v>
      </c>
      <c r="B93" s="17" t="s">
        <v>704</v>
      </c>
      <c r="C93" s="17" t="s">
        <v>51</v>
      </c>
      <c r="D93" s="17" t="s">
        <v>52</v>
      </c>
      <c r="E93" s="7" t="n">
        <v>1800</v>
      </c>
      <c r="F93" s="17" t="s">
        <v>19</v>
      </c>
      <c r="G93" s="6" t="n">
        <v>0.945</v>
      </c>
      <c r="H93" s="6" t="n">
        <v>56.41</v>
      </c>
      <c r="I93" s="6" t="n">
        <v>40.09</v>
      </c>
      <c r="J93" s="6" t="n">
        <v>221</v>
      </c>
      <c r="K93" s="6" t="n">
        <v>1701</v>
      </c>
      <c r="L93" s="6" t="n">
        <v>1480</v>
      </c>
      <c r="M93" s="6" t="n">
        <v>2.05</v>
      </c>
      <c r="N93" s="6" t="n">
        <v>1.46</v>
      </c>
    </row>
    <row collapsed="false" customFormat="false" customHeight="false" hidden="false" ht="12.1" outlineLevel="0" r="94">
      <c r="A94" s="50" t="n">
        <v>44364</v>
      </c>
      <c r="B94" s="17" t="s">
        <v>704</v>
      </c>
      <c r="C94" s="17" t="s">
        <v>51</v>
      </c>
      <c r="D94" s="17" t="s">
        <v>52</v>
      </c>
      <c r="E94" s="7" t="n">
        <v>1800</v>
      </c>
      <c r="F94" s="17" t="s">
        <v>19</v>
      </c>
      <c r="G94" s="6" t="n">
        <v>1.795</v>
      </c>
      <c r="H94" s="6" t="n">
        <v>56.41</v>
      </c>
      <c r="I94" s="6" t="n">
        <v>40.09</v>
      </c>
      <c r="J94" s="6" t="n">
        <v>420</v>
      </c>
      <c r="K94" s="6" t="n">
        <v>3231</v>
      </c>
      <c r="L94" s="6" t="n">
        <v>2811</v>
      </c>
      <c r="M94" s="6" t="n">
        <v>3.9</v>
      </c>
      <c r="N94" s="6" t="n">
        <v>2.77</v>
      </c>
    </row>
    <row collapsed="false" customFormat="false" customHeight="false" hidden="false" ht="12.1" outlineLevel="0" r="95">
      <c r="A95" s="50" t="n">
        <v>44369</v>
      </c>
      <c r="B95" s="17" t="s">
        <v>704</v>
      </c>
      <c r="C95" s="17" t="s">
        <v>491</v>
      </c>
      <c r="D95" s="17" t="s">
        <v>714</v>
      </c>
      <c r="E95" s="7" t="n">
        <v>35000</v>
      </c>
      <c r="F95" s="17" t="s">
        <v>19</v>
      </c>
      <c r="G95" s="6" t="n">
        <v>0.1269</v>
      </c>
      <c r="H95" s="6" t="n">
        <v>2.833</v>
      </c>
      <c r="I95" s="6" t="n">
        <v>2.83</v>
      </c>
      <c r="J95" s="6" t="n">
        <v>577</v>
      </c>
      <c r="K95" s="6" t="n">
        <v>4441.011</v>
      </c>
      <c r="L95" s="6" t="n">
        <v>3864.01</v>
      </c>
      <c r="M95" s="6" t="n">
        <v>3.91</v>
      </c>
      <c r="N95" s="6" t="n">
        <v>3.9</v>
      </c>
    </row>
    <row collapsed="false" customFormat="false" customHeight="false" hidden="false" ht="12.1" outlineLevel="0" r="96">
      <c r="A96" s="50" t="n">
        <v>44370</v>
      </c>
      <c r="B96" s="17" t="s">
        <v>704</v>
      </c>
      <c r="C96" s="17" t="s">
        <v>62</v>
      </c>
      <c r="D96" s="17" t="s">
        <v>63</v>
      </c>
      <c r="E96" s="7" t="n">
        <v>300</v>
      </c>
      <c r="F96" s="17" t="s">
        <v>19</v>
      </c>
      <c r="G96" s="6" t="n">
        <v>7.71</v>
      </c>
      <c r="H96" s="6" t="n">
        <v>246.7</v>
      </c>
      <c r="I96" s="6" t="n">
        <v>144.15</v>
      </c>
      <c r="J96" s="6" t="n">
        <v>301</v>
      </c>
      <c r="K96" s="6" t="n">
        <v>2313</v>
      </c>
      <c r="L96" s="6" t="n">
        <v>2012</v>
      </c>
      <c r="M96" s="6" t="n">
        <v>4.65</v>
      </c>
      <c r="N96" s="6" t="n">
        <v>2.72</v>
      </c>
    </row>
    <row collapsed="false" customFormat="false" customHeight="false" hidden="false" ht="12.1" outlineLevel="0" r="97">
      <c r="A97" s="50" t="n">
        <v>44372</v>
      </c>
      <c r="B97" s="17" t="s">
        <v>704</v>
      </c>
      <c r="C97" s="17" t="s">
        <v>67</v>
      </c>
      <c r="D97" s="17" t="s">
        <v>68</v>
      </c>
      <c r="E97" s="7" t="n">
        <v>140</v>
      </c>
      <c r="F97" s="17" t="s">
        <v>19</v>
      </c>
      <c r="G97" s="6" t="n">
        <v>10</v>
      </c>
      <c r="H97" s="6" t="n">
        <v>430.05</v>
      </c>
      <c r="I97" s="6" t="n">
        <v>309.04</v>
      </c>
      <c r="J97" s="6" t="n">
        <v>182</v>
      </c>
      <c r="K97" s="6" t="n">
        <v>1400</v>
      </c>
      <c r="L97" s="6" t="n">
        <v>1218</v>
      </c>
      <c r="M97" s="6" t="n">
        <v>2.82</v>
      </c>
      <c r="N97" s="6" t="n">
        <v>2.02</v>
      </c>
    </row>
    <row collapsed="false" customFormat="false" customHeight="false" hidden="false" ht="12.1" outlineLevel="0" r="98">
      <c r="A98" s="50" t="n">
        <v>44372</v>
      </c>
      <c r="B98" s="17" t="s">
        <v>704</v>
      </c>
      <c r="C98" s="17" t="s">
        <v>493</v>
      </c>
      <c r="D98" s="17" t="s">
        <v>708</v>
      </c>
      <c r="E98" s="7" t="n">
        <v>10</v>
      </c>
      <c r="F98" s="17" t="s">
        <v>19</v>
      </c>
      <c r="G98" s="6" t="n">
        <v>245.31</v>
      </c>
      <c r="H98" s="6" t="n">
        <v>5324.5</v>
      </c>
      <c r="I98" s="6" t="n">
        <v>3426.76</v>
      </c>
      <c r="J98" s="6" t="n">
        <v>319</v>
      </c>
      <c r="K98" s="6" t="n">
        <v>2453.1</v>
      </c>
      <c r="L98" s="6" t="n">
        <v>2134.1</v>
      </c>
      <c r="M98" s="6" t="n">
        <v>6.23</v>
      </c>
      <c r="N98" s="6" t="n">
        <v>4.01</v>
      </c>
    </row>
    <row collapsed="false" customFormat="false" customHeight="false" hidden="false" ht="12.1" outlineLevel="0" r="99">
      <c r="A99" s="50" t="n">
        <v>44381</v>
      </c>
      <c r="B99" s="17" t="s">
        <v>704</v>
      </c>
      <c r="C99" s="17" t="s">
        <v>495</v>
      </c>
      <c r="D99" s="17" t="s">
        <v>719</v>
      </c>
      <c r="E99" s="7" t="n">
        <v>600</v>
      </c>
      <c r="F99" s="17" t="s">
        <v>19</v>
      </c>
      <c r="G99" s="6" t="n">
        <v>9.54</v>
      </c>
      <c r="H99" s="6" t="n">
        <v>126.14</v>
      </c>
      <c r="I99" s="6" t="n">
        <v>76.12</v>
      </c>
      <c r="J99" s="6" t="n">
        <v>744</v>
      </c>
      <c r="K99" s="6" t="n">
        <v>5724</v>
      </c>
      <c r="L99" s="6" t="n">
        <v>4980</v>
      </c>
      <c r="M99" s="6" t="n">
        <v>10.9</v>
      </c>
      <c r="N99" s="6" t="n">
        <v>6.58</v>
      </c>
    </row>
    <row collapsed="false" customFormat="false" customHeight="false" hidden="false" ht="12.1" outlineLevel="0" r="100">
      <c r="A100" s="50" t="n">
        <v>44382</v>
      </c>
      <c r="B100" s="17" t="s">
        <v>704</v>
      </c>
      <c r="C100" s="17" t="s">
        <v>56</v>
      </c>
      <c r="D100" s="17" t="s">
        <v>57</v>
      </c>
      <c r="E100" s="7" t="n">
        <v>15</v>
      </c>
      <c r="F100" s="17" t="s">
        <v>19</v>
      </c>
      <c r="G100" s="6" t="n">
        <v>105</v>
      </c>
      <c r="H100" s="6" t="n">
        <v>4819</v>
      </c>
      <c r="I100" s="6" t="n">
        <v>2431.25</v>
      </c>
      <c r="J100" s="6" t="n">
        <v>205</v>
      </c>
      <c r="K100" s="6" t="n">
        <v>1575</v>
      </c>
      <c r="L100" s="6" t="n">
        <v>1370</v>
      </c>
      <c r="M100" s="6" t="n">
        <v>3.76</v>
      </c>
      <c r="N100" s="6" t="n">
        <v>1.9</v>
      </c>
    </row>
    <row collapsed="false" customFormat="false" customHeight="false" hidden="false" ht="12.1" outlineLevel="0" r="101">
      <c r="A101" s="50" t="n">
        <v>44382</v>
      </c>
      <c r="B101" s="17" t="s">
        <v>704</v>
      </c>
      <c r="C101" s="17" t="s">
        <v>16</v>
      </c>
      <c r="D101" s="17" t="s">
        <v>18</v>
      </c>
      <c r="E101" s="7" t="n">
        <v>10</v>
      </c>
      <c r="F101" s="17" t="s">
        <v>19</v>
      </c>
      <c r="G101" s="6" t="n">
        <v>213</v>
      </c>
      <c r="H101" s="6" t="n">
        <v>6845</v>
      </c>
      <c r="I101" s="6" t="n">
        <v>3855.38</v>
      </c>
      <c r="J101" s="6" t="n">
        <v>277</v>
      </c>
      <c r="K101" s="6" t="n">
        <v>2130</v>
      </c>
      <c r="L101" s="6" t="n">
        <v>1853</v>
      </c>
      <c r="M101" s="6" t="n">
        <v>4.81</v>
      </c>
      <c r="N101" s="6" t="n">
        <v>2.71</v>
      </c>
    </row>
    <row collapsed="false" customFormat="false" customHeight="false" hidden="false" ht="12.1" outlineLevel="0" r="102">
      <c r="A102" s="50" t="n">
        <v>44384</v>
      </c>
      <c r="B102" s="17" t="s">
        <v>704</v>
      </c>
      <c r="C102" s="17" t="s">
        <v>499</v>
      </c>
      <c r="D102" s="17" t="s">
        <v>712</v>
      </c>
      <c r="E102" s="7" t="n">
        <v>2</v>
      </c>
      <c r="F102" s="17" t="s">
        <v>19</v>
      </c>
      <c r="G102" s="6" t="n">
        <v>1132.93</v>
      </c>
      <c r="H102" s="6" t="n">
        <v>15320</v>
      </c>
      <c r="I102" s="6" t="n">
        <v>14407.39</v>
      </c>
      <c r="J102" s="6" t="n">
        <v>295</v>
      </c>
      <c r="K102" s="6" t="n">
        <v>2265.86</v>
      </c>
      <c r="L102" s="6" t="n">
        <v>1970.86</v>
      </c>
      <c r="M102" s="6" t="n">
        <v>6.84</v>
      </c>
      <c r="N102" s="6" t="n">
        <v>6.43</v>
      </c>
    </row>
    <row collapsed="false" customFormat="false" customHeight="false" hidden="false" ht="12.1" outlineLevel="0" r="103">
      <c r="A103" s="50" t="n">
        <v>44385</v>
      </c>
      <c r="B103" s="17" t="s">
        <v>704</v>
      </c>
      <c r="C103" s="17" t="s">
        <v>30</v>
      </c>
      <c r="D103" s="17" t="s">
        <v>31</v>
      </c>
      <c r="E103" s="7" t="n">
        <v>260</v>
      </c>
      <c r="F103" s="17" t="s">
        <v>19</v>
      </c>
      <c r="G103" s="6" t="n">
        <v>26.51</v>
      </c>
      <c r="H103" s="6" t="n">
        <v>318.2</v>
      </c>
      <c r="I103" s="6" t="n">
        <v>320.76</v>
      </c>
      <c r="J103" s="6" t="n">
        <v>896</v>
      </c>
      <c r="K103" s="6" t="n">
        <v>6892.6</v>
      </c>
      <c r="L103" s="6" t="n">
        <v>5996.6</v>
      </c>
      <c r="M103" s="6" t="n">
        <v>7.19</v>
      </c>
      <c r="N103" s="6" t="n">
        <v>7.25</v>
      </c>
    </row>
    <row collapsed="false" customFormat="false" customHeight="false" hidden="false" ht="12.1" outlineLevel="0" r="104">
      <c r="A104" s="50" t="n">
        <v>44387</v>
      </c>
      <c r="B104" s="17" t="s">
        <v>704</v>
      </c>
      <c r="C104" s="17" t="s">
        <v>488</v>
      </c>
      <c r="D104" s="17" t="s">
        <v>707</v>
      </c>
      <c r="E104" s="7" t="n">
        <v>75000</v>
      </c>
      <c r="F104" s="17" t="s">
        <v>19</v>
      </c>
      <c r="G104" s="6" t="n">
        <v>0.053</v>
      </c>
      <c r="H104" s="6" t="n">
        <v>0.7336</v>
      </c>
      <c r="I104" s="6" t="n">
        <v>0.59</v>
      </c>
      <c r="J104" s="6" t="n">
        <v>517</v>
      </c>
      <c r="K104" s="6" t="n">
        <v>3975</v>
      </c>
      <c r="L104" s="6" t="n">
        <v>3458</v>
      </c>
      <c r="M104" s="6" t="n">
        <v>7.79</v>
      </c>
      <c r="N104" s="6" t="n">
        <v>6.28</v>
      </c>
    </row>
    <row collapsed="false" customFormat="false" customHeight="false" hidden="false" ht="12.1" outlineLevel="0" r="105">
      <c r="A105" s="50" t="n">
        <v>44386</v>
      </c>
      <c r="B105" s="17" t="s">
        <v>704</v>
      </c>
      <c r="C105" s="17" t="s">
        <v>24</v>
      </c>
      <c r="D105" s="17" t="s">
        <v>25</v>
      </c>
      <c r="E105" s="7" t="n">
        <v>520</v>
      </c>
      <c r="F105" s="17" t="s">
        <v>19</v>
      </c>
      <c r="G105" s="6" t="n">
        <v>12.3</v>
      </c>
      <c r="H105" s="6" t="n">
        <v>707</v>
      </c>
      <c r="I105" s="6" t="n">
        <v>517.01</v>
      </c>
      <c r="J105" s="6" t="n">
        <v>831</v>
      </c>
      <c r="K105" s="6" t="n">
        <v>6396</v>
      </c>
      <c r="L105" s="6" t="n">
        <v>5565</v>
      </c>
      <c r="M105" s="6" t="n">
        <v>2.07</v>
      </c>
      <c r="N105" s="6" t="n">
        <v>1.51</v>
      </c>
    </row>
    <row collapsed="false" customFormat="false" customHeight="false" hidden="false" ht="12.1" outlineLevel="0" r="106">
      <c r="A106" s="50" t="n">
        <v>44392</v>
      </c>
      <c r="B106" s="17" t="s">
        <v>704</v>
      </c>
      <c r="C106" s="17" t="s">
        <v>36</v>
      </c>
      <c r="D106" s="17" t="s">
        <v>37</v>
      </c>
      <c r="E106" s="7" t="n">
        <v>870</v>
      </c>
      <c r="F106" s="17" t="s">
        <v>19</v>
      </c>
      <c r="G106" s="6" t="n">
        <v>12.55</v>
      </c>
      <c r="H106" s="6" t="n">
        <v>161.24</v>
      </c>
      <c r="I106" s="6" t="n">
        <v>198.65</v>
      </c>
      <c r="J106" s="6" t="n">
        <v>1419</v>
      </c>
      <c r="K106" s="6" t="n">
        <v>10918.5</v>
      </c>
      <c r="L106" s="6" t="n">
        <v>9499.5</v>
      </c>
      <c r="M106" s="6" t="n">
        <v>5.5</v>
      </c>
      <c r="N106" s="6" t="n">
        <v>6.77</v>
      </c>
    </row>
    <row collapsed="false" customFormat="false" customHeight="false" hidden="false" ht="12.1" outlineLevel="0" r="107">
      <c r="A107" s="50" t="n">
        <v>44393</v>
      </c>
      <c r="B107" s="17" t="s">
        <v>704</v>
      </c>
      <c r="C107" s="17" t="s">
        <v>48</v>
      </c>
      <c r="D107" s="17" t="s">
        <v>49</v>
      </c>
      <c r="E107" s="7" t="n">
        <v>590000</v>
      </c>
      <c r="F107" s="17" t="s">
        <v>19</v>
      </c>
      <c r="G107" s="6" t="n">
        <v>0.0161</v>
      </c>
      <c r="H107" s="6" t="n">
        <v>0.20736</v>
      </c>
      <c r="I107" s="6" t="n">
        <v>0.21</v>
      </c>
      <c r="J107" s="6" t="n">
        <v>1235</v>
      </c>
      <c r="K107" s="6" t="n">
        <v>9499</v>
      </c>
      <c r="L107" s="6" t="n">
        <v>8264</v>
      </c>
      <c r="M107" s="6" t="n">
        <v>6.65</v>
      </c>
      <c r="N107" s="6" t="n">
        <v>6.75</v>
      </c>
    </row>
    <row collapsed="false" customFormat="false" customHeight="false" hidden="false" ht="12.1" outlineLevel="0" r="108">
      <c r="A108" s="50" t="n">
        <v>44397</v>
      </c>
      <c r="B108" s="17" t="s">
        <v>704</v>
      </c>
      <c r="C108" s="17" t="s">
        <v>27</v>
      </c>
      <c r="D108" s="17" t="s">
        <v>28</v>
      </c>
      <c r="E108" s="7" t="n">
        <v>3000</v>
      </c>
      <c r="F108" s="17" t="s">
        <v>19</v>
      </c>
      <c r="G108" s="6" t="n">
        <v>6.72</v>
      </c>
      <c r="H108" s="6" t="n">
        <v>38.46</v>
      </c>
      <c r="I108" s="6" t="n">
        <v>35.72</v>
      </c>
      <c r="J108" s="6" t="n">
        <v>2621</v>
      </c>
      <c r="K108" s="6" t="n">
        <v>20160</v>
      </c>
      <c r="L108" s="6" t="n">
        <v>17539</v>
      </c>
      <c r="M108" s="6" t="n">
        <v>16.37</v>
      </c>
      <c r="N108" s="6" t="n">
        <v>15.2</v>
      </c>
    </row>
    <row collapsed="false" customFormat="false" customHeight="false" hidden="false" ht="12.1" outlineLevel="0" r="109">
      <c r="A109" s="50" t="n">
        <v>44397</v>
      </c>
      <c r="B109" s="17" t="s">
        <v>704</v>
      </c>
      <c r="C109" s="17" t="s">
        <v>21</v>
      </c>
      <c r="D109" s="17" t="s">
        <v>22</v>
      </c>
      <c r="E109" s="7" t="n">
        <v>2</v>
      </c>
      <c r="F109" s="17" t="s">
        <v>19</v>
      </c>
      <c r="G109" s="6" t="n">
        <v>9224.28</v>
      </c>
      <c r="H109" s="6" t="n">
        <v>157450</v>
      </c>
      <c r="I109" s="6" t="n">
        <v>137520.52</v>
      </c>
      <c r="J109" s="6" t="n">
        <v>2398</v>
      </c>
      <c r="K109" s="6" t="n">
        <v>18448.56</v>
      </c>
      <c r="L109" s="6" t="n">
        <v>16050.56</v>
      </c>
      <c r="M109" s="6" t="n">
        <v>5.84</v>
      </c>
      <c r="N109" s="6" t="n">
        <v>5.1</v>
      </c>
    </row>
    <row collapsed="false" customFormat="false" customHeight="false" hidden="false" ht="12.1" outlineLevel="0" r="110">
      <c r="A110" s="50" t="n">
        <v>44441</v>
      </c>
      <c r="B110" s="17" t="s">
        <v>704</v>
      </c>
      <c r="C110" s="17" t="s">
        <v>497</v>
      </c>
      <c r="D110" s="17" t="s">
        <v>713</v>
      </c>
      <c r="E110" s="7" t="n">
        <v>72</v>
      </c>
      <c r="F110" s="17" t="s">
        <v>19</v>
      </c>
      <c r="G110" s="6" t="n">
        <v>84.45</v>
      </c>
      <c r="H110" s="6" t="n">
        <v>1671.8</v>
      </c>
      <c r="I110" s="6" t="n">
        <v>887.73</v>
      </c>
      <c r="J110" s="6" t="n">
        <v>790</v>
      </c>
      <c r="K110" s="6" t="n">
        <v>6080.4</v>
      </c>
      <c r="L110" s="6" t="n">
        <v>5290.4</v>
      </c>
      <c r="M110" s="6" t="n">
        <v>8.28</v>
      </c>
      <c r="N110" s="6" t="n">
        <v>4.4</v>
      </c>
    </row>
    <row collapsed="false" customFormat="false" customHeight="false" hidden="false" ht="12.1" outlineLevel="0" r="111">
      <c r="A111" s="50" t="n">
        <v>44446</v>
      </c>
      <c r="B111" s="17" t="s">
        <v>704</v>
      </c>
      <c r="C111" s="17" t="s">
        <v>62</v>
      </c>
      <c r="D111" s="17" t="s">
        <v>63</v>
      </c>
      <c r="E111" s="7" t="n">
        <v>340</v>
      </c>
      <c r="F111" s="17" t="s">
        <v>19</v>
      </c>
      <c r="G111" s="6" t="n">
        <v>13.62</v>
      </c>
      <c r="H111" s="6" t="n">
        <v>236.2</v>
      </c>
      <c r="I111" s="6" t="n">
        <v>157.5</v>
      </c>
      <c r="J111" s="6" t="n">
        <v>602</v>
      </c>
      <c r="K111" s="6" t="n">
        <v>4630.8</v>
      </c>
      <c r="L111" s="6" t="n">
        <v>4028.8</v>
      </c>
      <c r="M111" s="6" t="n">
        <v>7.52</v>
      </c>
      <c r="N111" s="6" t="n">
        <v>5.02</v>
      </c>
    </row>
    <row collapsed="false" customFormat="false" customHeight="false" hidden="false" ht="12.1" outlineLevel="0" r="112">
      <c r="A112" s="50" t="n">
        <v>44449</v>
      </c>
      <c r="B112" s="17" t="s">
        <v>704</v>
      </c>
      <c r="C112" s="17" t="s">
        <v>484</v>
      </c>
      <c r="D112" s="17" t="s">
        <v>709</v>
      </c>
      <c r="E112" s="7" t="n">
        <v>30</v>
      </c>
      <c r="F112" s="17" t="s">
        <v>19</v>
      </c>
      <c r="G112" s="6" t="n">
        <v>33.2</v>
      </c>
      <c r="H112" s="6" t="n">
        <v>1394</v>
      </c>
      <c r="I112" s="6" t="n">
        <v>989.51</v>
      </c>
      <c r="J112" s="6" t="n">
        <v>129</v>
      </c>
      <c r="K112" s="6" t="n">
        <v>996</v>
      </c>
      <c r="L112" s="6" t="n">
        <v>867</v>
      </c>
      <c r="M112" s="6" t="n">
        <v>2.92</v>
      </c>
      <c r="N112" s="6" t="n">
        <v>2.07</v>
      </c>
    </row>
    <row collapsed="false" customFormat="false" customHeight="false" hidden="false" ht="12.1" outlineLevel="0" r="113">
      <c r="A113" s="50" t="n">
        <v>44459</v>
      </c>
      <c r="B113" s="17" t="s">
        <v>704</v>
      </c>
      <c r="C113" s="17" t="s">
        <v>501</v>
      </c>
      <c r="D113" s="17" t="s">
        <v>717</v>
      </c>
      <c r="E113" s="7" t="n">
        <v>580</v>
      </c>
      <c r="F113" s="17" t="s">
        <v>19</v>
      </c>
      <c r="G113" s="6" t="n">
        <v>9.538</v>
      </c>
      <c r="H113" s="6" t="n">
        <v>109</v>
      </c>
      <c r="I113" s="6" t="n">
        <v>78.68</v>
      </c>
      <c r="J113" s="6" t="n">
        <v>719</v>
      </c>
      <c r="K113" s="6" t="n">
        <v>5532.04</v>
      </c>
      <c r="L113" s="6" t="n">
        <v>4813.04</v>
      </c>
      <c r="M113" s="6" t="n">
        <v>10.55</v>
      </c>
      <c r="N113" s="6" t="n">
        <v>7.61</v>
      </c>
    </row>
    <row collapsed="false" customFormat="false" customHeight="false" hidden="false" ht="12.1" outlineLevel="0" r="114">
      <c r="A114" s="50" t="n">
        <v>44463</v>
      </c>
      <c r="B114" s="17" t="s">
        <v>704</v>
      </c>
      <c r="C114" s="17" t="s">
        <v>56</v>
      </c>
      <c r="D114" s="17" t="s">
        <v>57</v>
      </c>
      <c r="E114" s="7" t="n">
        <v>15</v>
      </c>
      <c r="F114" s="17" t="s">
        <v>19</v>
      </c>
      <c r="G114" s="6" t="n">
        <v>156</v>
      </c>
      <c r="H114" s="6" t="n">
        <v>5048</v>
      </c>
      <c r="I114" s="6" t="n">
        <v>2431.25</v>
      </c>
      <c r="J114" s="6" t="n">
        <v>304</v>
      </c>
      <c r="K114" s="6" t="n">
        <v>2340</v>
      </c>
      <c r="L114" s="6" t="n">
        <v>2036</v>
      </c>
      <c r="M114" s="6" t="n">
        <v>5.58</v>
      </c>
      <c r="N114" s="6" t="n">
        <v>2.69</v>
      </c>
    </row>
    <row collapsed="false" customFormat="false" customHeight="false" hidden="false" ht="12.1" outlineLevel="0" r="115">
      <c r="A115" s="50" t="n">
        <v>44466</v>
      </c>
      <c r="B115" s="17" t="s">
        <v>704</v>
      </c>
      <c r="C115" s="17" t="s">
        <v>51</v>
      </c>
      <c r="D115" s="17" t="s">
        <v>52</v>
      </c>
      <c r="E115" s="7" t="n">
        <v>2630</v>
      </c>
      <c r="F115" s="17" t="s">
        <v>19</v>
      </c>
      <c r="G115" s="6" t="n">
        <v>3.53</v>
      </c>
      <c r="H115" s="6" t="n">
        <v>56.41</v>
      </c>
      <c r="I115" s="6" t="n">
        <v>47.27</v>
      </c>
      <c r="J115" s="6" t="n">
        <v>1207</v>
      </c>
      <c r="K115" s="6" t="n">
        <v>9283.9</v>
      </c>
      <c r="L115" s="6" t="n">
        <v>8076.9</v>
      </c>
      <c r="M115" s="6" t="n">
        <v>6.5</v>
      </c>
      <c r="N115" s="6" t="n">
        <v>5.44</v>
      </c>
    </row>
    <row collapsed="false" customFormat="false" customHeight="false" hidden="false" ht="12.1" outlineLevel="0" r="116">
      <c r="A116" s="50" t="n">
        <v>44473</v>
      </c>
      <c r="B116" s="17" t="s">
        <v>704</v>
      </c>
      <c r="C116" s="17" t="s">
        <v>489</v>
      </c>
      <c r="D116" s="17" t="s">
        <v>711</v>
      </c>
      <c r="E116" s="7" t="n">
        <v>400</v>
      </c>
      <c r="F116" s="17" t="s">
        <v>19</v>
      </c>
      <c r="G116" s="6" t="n">
        <v>23</v>
      </c>
      <c r="H116" s="6" t="n">
        <v>382.04</v>
      </c>
      <c r="I116" s="6" t="n">
        <v>104.05</v>
      </c>
      <c r="J116" s="6" t="n">
        <v>1196</v>
      </c>
      <c r="K116" s="6" t="n">
        <v>9200</v>
      </c>
      <c r="L116" s="6" t="n">
        <v>8004</v>
      </c>
      <c r="M116" s="6" t="n">
        <v>19.23</v>
      </c>
      <c r="N116" s="6" t="n">
        <v>5.24</v>
      </c>
    </row>
    <row collapsed="false" customFormat="false" customHeight="false" hidden="false" ht="12.1" outlineLevel="0" r="117">
      <c r="A117" s="50" t="n">
        <v>44480</v>
      </c>
      <c r="B117" s="17" t="s">
        <v>704</v>
      </c>
      <c r="C117" s="17" t="s">
        <v>59</v>
      </c>
      <c r="D117" s="17" t="s">
        <v>60</v>
      </c>
      <c r="E117" s="7" t="n">
        <v>170</v>
      </c>
      <c r="F117" s="17" t="s">
        <v>19</v>
      </c>
      <c r="G117" s="6" t="n">
        <v>18.03</v>
      </c>
      <c r="H117" s="6" t="n">
        <v>641.55</v>
      </c>
      <c r="I117" s="6" t="n">
        <v>542.94</v>
      </c>
      <c r="J117" s="6" t="n">
        <v>398</v>
      </c>
      <c r="K117" s="6" t="n">
        <v>3065.1</v>
      </c>
      <c r="L117" s="6" t="n">
        <v>2667.1</v>
      </c>
      <c r="M117" s="6" t="n">
        <v>2.89</v>
      </c>
      <c r="N117" s="6" t="n">
        <v>2.45</v>
      </c>
    </row>
    <row collapsed="false" customFormat="false" customHeight="false" hidden="false" ht="12.1" outlineLevel="0" r="118">
      <c r="A118" s="50" t="n">
        <v>44481</v>
      </c>
      <c r="B118" s="17" t="s">
        <v>704</v>
      </c>
      <c r="C118" s="17" t="s">
        <v>30</v>
      </c>
      <c r="D118" s="17" t="s">
        <v>31</v>
      </c>
      <c r="E118" s="7" t="n">
        <v>310</v>
      </c>
      <c r="F118" s="17" t="s">
        <v>19</v>
      </c>
      <c r="G118" s="6" t="n">
        <v>10.55</v>
      </c>
      <c r="H118" s="6" t="n">
        <v>318.05</v>
      </c>
      <c r="I118" s="6" t="n">
        <v>319.96</v>
      </c>
      <c r="J118" s="6" t="n">
        <v>425</v>
      </c>
      <c r="K118" s="6" t="n">
        <v>3270.5</v>
      </c>
      <c r="L118" s="6" t="n">
        <v>2845.5</v>
      </c>
      <c r="M118" s="6" t="n">
        <v>2.87</v>
      </c>
      <c r="N118" s="6" t="n">
        <v>2.89</v>
      </c>
    </row>
    <row collapsed="false" customFormat="false" customHeight="false" hidden="false" ht="12.1" outlineLevel="0" r="119">
      <c r="A119" s="50" t="n">
        <v>44481</v>
      </c>
      <c r="B119" s="17" t="s">
        <v>704</v>
      </c>
      <c r="C119" s="17" t="s">
        <v>24</v>
      </c>
      <c r="D119" s="17" t="s">
        <v>25</v>
      </c>
      <c r="E119" s="7" t="n">
        <v>647</v>
      </c>
      <c r="F119" s="17" t="s">
        <v>19</v>
      </c>
      <c r="G119" s="6" t="n">
        <v>16.52</v>
      </c>
      <c r="H119" s="6" t="n">
        <v>707</v>
      </c>
      <c r="I119" s="6" t="n">
        <v>507.12</v>
      </c>
      <c r="J119" s="6" t="n">
        <v>1389</v>
      </c>
      <c r="K119" s="6" t="n">
        <v>10688.44</v>
      </c>
      <c r="L119" s="6" t="n">
        <v>9299.44</v>
      </c>
      <c r="M119" s="6" t="n">
        <v>2.83</v>
      </c>
      <c r="N119" s="6" t="n">
        <v>2.03</v>
      </c>
    </row>
    <row collapsed="false" customFormat="false" customHeight="false" hidden="false" ht="12.1" outlineLevel="0" r="120">
      <c r="A120" s="50" t="n">
        <v>44488</v>
      </c>
      <c r="B120" s="17" t="s">
        <v>704</v>
      </c>
      <c r="C120" s="17" t="s">
        <v>495</v>
      </c>
      <c r="D120" s="17" t="s">
        <v>719</v>
      </c>
      <c r="E120" s="7" t="n">
        <v>600</v>
      </c>
      <c r="F120" s="17" t="s">
        <v>19</v>
      </c>
      <c r="G120" s="6" t="n">
        <v>8.79</v>
      </c>
      <c r="H120" s="6" t="n">
        <v>132.76</v>
      </c>
      <c r="I120" s="6" t="n">
        <v>76.12</v>
      </c>
      <c r="J120" s="6" t="n">
        <v>686</v>
      </c>
      <c r="K120" s="6" t="n">
        <v>5274</v>
      </c>
      <c r="L120" s="6" t="n">
        <v>4588</v>
      </c>
      <c r="M120" s="6" t="n">
        <v>10.05</v>
      </c>
      <c r="N120" s="6" t="n">
        <v>5.76</v>
      </c>
    </row>
    <row collapsed="false" customFormat="false" customHeight="false" hidden="false" ht="12.1" outlineLevel="0" r="121">
      <c r="A121" s="50" t="n">
        <v>44537</v>
      </c>
      <c r="B121" s="17" t="s">
        <v>704</v>
      </c>
      <c r="C121" s="17" t="s">
        <v>62</v>
      </c>
      <c r="D121" s="17" t="s">
        <v>63</v>
      </c>
      <c r="E121" s="7" t="n">
        <v>340</v>
      </c>
      <c r="F121" s="17" t="s">
        <v>19</v>
      </c>
      <c r="G121" s="6" t="n">
        <v>13.33</v>
      </c>
      <c r="H121" s="6" t="n">
        <v>208.36</v>
      </c>
      <c r="I121" s="6" t="n">
        <v>157.5</v>
      </c>
      <c r="J121" s="6" t="n">
        <v>589</v>
      </c>
      <c r="K121" s="6" t="n">
        <v>4532.2</v>
      </c>
      <c r="L121" s="6" t="n">
        <v>3943.2</v>
      </c>
      <c r="M121" s="6" t="n">
        <v>7.36</v>
      </c>
      <c r="N121" s="6" t="n">
        <v>5.57</v>
      </c>
    </row>
    <row collapsed="false" customFormat="false" customHeight="false" hidden="false" ht="12.1" outlineLevel="0" r="122">
      <c r="A122" s="50" t="n">
        <v>44544</v>
      </c>
      <c r="B122" s="17" t="s">
        <v>704</v>
      </c>
      <c r="C122" s="17" t="s">
        <v>497</v>
      </c>
      <c r="D122" s="17" t="s">
        <v>713</v>
      </c>
      <c r="E122" s="7" t="n">
        <v>86</v>
      </c>
      <c r="F122" s="17" t="s">
        <v>19</v>
      </c>
      <c r="G122" s="6" t="n">
        <v>85.93</v>
      </c>
      <c r="H122" s="6" t="n">
        <v>1466.2</v>
      </c>
      <c r="I122" s="6" t="n">
        <v>1008.86</v>
      </c>
      <c r="J122" s="6" t="n">
        <v>961</v>
      </c>
      <c r="K122" s="6" t="n">
        <v>7389.98</v>
      </c>
      <c r="L122" s="6" t="n">
        <v>6428.98</v>
      </c>
      <c r="M122" s="6" t="n">
        <v>7.41</v>
      </c>
      <c r="N122" s="6" t="n">
        <v>5.1</v>
      </c>
    </row>
    <row collapsed="false" customFormat="false" customHeight="false" hidden="false" ht="12.1" outlineLevel="0" r="123">
      <c r="A123" s="50" t="n">
        <v>44547</v>
      </c>
      <c r="B123" s="17" t="s">
        <v>704</v>
      </c>
      <c r="C123" s="17" t="s">
        <v>491</v>
      </c>
      <c r="D123" s="17" t="s">
        <v>714</v>
      </c>
      <c r="E123" s="7" t="n">
        <v>61000</v>
      </c>
      <c r="F123" s="17" t="s">
        <v>19</v>
      </c>
      <c r="G123" s="6" t="n">
        <v>0.1903</v>
      </c>
      <c r="H123" s="6" t="n">
        <v>2.62</v>
      </c>
      <c r="I123" s="6" t="n">
        <v>2.83</v>
      </c>
      <c r="J123" s="6" t="n">
        <v>1509</v>
      </c>
      <c r="K123" s="6" t="n">
        <v>11610.0717</v>
      </c>
      <c r="L123" s="6" t="n">
        <v>10101.07</v>
      </c>
      <c r="M123" s="6" t="n">
        <v>5.86</v>
      </c>
      <c r="N123" s="6" t="n">
        <v>6.32</v>
      </c>
    </row>
    <row collapsed="false" customFormat="false" customHeight="false" hidden="false" ht="12.1" outlineLevel="0" r="124">
      <c r="A124" s="50" t="n">
        <v>44550</v>
      </c>
      <c r="B124" s="17" t="s">
        <v>704</v>
      </c>
      <c r="C124" s="17" t="s">
        <v>56</v>
      </c>
      <c r="D124" s="17" t="s">
        <v>57</v>
      </c>
      <c r="E124" s="7" t="n">
        <v>15</v>
      </c>
      <c r="F124" s="17" t="s">
        <v>19</v>
      </c>
      <c r="G124" s="6" t="n">
        <v>234</v>
      </c>
      <c r="H124" s="6" t="n">
        <v>5580</v>
      </c>
      <c r="I124" s="6" t="n">
        <v>2431.25</v>
      </c>
      <c r="J124" s="6" t="n">
        <v>456</v>
      </c>
      <c r="K124" s="6" t="n">
        <v>3510</v>
      </c>
      <c r="L124" s="6" t="n">
        <v>3054</v>
      </c>
      <c r="M124" s="6" t="n">
        <v>8.37</v>
      </c>
      <c r="N124" s="6" t="n">
        <v>3.65</v>
      </c>
    </row>
    <row collapsed="false" customFormat="false" customHeight="false" hidden="false" ht="12.1" outlineLevel="0" r="125">
      <c r="A125" s="50" t="n">
        <v>44551</v>
      </c>
      <c r="B125" s="17" t="s">
        <v>704</v>
      </c>
      <c r="C125" s="17" t="s">
        <v>16</v>
      </c>
      <c r="D125" s="17" t="s">
        <v>18</v>
      </c>
      <c r="E125" s="7" t="n">
        <v>10</v>
      </c>
      <c r="F125" s="17" t="s">
        <v>19</v>
      </c>
      <c r="G125" s="6" t="n">
        <v>340</v>
      </c>
      <c r="H125" s="6" t="n">
        <v>6348.5</v>
      </c>
      <c r="I125" s="6" t="n">
        <v>3855.38</v>
      </c>
      <c r="J125" s="6" t="n">
        <v>442</v>
      </c>
      <c r="K125" s="6" t="n">
        <v>3400</v>
      </c>
      <c r="L125" s="6" t="n">
        <v>2958</v>
      </c>
      <c r="M125" s="6" t="n">
        <v>7.67</v>
      </c>
      <c r="N125" s="6" t="n">
        <v>4.66</v>
      </c>
    </row>
    <row collapsed="false" customFormat="false" customHeight="false" hidden="false" ht="12.1" outlineLevel="0" r="126">
      <c r="A126" s="50" t="n">
        <v>44556</v>
      </c>
      <c r="B126" s="17" t="s">
        <v>704</v>
      </c>
      <c r="C126" s="17" t="s">
        <v>496</v>
      </c>
      <c r="D126" s="17" t="s">
        <v>718</v>
      </c>
      <c r="E126" s="7" t="n">
        <v>630</v>
      </c>
      <c r="F126" s="17" t="s">
        <v>19</v>
      </c>
      <c r="G126" s="6" t="n">
        <v>5.2</v>
      </c>
      <c r="H126" s="6" t="n">
        <v>124.54</v>
      </c>
      <c r="I126" s="6" t="n">
        <v>135.65</v>
      </c>
      <c r="J126" s="6" t="n">
        <v>426</v>
      </c>
      <c r="K126" s="6" t="n">
        <v>3276</v>
      </c>
      <c r="L126" s="6" t="n">
        <v>2850</v>
      </c>
      <c r="M126" s="6" t="n">
        <v>3.33</v>
      </c>
      <c r="N126" s="6" t="n">
        <v>3.63</v>
      </c>
    </row>
    <row collapsed="false" customFormat="false" customHeight="false" hidden="false" ht="12.1" outlineLevel="0" r="127">
      <c r="A127" s="50" t="n">
        <v>44558</v>
      </c>
      <c r="B127" s="17" t="s">
        <v>704</v>
      </c>
      <c r="C127" s="17" t="s">
        <v>67</v>
      </c>
      <c r="D127" s="17" t="s">
        <v>68</v>
      </c>
      <c r="E127" s="7" t="n">
        <v>140</v>
      </c>
      <c r="F127" s="17" t="s">
        <v>19</v>
      </c>
      <c r="G127" s="6" t="n">
        <v>40</v>
      </c>
      <c r="H127" s="6" t="n">
        <v>540.7</v>
      </c>
      <c r="I127" s="6" t="n">
        <v>309.04</v>
      </c>
      <c r="J127" s="6" t="n">
        <v>728</v>
      </c>
      <c r="K127" s="6" t="n">
        <v>5600</v>
      </c>
      <c r="L127" s="6" t="n">
        <v>4872</v>
      </c>
      <c r="M127" s="6" t="n">
        <v>11.26</v>
      </c>
      <c r="N127" s="6" t="n">
        <v>6.44</v>
      </c>
    </row>
    <row collapsed="false" customFormat="false" customHeight="false" hidden="false" ht="12.1" outlineLevel="0" r="128">
      <c r="A128" s="50" t="n">
        <v>44561</v>
      </c>
      <c r="B128" s="17" t="s">
        <v>704</v>
      </c>
      <c r="C128" s="17" t="s">
        <v>493</v>
      </c>
      <c r="D128" s="17" t="s">
        <v>708</v>
      </c>
      <c r="E128" s="7" t="n">
        <v>10</v>
      </c>
      <c r="F128" s="17" t="s">
        <v>19</v>
      </c>
      <c r="G128" s="6" t="n">
        <v>294.37</v>
      </c>
      <c r="H128" s="6" t="n">
        <v>5444</v>
      </c>
      <c r="I128" s="6" t="n">
        <v>3426.76</v>
      </c>
      <c r="J128" s="6" t="n">
        <v>383</v>
      </c>
      <c r="K128" s="6" t="n">
        <v>2943.7</v>
      </c>
      <c r="L128" s="6" t="n">
        <v>2560.7</v>
      </c>
      <c r="M128" s="6" t="n">
        <v>7.47</v>
      </c>
      <c r="N128" s="6" t="n">
        <v>4.7</v>
      </c>
    </row>
    <row collapsed="false" customFormat="false" customHeight="false" hidden="false" ht="12.1" outlineLevel="0" r="129">
      <c r="A129" s="50" t="n">
        <v>44571</v>
      </c>
      <c r="B129" s="17" t="s">
        <v>704</v>
      </c>
      <c r="C129" s="17" t="s">
        <v>24</v>
      </c>
      <c r="D129" s="17" t="s">
        <v>25</v>
      </c>
      <c r="E129" s="7" t="n">
        <v>1101</v>
      </c>
      <c r="F129" s="17" t="s">
        <v>19</v>
      </c>
      <c r="G129" s="6" t="n">
        <v>9.98</v>
      </c>
      <c r="H129" s="6" t="n">
        <v>707</v>
      </c>
      <c r="I129" s="6" t="n">
        <v>481.96</v>
      </c>
      <c r="J129" s="6" t="n">
        <v>1428</v>
      </c>
      <c r="K129" s="6" t="n">
        <v>10987.98</v>
      </c>
      <c r="L129" s="6" t="n">
        <v>9559.98</v>
      </c>
      <c r="M129" s="6" t="n">
        <v>1.8</v>
      </c>
      <c r="N129" s="6" t="n">
        <v>1.23</v>
      </c>
    </row>
    <row collapsed="false" customFormat="false" customHeight="false" hidden="false" ht="12.1" outlineLevel="0" r="130">
      <c r="A130" s="50" t="n">
        <v>44574</v>
      </c>
      <c r="B130" s="17" t="s">
        <v>704</v>
      </c>
      <c r="C130" s="17" t="s">
        <v>51</v>
      </c>
      <c r="D130" s="17" t="s">
        <v>52</v>
      </c>
      <c r="E130" s="7" t="n">
        <v>4680</v>
      </c>
      <c r="F130" s="17" t="s">
        <v>19</v>
      </c>
      <c r="G130" s="6" t="n">
        <v>2.663</v>
      </c>
      <c r="H130" s="6" t="n">
        <v>56.41</v>
      </c>
      <c r="I130" s="6" t="n">
        <v>56.28</v>
      </c>
      <c r="J130" s="6" t="n">
        <v>1620</v>
      </c>
      <c r="K130" s="6" t="n">
        <v>12462.84</v>
      </c>
      <c r="L130" s="6" t="n">
        <v>10842.84</v>
      </c>
      <c r="M130" s="6" t="n">
        <v>4.12</v>
      </c>
      <c r="N130" s="6" t="n">
        <v>4.11</v>
      </c>
    </row>
    <row collapsed="false" customFormat="false" customHeight="false" hidden="false" ht="12.1" outlineLevel="0" r="131">
      <c r="A131" s="50" t="n">
        <v>44579</v>
      </c>
      <c r="B131" s="17" t="s">
        <v>704</v>
      </c>
      <c r="C131" s="17" t="s">
        <v>489</v>
      </c>
      <c r="D131" s="17" t="s">
        <v>711</v>
      </c>
      <c r="E131" s="7" t="n">
        <v>400</v>
      </c>
      <c r="F131" s="17" t="s">
        <v>19</v>
      </c>
      <c r="G131" s="6" t="n">
        <v>28</v>
      </c>
      <c r="H131" s="6" t="n">
        <v>386.2</v>
      </c>
      <c r="I131" s="6" t="n">
        <v>104.05</v>
      </c>
      <c r="J131" s="6" t="n">
        <v>1456</v>
      </c>
      <c r="K131" s="6" t="n">
        <v>11200</v>
      </c>
      <c r="L131" s="6" t="n">
        <v>9744</v>
      </c>
      <c r="M131" s="6" t="n">
        <v>23.41</v>
      </c>
      <c r="N131" s="6" t="n">
        <v>6.31</v>
      </c>
    </row>
    <row collapsed="false" customFormat="false" customHeight="false" hidden="false" ht="12.1" outlineLevel="0" r="132">
      <c r="A132" s="50" t="n">
        <v>44722</v>
      </c>
      <c r="B132" s="17" t="s">
        <v>704</v>
      </c>
      <c r="C132" s="17" t="s">
        <v>487</v>
      </c>
      <c r="D132" s="17" t="s">
        <v>705</v>
      </c>
      <c r="E132" s="7" t="n">
        <v>2000</v>
      </c>
      <c r="F132" s="17" t="s">
        <v>19</v>
      </c>
      <c r="G132" s="6" t="n">
        <v>0.2366</v>
      </c>
      <c r="H132" s="6" t="n">
        <v>3.14</v>
      </c>
      <c r="I132" s="6" t="n">
        <v>3.9</v>
      </c>
      <c r="J132" s="6" t="n">
        <v>62</v>
      </c>
      <c r="K132" s="6" t="n">
        <v>473.16</v>
      </c>
      <c r="L132" s="6" t="n">
        <v>411.16</v>
      </c>
      <c r="M132" s="6" t="n">
        <v>5.27</v>
      </c>
      <c r="N132" s="6" t="n">
        <v>6.55</v>
      </c>
    </row>
    <row collapsed="false" customFormat="false" customHeight="false" hidden="false" ht="12.1" outlineLevel="0" r="133">
      <c r="A133" s="50" t="n">
        <v>44752</v>
      </c>
      <c r="B133" s="17" t="s">
        <v>704</v>
      </c>
      <c r="C133" s="17" t="s">
        <v>488</v>
      </c>
      <c r="D133" s="17" t="s">
        <v>707</v>
      </c>
      <c r="E133" s="7" t="n">
        <v>95000</v>
      </c>
      <c r="F133" s="17" t="s">
        <v>19</v>
      </c>
      <c r="G133" s="6" t="n">
        <v>0.053</v>
      </c>
      <c r="H133" s="6" t="n">
        <v>0.7336</v>
      </c>
      <c r="I133" s="6" t="n">
        <v>0.63</v>
      </c>
      <c r="J133" s="6" t="n">
        <v>655</v>
      </c>
      <c r="K133" s="6" t="n">
        <v>5039.6902</v>
      </c>
      <c r="L133" s="6" t="n">
        <v>4384.69</v>
      </c>
      <c r="M133" s="6" t="n">
        <v>7.33</v>
      </c>
      <c r="N133" s="6" t="n">
        <v>6.29</v>
      </c>
    </row>
    <row collapsed="false" customFormat="false" customHeight="false" hidden="false" ht="12.1" outlineLevel="0" r="134">
      <c r="A134" s="50" t="n">
        <v>44750</v>
      </c>
      <c r="B134" s="17" t="s">
        <v>704</v>
      </c>
      <c r="C134" s="17" t="s">
        <v>67</v>
      </c>
      <c r="D134" s="17" t="s">
        <v>68</v>
      </c>
      <c r="E134" s="7" t="n">
        <v>140</v>
      </c>
      <c r="F134" s="17" t="s">
        <v>19</v>
      </c>
      <c r="G134" s="6" t="n">
        <v>16</v>
      </c>
      <c r="H134" s="6" t="n">
        <v>390.3</v>
      </c>
      <c r="I134" s="6" t="n">
        <v>309.04</v>
      </c>
      <c r="J134" s="6" t="n">
        <v>291</v>
      </c>
      <c r="K134" s="6" t="n">
        <v>2240</v>
      </c>
      <c r="L134" s="6" t="n">
        <v>1949</v>
      </c>
      <c r="M134" s="6" t="n">
        <v>4.5</v>
      </c>
      <c r="N134" s="6" t="n">
        <v>3.57</v>
      </c>
    </row>
    <row collapsed="false" customFormat="false" customHeight="false" hidden="false" ht="12.1" outlineLevel="0" r="135">
      <c r="A135" s="50" t="n">
        <v>44750</v>
      </c>
      <c r="B135" s="17" t="s">
        <v>704</v>
      </c>
      <c r="C135" s="17" t="s">
        <v>24</v>
      </c>
      <c r="D135" s="17" t="s">
        <v>25</v>
      </c>
      <c r="E135" s="7" t="n">
        <v>1132</v>
      </c>
      <c r="F135" s="17" t="s">
        <v>19</v>
      </c>
      <c r="G135" s="6" t="n">
        <v>16.14</v>
      </c>
      <c r="H135" s="6" t="n">
        <v>707</v>
      </c>
      <c r="I135" s="6" t="n">
        <v>479.94</v>
      </c>
      <c r="J135" s="6" t="n">
        <v>2375</v>
      </c>
      <c r="K135" s="6" t="n">
        <v>18270.48</v>
      </c>
      <c r="L135" s="6" t="n">
        <v>15895.48</v>
      </c>
      <c r="M135" s="6" t="n">
        <v>2.93</v>
      </c>
      <c r="N135" s="6" t="n">
        <v>1.99</v>
      </c>
    </row>
    <row collapsed="false" customFormat="false" customHeight="false" hidden="false" ht="12.1" outlineLevel="0" r="136">
      <c r="A136" s="50" t="n">
        <v>44753</v>
      </c>
      <c r="B136" s="17" t="s">
        <v>704</v>
      </c>
      <c r="C136" s="17" t="s">
        <v>59</v>
      </c>
      <c r="D136" s="17" t="s">
        <v>60</v>
      </c>
      <c r="E136" s="7" t="n">
        <v>170</v>
      </c>
      <c r="F136" s="17" t="s">
        <v>19</v>
      </c>
      <c r="G136" s="6" t="n">
        <v>23.63</v>
      </c>
      <c r="H136" s="6" t="n">
        <v>343.8</v>
      </c>
      <c r="I136" s="6" t="n">
        <v>542.94</v>
      </c>
      <c r="J136" s="6" t="n">
        <v>522</v>
      </c>
      <c r="K136" s="6" t="n">
        <v>4017.1</v>
      </c>
      <c r="L136" s="6" t="n">
        <v>3495.1</v>
      </c>
      <c r="M136" s="6" t="n">
        <v>3.79</v>
      </c>
      <c r="N136" s="6" t="n">
        <v>5.98</v>
      </c>
    </row>
    <row collapsed="false" customFormat="false" customHeight="false" hidden="false" ht="12.1" outlineLevel="0" r="137">
      <c r="A137" s="50" t="n">
        <v>44753</v>
      </c>
      <c r="B137" s="17" t="s">
        <v>704</v>
      </c>
      <c r="C137" s="17" t="s">
        <v>501</v>
      </c>
      <c r="D137" s="17" t="s">
        <v>717</v>
      </c>
      <c r="E137" s="7" t="n">
        <v>580</v>
      </c>
      <c r="F137" s="17" t="s">
        <v>19</v>
      </c>
      <c r="G137" s="6" t="n">
        <v>0.744</v>
      </c>
      <c r="H137" s="6" t="n">
        <v>65.12</v>
      </c>
      <c r="I137" s="6" t="n">
        <v>78.68</v>
      </c>
      <c r="J137" s="6" t="n">
        <v>56</v>
      </c>
      <c r="K137" s="6" t="n">
        <v>431.52</v>
      </c>
      <c r="L137" s="6" t="n">
        <v>375.52</v>
      </c>
      <c r="M137" s="6" t="n">
        <v>0.82</v>
      </c>
      <c r="N137" s="6" t="n">
        <v>0.99</v>
      </c>
    </row>
    <row collapsed="false" customFormat="false" customHeight="false" hidden="false" ht="12.1" outlineLevel="0" r="138">
      <c r="A138" s="50" t="n">
        <v>44753</v>
      </c>
      <c r="B138" s="17" t="s">
        <v>704</v>
      </c>
      <c r="C138" s="17" t="s">
        <v>69</v>
      </c>
      <c r="D138" s="17" t="s">
        <v>70</v>
      </c>
      <c r="E138" s="7" t="n">
        <v>1</v>
      </c>
      <c r="F138" s="17" t="s">
        <v>19</v>
      </c>
      <c r="G138" s="6" t="n">
        <v>117.29</v>
      </c>
      <c r="H138" s="6" t="n">
        <v>715</v>
      </c>
      <c r="I138" s="6" t="n">
        <v>0</v>
      </c>
      <c r="J138" s="6" t="n">
        <v>15</v>
      </c>
      <c r="K138" s="6" t="n">
        <v>117.29</v>
      </c>
      <c r="L138" s="6" t="n">
        <v>102.29</v>
      </c>
      <c r="M138" s="6" t="n">
        <v>0</v>
      </c>
      <c r="N138" s="6" t="n">
        <v>14.31</v>
      </c>
    </row>
    <row collapsed="false" customFormat="false" customHeight="false" hidden="false" ht="12.1" outlineLevel="0" r="139">
      <c r="A139" s="50" t="n">
        <v>44754</v>
      </c>
      <c r="B139" s="17" t="s">
        <v>704</v>
      </c>
      <c r="C139" s="17" t="s">
        <v>30</v>
      </c>
      <c r="D139" s="17" t="s">
        <v>31</v>
      </c>
      <c r="E139" s="7" t="n">
        <v>1420</v>
      </c>
      <c r="F139" s="17" t="s">
        <v>19</v>
      </c>
      <c r="G139" s="6" t="n">
        <v>33.85</v>
      </c>
      <c r="H139" s="6" t="n">
        <v>236.85</v>
      </c>
      <c r="I139" s="6" t="n">
        <v>301.78</v>
      </c>
      <c r="J139" s="6" t="n">
        <v>6249</v>
      </c>
      <c r="K139" s="6" t="n">
        <v>48067</v>
      </c>
      <c r="L139" s="6" t="n">
        <v>41818</v>
      </c>
      <c r="M139" s="6" t="n">
        <v>9.76</v>
      </c>
      <c r="N139" s="6" t="n">
        <v>12.43</v>
      </c>
    </row>
    <row collapsed="false" customFormat="false" customHeight="false" hidden="false" ht="12.1" outlineLevel="0" r="140">
      <c r="A140" s="50" t="n">
        <v>44762</v>
      </c>
      <c r="B140" s="17" t="s">
        <v>704</v>
      </c>
      <c r="C140" s="17" t="s">
        <v>27</v>
      </c>
      <c r="D140" s="17" t="s">
        <v>28</v>
      </c>
      <c r="E140" s="7" t="n">
        <v>5300</v>
      </c>
      <c r="F140" s="17" t="s">
        <v>19</v>
      </c>
      <c r="G140" s="6" t="n">
        <v>4.73</v>
      </c>
      <c r="H140" s="6" t="n">
        <v>28.91</v>
      </c>
      <c r="I140" s="6" t="n">
        <v>35.09</v>
      </c>
      <c r="J140" s="6" t="n">
        <v>3259</v>
      </c>
      <c r="K140" s="6" t="n">
        <v>25069</v>
      </c>
      <c r="L140" s="6" t="n">
        <v>21810</v>
      </c>
      <c r="M140" s="6" t="n">
        <v>11.73</v>
      </c>
      <c r="N140" s="6" t="n">
        <v>14.23</v>
      </c>
    </row>
    <row collapsed="false" customFormat="false" customHeight="false" hidden="false" ht="12.1" outlineLevel="0" r="141">
      <c r="A141" s="50" t="n">
        <v>44762</v>
      </c>
      <c r="B141" s="17" t="s">
        <v>704</v>
      </c>
      <c r="C141" s="17" t="s">
        <v>21</v>
      </c>
      <c r="D141" s="17" t="s">
        <v>22</v>
      </c>
      <c r="E141" s="7" t="n">
        <v>2</v>
      </c>
      <c r="F141" s="17" t="s">
        <v>19</v>
      </c>
      <c r="G141" s="6" t="n">
        <v>10497.36</v>
      </c>
      <c r="H141" s="6" t="n">
        <v>113550</v>
      </c>
      <c r="I141" s="6" t="n">
        <v>137520.52</v>
      </c>
      <c r="J141" s="6" t="n">
        <v>2729</v>
      </c>
      <c r="K141" s="6" t="n">
        <v>20994.72</v>
      </c>
      <c r="L141" s="6" t="n">
        <v>18265.72</v>
      </c>
      <c r="M141" s="6" t="n">
        <v>6.64</v>
      </c>
      <c r="N141" s="6" t="n">
        <v>8.04</v>
      </c>
    </row>
    <row collapsed="false" customFormat="false" customHeight="false" hidden="false" ht="12.1" outlineLevel="0" r="142">
      <c r="A142" s="50" t="n">
        <v>44834</v>
      </c>
      <c r="B142" s="17" t="s">
        <v>704</v>
      </c>
      <c r="C142" s="17" t="s">
        <v>503</v>
      </c>
      <c r="D142" s="17" t="s">
        <v>721</v>
      </c>
      <c r="E142" s="7" t="n">
        <v>21</v>
      </c>
      <c r="F142" s="17" t="s">
        <v>19</v>
      </c>
      <c r="G142" s="6" t="n">
        <v>52.86</v>
      </c>
      <c r="H142" s="6" t="n">
        <v>1990.4</v>
      </c>
      <c r="I142" s="6" t="n">
        <v>1746.47</v>
      </c>
      <c r="J142" s="6" t="n">
        <v>144</v>
      </c>
      <c r="K142" s="6" t="n">
        <v>1110.06</v>
      </c>
      <c r="L142" s="6" t="n">
        <v>966.06</v>
      </c>
      <c r="M142" s="6" t="n">
        <v>2.63</v>
      </c>
      <c r="N142" s="6" t="n">
        <v>2.31</v>
      </c>
    </row>
    <row collapsed="false" customFormat="false" customHeight="false" hidden="false" ht="12.1" outlineLevel="0" r="143">
      <c r="A143" s="50" t="n">
        <v>44837</v>
      </c>
      <c r="B143" s="17" t="s">
        <v>704</v>
      </c>
      <c r="C143" s="17" t="s">
        <v>56</v>
      </c>
      <c r="D143" s="17" t="s">
        <v>57</v>
      </c>
      <c r="E143" s="7" t="n">
        <v>15</v>
      </c>
      <c r="F143" s="17" t="s">
        <v>19</v>
      </c>
      <c r="G143" s="6" t="n">
        <v>390</v>
      </c>
      <c r="H143" s="6" t="n">
        <v>6288</v>
      </c>
      <c r="I143" s="6" t="n">
        <v>2431.25</v>
      </c>
      <c r="J143" s="6" t="n">
        <v>761</v>
      </c>
      <c r="K143" s="6" t="n">
        <v>5850</v>
      </c>
      <c r="L143" s="6" t="n">
        <v>5089</v>
      </c>
      <c r="M143" s="6" t="n">
        <v>13.95</v>
      </c>
      <c r="N143" s="6" t="n">
        <v>5.4</v>
      </c>
    </row>
    <row collapsed="false" customFormat="false" customHeight="false" hidden="false" ht="12.1" outlineLevel="0" r="144">
      <c r="A144" s="50" t="n">
        <v>44837</v>
      </c>
      <c r="B144" s="17" t="s">
        <v>704</v>
      </c>
      <c r="C144" s="17" t="s">
        <v>56</v>
      </c>
      <c r="D144" s="17" t="s">
        <v>57</v>
      </c>
      <c r="E144" s="7" t="n">
        <v>15</v>
      </c>
      <c r="F144" s="17" t="s">
        <v>19</v>
      </c>
      <c r="G144" s="6" t="n">
        <v>390</v>
      </c>
      <c r="H144" s="6" t="n">
        <v>6288</v>
      </c>
      <c r="I144" s="6" t="n">
        <v>2431.25</v>
      </c>
      <c r="J144" s="6" t="n">
        <v>761</v>
      </c>
      <c r="K144" s="6" t="n">
        <v>5850</v>
      </c>
      <c r="L144" s="6" t="n">
        <v>5089</v>
      </c>
      <c r="M144" s="6" t="n">
        <v>13.95</v>
      </c>
      <c r="N144" s="6" t="n">
        <v>5.4</v>
      </c>
    </row>
    <row collapsed="false" customFormat="false" customHeight="false" hidden="false" ht="12.1" outlineLevel="0" r="145">
      <c r="A145" s="50" t="n">
        <v>44845</v>
      </c>
      <c r="B145" s="17" t="s">
        <v>704</v>
      </c>
      <c r="C145" s="17" t="s">
        <v>24</v>
      </c>
      <c r="D145" s="17" t="s">
        <v>25</v>
      </c>
      <c r="E145" s="7" t="n">
        <v>1150</v>
      </c>
      <c r="F145" s="17" t="s">
        <v>19</v>
      </c>
      <c r="G145" s="6" t="n">
        <v>32.71</v>
      </c>
      <c r="H145" s="6" t="n">
        <v>707</v>
      </c>
      <c r="I145" s="6" t="n">
        <v>478.57</v>
      </c>
      <c r="J145" s="6" t="n">
        <v>4890</v>
      </c>
      <c r="K145" s="6" t="n">
        <v>37616.5</v>
      </c>
      <c r="L145" s="6" t="n">
        <v>32726.5</v>
      </c>
      <c r="M145" s="6" t="n">
        <v>5.95</v>
      </c>
      <c r="N145" s="6" t="n">
        <v>4.03</v>
      </c>
    </row>
    <row collapsed="false" customFormat="false" customHeight="false" hidden="false" ht="12.1" outlineLevel="0" r="146">
      <c r="A146" s="50" t="n">
        <v>44845</v>
      </c>
      <c r="B146" s="17" t="s">
        <v>704</v>
      </c>
      <c r="C146" s="17" t="s">
        <v>36</v>
      </c>
      <c r="D146" s="17" t="s">
        <v>37</v>
      </c>
      <c r="E146" s="7" t="n">
        <v>2360</v>
      </c>
      <c r="F146" s="17" t="s">
        <v>19</v>
      </c>
      <c r="G146" s="6" t="n">
        <v>51.03</v>
      </c>
      <c r="H146" s="6" t="n">
        <v>161.24</v>
      </c>
      <c r="I146" s="6" t="n">
        <v>260.21</v>
      </c>
      <c r="J146" s="6" t="n">
        <v>15656</v>
      </c>
      <c r="K146" s="6" t="n">
        <v>120430.8</v>
      </c>
      <c r="L146" s="6" t="n">
        <v>104774.8</v>
      </c>
      <c r="M146" s="6" t="n">
        <v>17.06</v>
      </c>
      <c r="N146" s="6" t="n">
        <v>27.53</v>
      </c>
    </row>
    <row collapsed="false" customFormat="false" customHeight="false" hidden="false" ht="12.1" outlineLevel="0" r="147">
      <c r="A147" s="50" t="n">
        <v>44865</v>
      </c>
      <c r="B147" s="17" t="s">
        <v>704</v>
      </c>
      <c r="C147" s="17" t="s">
        <v>503</v>
      </c>
      <c r="D147" s="17" t="s">
        <v>721</v>
      </c>
      <c r="E147" s="7" t="n">
        <v>24</v>
      </c>
      <c r="F147" s="17" t="s">
        <v>19</v>
      </c>
      <c r="G147" s="6" t="n">
        <v>19.44</v>
      </c>
      <c r="H147" s="6" t="n">
        <v>1990.4</v>
      </c>
      <c r="I147" s="6" t="n">
        <v>1745.52</v>
      </c>
      <c r="J147" s="6" t="n">
        <v>61</v>
      </c>
      <c r="K147" s="6" t="n">
        <v>466.56</v>
      </c>
      <c r="L147" s="6" t="n">
        <v>405.56</v>
      </c>
      <c r="M147" s="6" t="n">
        <v>0.97</v>
      </c>
      <c r="N147" s="6" t="n">
        <v>0.85</v>
      </c>
    </row>
    <row collapsed="false" customFormat="false" customHeight="false" hidden="false" ht="12.1" outlineLevel="0" r="148">
      <c r="A148" s="50" t="n">
        <v>44895</v>
      </c>
      <c r="B148" s="17" t="s">
        <v>704</v>
      </c>
      <c r="C148" s="17" t="s">
        <v>503</v>
      </c>
      <c r="D148" s="17" t="s">
        <v>721</v>
      </c>
      <c r="E148" s="7" t="n">
        <v>24</v>
      </c>
      <c r="F148" s="17" t="s">
        <v>19</v>
      </c>
      <c r="G148" s="6" t="n">
        <v>18.05</v>
      </c>
      <c r="H148" s="6" t="n">
        <v>1990.4</v>
      </c>
      <c r="I148" s="6" t="n">
        <v>1745.52</v>
      </c>
      <c r="J148" s="6" t="n">
        <v>56</v>
      </c>
      <c r="K148" s="6" t="n">
        <v>433.2</v>
      </c>
      <c r="L148" s="6" t="n">
        <v>377.2</v>
      </c>
      <c r="M148" s="6" t="n">
        <v>0.9</v>
      </c>
      <c r="N148" s="6" t="n">
        <v>0.79</v>
      </c>
    </row>
    <row collapsed="false" customFormat="false" customHeight="false" hidden="false" ht="12.1" outlineLevel="0" r="149">
      <c r="A149" s="50" t="n">
        <v>44914</v>
      </c>
      <c r="B149" s="17" t="s">
        <v>704</v>
      </c>
      <c r="C149" s="17" t="s">
        <v>56</v>
      </c>
      <c r="D149" s="17" t="s">
        <v>57</v>
      </c>
      <c r="E149" s="7" t="n">
        <v>15</v>
      </c>
      <c r="F149" s="17" t="s">
        <v>19</v>
      </c>
      <c r="G149" s="6" t="n">
        <v>318</v>
      </c>
      <c r="H149" s="6" t="n">
        <v>5959</v>
      </c>
      <c r="I149" s="6" t="n">
        <v>2431.25</v>
      </c>
      <c r="J149" s="6" t="n">
        <v>620</v>
      </c>
      <c r="K149" s="6" t="n">
        <v>4770</v>
      </c>
      <c r="L149" s="6" t="n">
        <v>4150</v>
      </c>
      <c r="M149" s="6" t="n">
        <v>11.38</v>
      </c>
      <c r="N149" s="6" t="n">
        <v>4.64</v>
      </c>
    </row>
    <row collapsed="false" customFormat="false" customHeight="false" hidden="false" ht="12.1" outlineLevel="0" r="150">
      <c r="A150" s="50" t="n">
        <v>44916</v>
      </c>
      <c r="B150" s="17" t="s">
        <v>704</v>
      </c>
      <c r="C150" s="17" t="s">
        <v>16</v>
      </c>
      <c r="D150" s="17" t="s">
        <v>18</v>
      </c>
      <c r="E150" s="7" t="n">
        <v>81</v>
      </c>
      <c r="F150" s="17" t="s">
        <v>19</v>
      </c>
      <c r="G150" s="6" t="n">
        <v>256</v>
      </c>
      <c r="H150" s="6" t="n">
        <v>4040.5</v>
      </c>
      <c r="I150" s="6" t="n">
        <v>4281.18</v>
      </c>
      <c r="J150" s="6" t="n">
        <v>2696</v>
      </c>
      <c r="K150" s="6" t="n">
        <v>20736</v>
      </c>
      <c r="L150" s="6" t="n">
        <v>18040</v>
      </c>
      <c r="M150" s="6" t="n">
        <v>5.2</v>
      </c>
      <c r="N150" s="6" t="n">
        <v>5.51</v>
      </c>
    </row>
    <row collapsed="false" customFormat="false" customHeight="false" hidden="false" ht="12.1" outlineLevel="0" r="151">
      <c r="A151" s="50" t="n">
        <v>44916</v>
      </c>
      <c r="B151" s="17" t="s">
        <v>704</v>
      </c>
      <c r="C151" s="17" t="s">
        <v>16</v>
      </c>
      <c r="D151" s="17" t="s">
        <v>18</v>
      </c>
      <c r="E151" s="7" t="n">
        <v>81</v>
      </c>
      <c r="F151" s="17" t="s">
        <v>19</v>
      </c>
      <c r="G151" s="6" t="n">
        <v>537</v>
      </c>
      <c r="H151" s="6" t="n">
        <v>4040.5</v>
      </c>
      <c r="I151" s="6" t="n">
        <v>4281.18</v>
      </c>
      <c r="J151" s="6" t="n">
        <v>5655</v>
      </c>
      <c r="K151" s="6" t="n">
        <v>43497</v>
      </c>
      <c r="L151" s="6" t="n">
        <v>37842</v>
      </c>
      <c r="M151" s="6" t="n">
        <v>10.91</v>
      </c>
      <c r="N151" s="6" t="n">
        <v>11.56</v>
      </c>
    </row>
    <row collapsed="false" customFormat="false" customHeight="false" hidden="false" ht="12.1" outlineLevel="0" r="152">
      <c r="A152" s="50" t="n">
        <v>44926</v>
      </c>
      <c r="B152" s="17" t="s">
        <v>704</v>
      </c>
      <c r="C152" s="17" t="s">
        <v>503</v>
      </c>
      <c r="D152" s="17" t="s">
        <v>721</v>
      </c>
      <c r="E152" s="7" t="n">
        <v>24</v>
      </c>
      <c r="F152" s="17" t="s">
        <v>19</v>
      </c>
      <c r="G152" s="6" t="n">
        <v>17.92</v>
      </c>
      <c r="H152" s="6" t="n">
        <v>1990.4</v>
      </c>
      <c r="I152" s="6" t="n">
        <v>1745.52</v>
      </c>
      <c r="J152" s="6" t="n">
        <v>56</v>
      </c>
      <c r="K152" s="6" t="n">
        <v>430.08</v>
      </c>
      <c r="L152" s="6" t="n">
        <v>374.08</v>
      </c>
      <c r="M152" s="6" t="n">
        <v>0.89</v>
      </c>
      <c r="N152" s="6" t="n">
        <v>0.78</v>
      </c>
    </row>
    <row collapsed="false" customFormat="false" customHeight="false" hidden="false" ht="12.1" outlineLevel="0" r="153">
      <c r="A153" s="50" t="n">
        <v>44925</v>
      </c>
      <c r="B153" s="17" t="s">
        <v>704</v>
      </c>
      <c r="C153" s="17" t="s">
        <v>67</v>
      </c>
      <c r="D153" s="17" t="s">
        <v>68</v>
      </c>
      <c r="E153" s="7" t="n">
        <v>140</v>
      </c>
      <c r="F153" s="17" t="s">
        <v>19</v>
      </c>
      <c r="G153" s="6" t="n">
        <v>69.78</v>
      </c>
      <c r="H153" s="6" t="n">
        <v>459.5</v>
      </c>
      <c r="I153" s="6" t="n">
        <v>309.04</v>
      </c>
      <c r="J153" s="6" t="n">
        <v>1270</v>
      </c>
      <c r="K153" s="6" t="n">
        <v>9769.2</v>
      </c>
      <c r="L153" s="6" t="n">
        <v>8499.2</v>
      </c>
      <c r="M153" s="6" t="n">
        <v>19.64</v>
      </c>
      <c r="N153" s="6" t="n">
        <v>13.21</v>
      </c>
    </row>
    <row collapsed="false" customFormat="false" customHeight="false" hidden="false" ht="12.1" outlineLevel="0" r="154">
      <c r="A154" s="50" t="n">
        <v>44936</v>
      </c>
      <c r="B154" s="17" t="s">
        <v>704</v>
      </c>
      <c r="C154" s="17" t="s">
        <v>24</v>
      </c>
      <c r="D154" s="17" t="s">
        <v>25</v>
      </c>
      <c r="E154" s="7" t="n">
        <v>1183</v>
      </c>
      <c r="F154" s="17" t="s">
        <v>19</v>
      </c>
      <c r="G154" s="6" t="n">
        <v>6.86</v>
      </c>
      <c r="H154" s="6" t="n">
        <v>707</v>
      </c>
      <c r="I154" s="6" t="n">
        <v>475.1</v>
      </c>
      <c r="J154" s="6" t="n">
        <v>1055</v>
      </c>
      <c r="K154" s="6" t="n">
        <v>8115.38</v>
      </c>
      <c r="L154" s="6" t="n">
        <v>7060.38</v>
      </c>
      <c r="M154" s="6" t="n">
        <v>1.26</v>
      </c>
      <c r="N154" s="6" t="n">
        <v>0.84</v>
      </c>
    </row>
    <row collapsed="false" customFormat="false" customHeight="false" hidden="false" ht="12.1" outlineLevel="0" r="155">
      <c r="A155" s="50" t="n">
        <v>44938</v>
      </c>
      <c r="B155" s="17" t="s">
        <v>704</v>
      </c>
      <c r="C155" s="17" t="s">
        <v>59</v>
      </c>
      <c r="D155" s="17" t="s">
        <v>60</v>
      </c>
      <c r="E155" s="7" t="n">
        <v>400</v>
      </c>
      <c r="F155" s="17" t="s">
        <v>19</v>
      </c>
      <c r="G155" s="6" t="n">
        <v>20.39</v>
      </c>
      <c r="H155" s="6" t="n">
        <v>346.85</v>
      </c>
      <c r="I155" s="6" t="n">
        <v>430.86</v>
      </c>
      <c r="J155" s="6" t="n">
        <v>1060</v>
      </c>
      <c r="K155" s="6" t="n">
        <v>8156</v>
      </c>
      <c r="L155" s="6" t="n">
        <v>7096</v>
      </c>
      <c r="M155" s="6" t="n">
        <v>4.12</v>
      </c>
      <c r="N155" s="6" t="n">
        <v>5.11</v>
      </c>
    </row>
    <row collapsed="false" customFormat="false" customHeight="false" hidden="false" ht="12.1" outlineLevel="0" r="156">
      <c r="A156" s="50" t="n">
        <v>44957</v>
      </c>
      <c r="B156" s="17" t="s">
        <v>704</v>
      </c>
      <c r="C156" s="17" t="s">
        <v>503</v>
      </c>
      <c r="D156" s="17" t="s">
        <v>721</v>
      </c>
      <c r="E156" s="7" t="n">
        <v>24</v>
      </c>
      <c r="F156" s="17" t="s">
        <v>19</v>
      </c>
      <c r="G156" s="6" t="n">
        <v>18.2</v>
      </c>
      <c r="H156" s="6" t="n">
        <v>1990.4</v>
      </c>
      <c r="I156" s="6" t="n">
        <v>1745.52</v>
      </c>
      <c r="J156" s="6" t="n">
        <v>57</v>
      </c>
      <c r="K156" s="6" t="n">
        <v>436.8</v>
      </c>
      <c r="L156" s="6" t="n">
        <v>379.8</v>
      </c>
      <c r="M156" s="6" t="n">
        <v>0.91</v>
      </c>
      <c r="N156" s="6" t="n">
        <v>0.8</v>
      </c>
    </row>
    <row collapsed="false" customFormat="false" customHeight="false" hidden="false" ht="12.1" outlineLevel="0" r="157">
      <c r="A157" s="50" t="n">
        <v>44981</v>
      </c>
      <c r="B157" s="17" t="s">
        <v>704</v>
      </c>
      <c r="C157" s="17" t="s">
        <v>503</v>
      </c>
      <c r="D157" s="17" t="s">
        <v>721</v>
      </c>
      <c r="E157" s="7" t="n">
        <v>24</v>
      </c>
      <c r="F157" s="17" t="s">
        <v>19</v>
      </c>
      <c r="G157" s="6" t="n">
        <v>18.09</v>
      </c>
      <c r="H157" s="6" t="n">
        <v>1990.4</v>
      </c>
      <c r="I157" s="6" t="n">
        <v>1745.52</v>
      </c>
      <c r="J157" s="6" t="n">
        <v>56</v>
      </c>
      <c r="K157" s="6" t="n">
        <v>434.16</v>
      </c>
      <c r="L157" s="6" t="n">
        <v>378.16</v>
      </c>
      <c r="M157" s="6" t="n">
        <v>0.9</v>
      </c>
      <c r="N157" s="6" t="n">
        <v>0.79</v>
      </c>
    </row>
    <row collapsed="false" customFormat="false" customHeight="false" hidden="false" ht="12.1" outlineLevel="0" r="158">
      <c r="A158" s="50" t="n">
        <v>45020</v>
      </c>
      <c r="B158" s="17" t="s">
        <v>704</v>
      </c>
      <c r="C158" s="17" t="s">
        <v>56</v>
      </c>
      <c r="D158" s="17" t="s">
        <v>57</v>
      </c>
      <c r="E158" s="7" t="n">
        <v>15</v>
      </c>
      <c r="F158" s="17" t="s">
        <v>19</v>
      </c>
      <c r="G158" s="6" t="n">
        <v>465</v>
      </c>
      <c r="H158" s="6" t="n">
        <v>7301</v>
      </c>
      <c r="I158" s="6" t="n">
        <v>2431.25</v>
      </c>
      <c r="J158" s="6" t="n">
        <v>907</v>
      </c>
      <c r="K158" s="6" t="n">
        <v>6975</v>
      </c>
      <c r="L158" s="6" t="n">
        <v>6068</v>
      </c>
      <c r="M158" s="6" t="n">
        <v>16.64</v>
      </c>
      <c r="N158" s="6" t="n">
        <v>5.54</v>
      </c>
    </row>
    <row collapsed="false" customFormat="false" customHeight="false" hidden="false" ht="12.1" outlineLevel="0" r="159">
      <c r="A159" s="50" t="n">
        <v>45016</v>
      </c>
      <c r="B159" s="17" t="s">
        <v>704</v>
      </c>
      <c r="C159" s="17" t="s">
        <v>503</v>
      </c>
      <c r="D159" s="17" t="s">
        <v>721</v>
      </c>
      <c r="E159" s="7" t="n">
        <v>24</v>
      </c>
      <c r="F159" s="17" t="s">
        <v>19</v>
      </c>
      <c r="G159" s="6" t="n">
        <v>16.09</v>
      </c>
      <c r="H159" s="6" t="n">
        <v>1990.4</v>
      </c>
      <c r="I159" s="6" t="n">
        <v>1745.52</v>
      </c>
      <c r="J159" s="6" t="n">
        <v>50</v>
      </c>
      <c r="K159" s="6" t="n">
        <v>386.16</v>
      </c>
      <c r="L159" s="6" t="n">
        <v>336.16</v>
      </c>
      <c r="M159" s="6" t="n">
        <v>0.8</v>
      </c>
      <c r="N159" s="6" t="n">
        <v>0.7</v>
      </c>
    </row>
    <row collapsed="false" customFormat="false" customHeight="false" hidden="false" ht="12.1" outlineLevel="0" r="160">
      <c r="A160" s="50" t="n">
        <v>45044</v>
      </c>
      <c r="B160" s="17" t="s">
        <v>704</v>
      </c>
      <c r="C160" s="17" t="s">
        <v>503</v>
      </c>
      <c r="D160" s="17" t="s">
        <v>721</v>
      </c>
      <c r="E160" s="7" t="n">
        <v>24</v>
      </c>
      <c r="F160" s="17" t="s">
        <v>19</v>
      </c>
      <c r="G160" s="6" t="n">
        <v>14.15</v>
      </c>
      <c r="H160" s="6" t="n">
        <v>1990.4</v>
      </c>
      <c r="I160" s="6" t="n">
        <v>1745.52</v>
      </c>
      <c r="J160" s="6" t="n">
        <v>44</v>
      </c>
      <c r="K160" s="6" t="n">
        <v>339.6</v>
      </c>
      <c r="L160" s="6" t="n">
        <v>295.6</v>
      </c>
      <c r="M160" s="6" t="n">
        <v>0.71</v>
      </c>
      <c r="N160" s="6" t="n">
        <v>0.62</v>
      </c>
    </row>
    <row collapsed="false" customFormat="false" customHeight="false" hidden="false" ht="12.1" outlineLevel="0" r="161">
      <c r="A161" s="50" t="n">
        <v>45057</v>
      </c>
      <c r="B161" s="17" t="s">
        <v>704</v>
      </c>
      <c r="C161" s="17" t="s">
        <v>33</v>
      </c>
      <c r="D161" s="17" t="s">
        <v>34</v>
      </c>
      <c r="E161" s="7" t="n">
        <v>1920</v>
      </c>
      <c r="F161" s="17" t="s">
        <v>19</v>
      </c>
      <c r="G161" s="6" t="n">
        <v>25</v>
      </c>
      <c r="H161" s="6" t="n">
        <v>226.55</v>
      </c>
      <c r="I161" s="6" t="n">
        <v>177.77</v>
      </c>
      <c r="J161" s="6" t="n">
        <v>6240</v>
      </c>
      <c r="K161" s="6" t="n">
        <v>48000</v>
      </c>
      <c r="L161" s="6" t="n">
        <v>41760</v>
      </c>
      <c r="M161" s="6" t="n">
        <v>12.24</v>
      </c>
      <c r="N161" s="6" t="n">
        <v>9.6</v>
      </c>
    </row>
    <row collapsed="false" customFormat="false" customHeight="false" hidden="false" ht="12.1" outlineLevel="0" r="162">
      <c r="A162" s="50" t="n">
        <v>45057</v>
      </c>
      <c r="B162" s="17" t="s">
        <v>704</v>
      </c>
      <c r="C162" s="17" t="s">
        <v>39</v>
      </c>
      <c r="D162" s="17" t="s">
        <v>40</v>
      </c>
      <c r="E162" s="7" t="n">
        <v>600</v>
      </c>
      <c r="F162" s="17" t="s">
        <v>19</v>
      </c>
      <c r="G162" s="6" t="n">
        <v>25</v>
      </c>
      <c r="H162" s="6" t="n">
        <v>229.32</v>
      </c>
      <c r="I162" s="6" t="n">
        <v>197.72</v>
      </c>
      <c r="J162" s="6" t="n">
        <v>1950</v>
      </c>
      <c r="K162" s="6" t="n">
        <v>15000</v>
      </c>
      <c r="L162" s="6" t="n">
        <v>13050</v>
      </c>
      <c r="M162" s="6" t="n">
        <v>11</v>
      </c>
      <c r="N162" s="6" t="n">
        <v>9.48</v>
      </c>
    </row>
    <row collapsed="false" customFormat="false" customHeight="false" hidden="false" ht="12.1" outlineLevel="0" r="163">
      <c r="A163" s="50" t="n">
        <v>45082</v>
      </c>
      <c r="B163" s="17" t="s">
        <v>704</v>
      </c>
      <c r="C163" s="17" t="s">
        <v>16</v>
      </c>
      <c r="D163" s="17" t="s">
        <v>18</v>
      </c>
      <c r="E163" s="7" t="n">
        <v>125</v>
      </c>
      <c r="F163" s="17" t="s">
        <v>19</v>
      </c>
      <c r="G163" s="6" t="n">
        <v>438</v>
      </c>
      <c r="H163" s="6" t="n">
        <v>5166.5</v>
      </c>
      <c r="I163" s="6" t="n">
        <v>4331.46</v>
      </c>
      <c r="J163" s="6" t="n">
        <v>7118</v>
      </c>
      <c r="K163" s="6" t="n">
        <v>54750</v>
      </c>
      <c r="L163" s="6" t="n">
        <v>47632</v>
      </c>
      <c r="M163" s="6" t="n">
        <v>8.8</v>
      </c>
      <c r="N163" s="6" t="n">
        <v>7.38</v>
      </c>
    </row>
    <row collapsed="false" customFormat="false" customHeight="false" hidden="false" ht="12.1" outlineLevel="0" r="164">
      <c r="A164" s="50" t="n">
        <v>45093</v>
      </c>
      <c r="B164" s="17" t="s">
        <v>704</v>
      </c>
      <c r="C164" s="17" t="s">
        <v>53</v>
      </c>
      <c r="D164" s="17" t="s">
        <v>54</v>
      </c>
      <c r="E164" s="7" t="n">
        <v>2300</v>
      </c>
      <c r="F164" s="17" t="s">
        <v>19</v>
      </c>
      <c r="G164" s="6" t="n">
        <v>4.84</v>
      </c>
      <c r="H164" s="6" t="n">
        <v>124.06</v>
      </c>
      <c r="I164" s="6" t="n">
        <v>107.65</v>
      </c>
      <c r="J164" s="6" t="n">
        <v>1447</v>
      </c>
      <c r="K164" s="6" t="n">
        <v>11132</v>
      </c>
      <c r="L164" s="6" t="n">
        <v>9685</v>
      </c>
      <c r="M164" s="6" t="n">
        <v>3.91</v>
      </c>
      <c r="N164" s="6" t="n">
        <v>3.39</v>
      </c>
    </row>
    <row collapsed="false" customFormat="false" customHeight="false" hidden="false" ht="12.1" outlineLevel="0" r="165">
      <c r="A165" s="50" t="n">
        <v>45106</v>
      </c>
      <c r="B165" s="17" t="s">
        <v>704</v>
      </c>
      <c r="C165" s="17" t="s">
        <v>30</v>
      </c>
      <c r="D165" s="17" t="s">
        <v>31</v>
      </c>
      <c r="E165" s="7" t="n">
        <v>1500</v>
      </c>
      <c r="F165" s="17" t="s">
        <v>19</v>
      </c>
      <c r="G165" s="6" t="n">
        <v>34.29</v>
      </c>
      <c r="H165" s="6" t="n">
        <v>303.5</v>
      </c>
      <c r="I165" s="6" t="n">
        <v>298.06</v>
      </c>
      <c r="J165" s="6" t="n">
        <v>6687</v>
      </c>
      <c r="K165" s="6" t="n">
        <v>51435</v>
      </c>
      <c r="L165" s="6" t="n">
        <v>44748</v>
      </c>
      <c r="M165" s="6" t="n">
        <v>10.01</v>
      </c>
      <c r="N165" s="6" t="n">
        <v>9.83</v>
      </c>
    </row>
    <row collapsed="false" customFormat="false" customHeight="false" hidden="false" ht="12.1" outlineLevel="0" r="166">
      <c r="A166" s="50" t="n">
        <v>45114</v>
      </c>
      <c r="B166" s="17" t="s">
        <v>704</v>
      </c>
      <c r="C166" s="17" t="s">
        <v>69</v>
      </c>
      <c r="D166" s="17" t="s">
        <v>70</v>
      </c>
      <c r="E166" s="7" t="n">
        <v>1</v>
      </c>
      <c r="F166" s="17" t="s">
        <v>19</v>
      </c>
      <c r="G166" s="6" t="n">
        <v>199.89</v>
      </c>
      <c r="H166" s="6" t="n">
        <v>1366</v>
      </c>
      <c r="I166" s="6" t="n">
        <v>0</v>
      </c>
      <c r="J166" s="6" t="n">
        <v>26</v>
      </c>
      <c r="K166" s="6" t="n">
        <v>199.89</v>
      </c>
      <c r="L166" s="6" t="n">
        <v>173.89</v>
      </c>
      <c r="M166" s="6" t="n">
        <v>0</v>
      </c>
      <c r="N166" s="6" t="n">
        <v>12.73</v>
      </c>
    </row>
    <row collapsed="false" customFormat="false" customHeight="false" hidden="false" ht="12.1" outlineLevel="0" r="167">
      <c r="A167" s="50" t="n">
        <v>45117</v>
      </c>
      <c r="B167" s="17" t="s">
        <v>704</v>
      </c>
      <c r="C167" s="17" t="s">
        <v>504</v>
      </c>
      <c r="D167" s="17" t="s">
        <v>722</v>
      </c>
      <c r="E167" s="7" t="n">
        <v>160000</v>
      </c>
      <c r="F167" s="17" t="s">
        <v>19</v>
      </c>
      <c r="G167" s="6" t="n">
        <v>0.0581</v>
      </c>
      <c r="H167" s="6" t="n">
        <v>0.6688</v>
      </c>
      <c r="I167" s="6" t="n">
        <v>0.7</v>
      </c>
      <c r="J167" s="6" t="n">
        <v>1208</v>
      </c>
      <c r="K167" s="6" t="n">
        <v>9292.1356</v>
      </c>
      <c r="L167" s="6" t="n">
        <v>8084.14</v>
      </c>
      <c r="M167" s="6" t="n">
        <v>7.24</v>
      </c>
      <c r="N167" s="6" t="n">
        <v>7.55</v>
      </c>
    </row>
    <row collapsed="false" customFormat="false" customHeight="false" hidden="false" ht="12.1" outlineLevel="0" r="168">
      <c r="A168" s="50" t="n">
        <v>45117</v>
      </c>
      <c r="B168" s="17" t="s">
        <v>704</v>
      </c>
      <c r="C168" s="17" t="s">
        <v>67</v>
      </c>
      <c r="D168" s="17" t="s">
        <v>68</v>
      </c>
      <c r="E168" s="7" t="n">
        <v>140</v>
      </c>
      <c r="F168" s="17" t="s">
        <v>19</v>
      </c>
      <c r="G168" s="6" t="n">
        <v>12.16</v>
      </c>
      <c r="H168" s="6" t="n">
        <v>524.55</v>
      </c>
      <c r="I168" s="6" t="n">
        <v>309.04</v>
      </c>
      <c r="J168" s="6" t="n">
        <v>221</v>
      </c>
      <c r="K168" s="6" t="n">
        <v>1702.4</v>
      </c>
      <c r="L168" s="6" t="n">
        <v>1481.4</v>
      </c>
      <c r="M168" s="6" t="n">
        <v>3.42</v>
      </c>
      <c r="N168" s="6" t="n">
        <v>2.02</v>
      </c>
    </row>
    <row collapsed="false" customFormat="false" customHeight="false" hidden="false" ht="12.1" outlineLevel="0" r="169">
      <c r="A169" s="50" t="n">
        <v>45118</v>
      </c>
      <c r="B169" s="17" t="s">
        <v>704</v>
      </c>
      <c r="C169" s="17" t="s">
        <v>486</v>
      </c>
      <c r="D169" s="17" t="s">
        <v>720</v>
      </c>
      <c r="E169" s="7" t="n">
        <v>405</v>
      </c>
      <c r="F169" s="17" t="s">
        <v>19</v>
      </c>
      <c r="G169" s="6" t="n">
        <v>27.71</v>
      </c>
      <c r="H169" s="6" t="n">
        <v>490.7</v>
      </c>
      <c r="I169" s="6" t="n">
        <v>503.55</v>
      </c>
      <c r="J169" s="6" t="n">
        <v>1459</v>
      </c>
      <c r="K169" s="6" t="n">
        <v>11222.55</v>
      </c>
      <c r="L169" s="6" t="n">
        <v>9763.55</v>
      </c>
      <c r="M169" s="6" t="n">
        <v>4.79</v>
      </c>
      <c r="N169" s="6" t="n">
        <v>4.91</v>
      </c>
    </row>
    <row collapsed="false" customFormat="false" customHeight="false" hidden="false" ht="12.1" outlineLevel="0" r="170">
      <c r="A170" s="50" t="n">
        <v>45118</v>
      </c>
      <c r="B170" s="17" t="s">
        <v>704</v>
      </c>
      <c r="C170" s="17" t="s">
        <v>59</v>
      </c>
      <c r="D170" s="17" t="s">
        <v>60</v>
      </c>
      <c r="E170" s="7" t="n">
        <v>400</v>
      </c>
      <c r="F170" s="17" t="s">
        <v>19</v>
      </c>
      <c r="G170" s="6" t="n">
        <v>17.97</v>
      </c>
      <c r="H170" s="6" t="n">
        <v>478.8</v>
      </c>
      <c r="I170" s="6" t="n">
        <v>430.86</v>
      </c>
      <c r="J170" s="6" t="n">
        <v>934</v>
      </c>
      <c r="K170" s="6" t="n">
        <v>7188</v>
      </c>
      <c r="L170" s="6" t="n">
        <v>6254</v>
      </c>
      <c r="M170" s="6" t="n">
        <v>3.63</v>
      </c>
      <c r="N170" s="6" t="n">
        <v>3.27</v>
      </c>
    </row>
    <row collapsed="false" customFormat="false" customHeight="false" hidden="false" ht="12.1" outlineLevel="0" r="171">
      <c r="A171" s="50" t="n">
        <v>45118</v>
      </c>
      <c r="B171" s="17" t="s">
        <v>704</v>
      </c>
      <c r="C171" s="17" t="s">
        <v>24</v>
      </c>
      <c r="D171" s="17" t="s">
        <v>25</v>
      </c>
      <c r="E171" s="7" t="n">
        <v>1309</v>
      </c>
      <c r="F171" s="17" t="s">
        <v>19</v>
      </c>
      <c r="G171" s="6" t="n">
        <v>27.71</v>
      </c>
      <c r="H171" s="6" t="n">
        <v>707</v>
      </c>
      <c r="I171" s="6" t="n">
        <v>461.31</v>
      </c>
      <c r="J171" s="6" t="n">
        <v>4715</v>
      </c>
      <c r="K171" s="6" t="n">
        <v>36272.39</v>
      </c>
      <c r="L171" s="6" t="n">
        <v>31557.39</v>
      </c>
      <c r="M171" s="6" t="n">
        <v>5.23</v>
      </c>
      <c r="N171" s="6" t="n">
        <v>3.41</v>
      </c>
    </row>
    <row collapsed="false" customFormat="false" customHeight="false" hidden="false" ht="12.1" outlineLevel="0" r="172">
      <c r="A172" s="50" t="n">
        <v>45118</v>
      </c>
      <c r="B172" s="17" t="s">
        <v>704</v>
      </c>
      <c r="C172" s="17" t="s">
        <v>501</v>
      </c>
      <c r="D172" s="17" t="s">
        <v>717</v>
      </c>
      <c r="E172" s="7" t="n">
        <v>640</v>
      </c>
      <c r="F172" s="17" t="s">
        <v>19</v>
      </c>
      <c r="G172" s="6" t="n">
        <v>1.49</v>
      </c>
      <c r="H172" s="6" t="n">
        <v>83.1</v>
      </c>
      <c r="I172" s="6" t="n">
        <v>77.3</v>
      </c>
      <c r="J172" s="6" t="n">
        <v>124</v>
      </c>
      <c r="K172" s="6" t="n">
        <v>953.6</v>
      </c>
      <c r="L172" s="6" t="n">
        <v>829.6</v>
      </c>
      <c r="M172" s="6" t="n">
        <v>1.68</v>
      </c>
      <c r="N172" s="6" t="n">
        <v>1.56</v>
      </c>
    </row>
    <row collapsed="false" customFormat="false" customHeight="false" hidden="false" ht="12.1" outlineLevel="0" r="173">
      <c r="A173" s="50" t="n">
        <v>45118</v>
      </c>
      <c r="B173" s="17" t="s">
        <v>704</v>
      </c>
      <c r="C173" s="17" t="s">
        <v>56</v>
      </c>
      <c r="D173" s="17" t="s">
        <v>57</v>
      </c>
      <c r="E173" s="7" t="n">
        <v>15</v>
      </c>
      <c r="F173" s="17" t="s">
        <v>19</v>
      </c>
      <c r="G173" s="6" t="n">
        <v>264</v>
      </c>
      <c r="H173" s="6" t="n">
        <v>7278</v>
      </c>
      <c r="I173" s="6" t="n">
        <v>2431.25</v>
      </c>
      <c r="J173" s="6" t="n">
        <v>515</v>
      </c>
      <c r="K173" s="6" t="n">
        <v>3960</v>
      </c>
      <c r="L173" s="6" t="n">
        <v>3445</v>
      </c>
      <c r="M173" s="6" t="n">
        <v>9.45</v>
      </c>
      <c r="N173" s="6" t="n">
        <v>3.16</v>
      </c>
    </row>
    <row collapsed="false" customFormat="false" customHeight="false" hidden="false" ht="12.1" outlineLevel="0" r="174">
      <c r="A174" s="50" t="n">
        <v>45118</v>
      </c>
      <c r="B174" s="17" t="s">
        <v>704</v>
      </c>
      <c r="C174" s="17" t="s">
        <v>488</v>
      </c>
      <c r="D174" s="17" t="s">
        <v>707</v>
      </c>
      <c r="E174" s="7" t="n">
        <v>95000</v>
      </c>
      <c r="F174" s="17" t="s">
        <v>19</v>
      </c>
      <c r="G174" s="6" t="n">
        <v>0.0503</v>
      </c>
      <c r="H174" s="6" t="n">
        <v>0.7336</v>
      </c>
      <c r="I174" s="6" t="n">
        <v>0.63</v>
      </c>
      <c r="J174" s="6" t="n">
        <v>621</v>
      </c>
      <c r="K174" s="6" t="n">
        <v>4774.2055</v>
      </c>
      <c r="L174" s="6" t="n">
        <v>4153.21</v>
      </c>
      <c r="M174" s="6" t="n">
        <v>6.95</v>
      </c>
      <c r="N174" s="6" t="n">
        <v>5.96</v>
      </c>
    </row>
    <row collapsed="false" customFormat="false" customHeight="false" hidden="false" ht="12.1" outlineLevel="0" r="175">
      <c r="A175" s="50" t="n">
        <v>45119</v>
      </c>
      <c r="B175" s="17" t="s">
        <v>704</v>
      </c>
      <c r="C175" s="17" t="s">
        <v>499</v>
      </c>
      <c r="D175" s="17" t="s">
        <v>712</v>
      </c>
      <c r="E175" s="7" t="n">
        <v>8</v>
      </c>
      <c r="F175" s="17" t="s">
        <v>19</v>
      </c>
      <c r="G175" s="6" t="n">
        <v>391.54</v>
      </c>
      <c r="H175" s="6" t="n">
        <v>13100</v>
      </c>
      <c r="I175" s="6" t="n">
        <v>12461.66</v>
      </c>
      <c r="J175" s="6" t="n">
        <v>407</v>
      </c>
      <c r="K175" s="6" t="n">
        <v>3132.32</v>
      </c>
      <c r="L175" s="6" t="n">
        <v>2725.32</v>
      </c>
      <c r="M175" s="6" t="n">
        <v>2.73</v>
      </c>
      <c r="N175" s="6" t="n">
        <v>2.6</v>
      </c>
    </row>
    <row collapsed="false" customFormat="false" customHeight="false" hidden="false" ht="12.1" outlineLevel="0" r="176">
      <c r="A176" s="50" t="n">
        <v>45127</v>
      </c>
      <c r="B176" s="17" t="s">
        <v>704</v>
      </c>
      <c r="C176" s="17" t="s">
        <v>21</v>
      </c>
      <c r="D176" s="17" t="s">
        <v>22</v>
      </c>
      <c r="E176" s="7" t="n">
        <v>10</v>
      </c>
      <c r="F176" s="17" t="s">
        <v>19</v>
      </c>
      <c r="G176" s="6" t="n">
        <v>16665.2</v>
      </c>
      <c r="H176" s="6" t="n">
        <v>123900</v>
      </c>
      <c r="I176" s="6" t="n">
        <v>128643.01</v>
      </c>
      <c r="J176" s="6" t="n">
        <v>21665</v>
      </c>
      <c r="K176" s="6" t="n">
        <v>166652</v>
      </c>
      <c r="L176" s="6" t="n">
        <v>144987</v>
      </c>
      <c r="M176" s="6" t="n">
        <v>11.27</v>
      </c>
      <c r="N176" s="6" t="n">
        <v>11.7</v>
      </c>
    </row>
    <row collapsed="false" customFormat="false" customHeight="false" hidden="false" ht="12.1" outlineLevel="0" r="177">
      <c r="A177" s="50" t="n">
        <v>45127</v>
      </c>
      <c r="B177" s="17" t="s">
        <v>704</v>
      </c>
      <c r="C177" s="17" t="s">
        <v>27</v>
      </c>
      <c r="D177" s="17" t="s">
        <v>28</v>
      </c>
      <c r="E177" s="7" t="n">
        <v>10800</v>
      </c>
      <c r="F177" s="17" t="s">
        <v>19</v>
      </c>
      <c r="G177" s="6" t="n">
        <v>0.8</v>
      </c>
      <c r="H177" s="6" t="n">
        <v>42.025</v>
      </c>
      <c r="I177" s="6" t="n">
        <v>31.42</v>
      </c>
      <c r="J177" s="6" t="n">
        <v>1123</v>
      </c>
      <c r="K177" s="6" t="n">
        <v>8640</v>
      </c>
      <c r="L177" s="6" t="n">
        <v>7517</v>
      </c>
      <c r="M177" s="6" t="n">
        <v>2.22</v>
      </c>
      <c r="N177" s="6" t="n">
        <v>1.66</v>
      </c>
    </row>
    <row collapsed="false" customFormat="false" customHeight="false" hidden="false" ht="12.1" outlineLevel="0" r="178">
      <c r="A178" s="50" t="n">
        <v>45210</v>
      </c>
      <c r="B178" s="17" t="s">
        <v>704</v>
      </c>
      <c r="C178" s="17" t="s">
        <v>486</v>
      </c>
      <c r="D178" s="17" t="s">
        <v>720</v>
      </c>
      <c r="E178" s="7" t="n">
        <v>405</v>
      </c>
      <c r="F178" s="17" t="s">
        <v>19</v>
      </c>
      <c r="G178" s="6" t="n">
        <v>27.54</v>
      </c>
      <c r="H178" s="6" t="n">
        <v>618.8</v>
      </c>
      <c r="I178" s="6" t="n">
        <v>503.55</v>
      </c>
      <c r="J178" s="6" t="n">
        <v>1450</v>
      </c>
      <c r="K178" s="6" t="n">
        <v>11153.7</v>
      </c>
      <c r="L178" s="6" t="n">
        <v>9703.7</v>
      </c>
      <c r="M178" s="6" t="n">
        <v>4.76</v>
      </c>
      <c r="N178" s="6" t="n">
        <v>3.87</v>
      </c>
    </row>
    <row collapsed="false" customFormat="false" customHeight="false" hidden="false" ht="12.1" outlineLevel="0" r="179">
      <c r="A179" s="50" t="n">
        <v>45210</v>
      </c>
      <c r="B179" s="17" t="s">
        <v>704</v>
      </c>
      <c r="C179" s="17" t="s">
        <v>24</v>
      </c>
      <c r="D179" s="17" t="s">
        <v>25</v>
      </c>
      <c r="E179" s="7" t="n">
        <v>1475</v>
      </c>
      <c r="F179" s="17" t="s">
        <v>19</v>
      </c>
      <c r="G179" s="6" t="n">
        <v>27.54</v>
      </c>
      <c r="H179" s="6" t="n">
        <v>707</v>
      </c>
      <c r="I179" s="6" t="n">
        <v>464.21</v>
      </c>
      <c r="J179" s="6" t="n">
        <v>5281</v>
      </c>
      <c r="K179" s="6" t="n">
        <v>40621.5</v>
      </c>
      <c r="L179" s="6" t="n">
        <v>35340.5</v>
      </c>
      <c r="M179" s="6" t="n">
        <v>5.16</v>
      </c>
      <c r="N179" s="6" t="n">
        <v>3.39</v>
      </c>
    </row>
    <row collapsed="false" customFormat="false" customHeight="false" hidden="false" ht="12.1" outlineLevel="0" r="180">
      <c r="A180" s="50" t="n">
        <v>45217</v>
      </c>
      <c r="B180" s="17" t="s">
        <v>704</v>
      </c>
      <c r="C180" s="17" t="s">
        <v>495</v>
      </c>
      <c r="D180" s="17" t="s">
        <v>719</v>
      </c>
      <c r="E180" s="7" t="n">
        <v>1520</v>
      </c>
      <c r="F180" s="17" t="s">
        <v>19</v>
      </c>
      <c r="G180" s="6" t="n">
        <v>3.77</v>
      </c>
      <c r="H180" s="6" t="n">
        <v>72.82</v>
      </c>
      <c r="I180" s="6" t="n">
        <v>69.98</v>
      </c>
      <c r="J180" s="6" t="n">
        <v>745</v>
      </c>
      <c r="K180" s="6" t="n">
        <v>5730.4</v>
      </c>
      <c r="L180" s="6" t="n">
        <v>4985.4</v>
      </c>
      <c r="M180" s="6" t="n">
        <v>4.69</v>
      </c>
      <c r="N180" s="6" t="n">
        <v>4.5</v>
      </c>
    </row>
    <row collapsed="false" customFormat="false" customHeight="false" hidden="false" ht="12.1" outlineLevel="0" r="181">
      <c r="A181" s="50" t="n">
        <v>45277</v>
      </c>
      <c r="B181" s="17" t="s">
        <v>704</v>
      </c>
      <c r="C181" s="17" t="s">
        <v>16</v>
      </c>
      <c r="D181" s="17" t="s">
        <v>18</v>
      </c>
      <c r="E181" s="7" t="n">
        <v>226</v>
      </c>
      <c r="F181" s="17" t="s">
        <v>19</v>
      </c>
      <c r="G181" s="6" t="n">
        <v>447</v>
      </c>
      <c r="H181" s="6" t="n">
        <v>6560</v>
      </c>
      <c r="I181" s="6" t="n">
        <v>5549.41</v>
      </c>
      <c r="J181" s="6" t="n">
        <v>13133</v>
      </c>
      <c r="K181" s="6" t="n">
        <v>101022</v>
      </c>
      <c r="L181" s="6" t="n">
        <v>87889</v>
      </c>
      <c r="M181" s="6" t="n">
        <v>7.01</v>
      </c>
      <c r="N181" s="6" t="n">
        <v>5.93</v>
      </c>
    </row>
    <row collapsed="false" customFormat="false" customHeight="false" hidden="false" ht="12.1" outlineLevel="0" r="182">
      <c r="A182" s="50" t="n">
        <v>45285</v>
      </c>
      <c r="B182" s="17" t="s">
        <v>704</v>
      </c>
      <c r="C182" s="17" t="s">
        <v>56</v>
      </c>
      <c r="D182" s="17" t="s">
        <v>57</v>
      </c>
      <c r="E182" s="7" t="n">
        <v>15</v>
      </c>
      <c r="F182" s="17" t="s">
        <v>19</v>
      </c>
      <c r="G182" s="6" t="n">
        <v>291</v>
      </c>
      <c r="H182" s="6" t="n">
        <v>6668</v>
      </c>
      <c r="I182" s="6" t="n">
        <v>2431.25</v>
      </c>
      <c r="J182" s="6" t="n">
        <v>567</v>
      </c>
      <c r="K182" s="6" t="n">
        <v>4365</v>
      </c>
      <c r="L182" s="6" t="n">
        <v>3798</v>
      </c>
      <c r="M182" s="6" t="n">
        <v>10.41</v>
      </c>
      <c r="N182" s="6" t="n">
        <v>3.8</v>
      </c>
    </row>
    <row collapsed="false" customFormat="false" customHeight="false" hidden="false" ht="12.1" outlineLevel="0" r="183">
      <c r="A183" s="50" t="n">
        <v>45286</v>
      </c>
      <c r="B183" s="17" t="s">
        <v>704</v>
      </c>
      <c r="C183" s="17" t="s">
        <v>485</v>
      </c>
      <c r="D183" s="17" t="s">
        <v>706</v>
      </c>
      <c r="E183" s="7" t="n">
        <v>2</v>
      </c>
      <c r="F183" s="17" t="s">
        <v>19</v>
      </c>
      <c r="G183" s="6" t="n">
        <v>915.33</v>
      </c>
      <c r="H183" s="6" t="n">
        <v>16360</v>
      </c>
      <c r="I183" s="6" t="n">
        <v>11825.91</v>
      </c>
      <c r="J183" s="6" t="n">
        <v>238</v>
      </c>
      <c r="K183" s="6" t="n">
        <v>1830.66</v>
      </c>
      <c r="L183" s="6" t="n">
        <v>1592.66</v>
      </c>
      <c r="M183" s="6" t="n">
        <v>6.73</v>
      </c>
      <c r="N183" s="6" t="n">
        <v>4.87</v>
      </c>
    </row>
    <row collapsed="false" customFormat="false" customHeight="false" hidden="false" ht="12.1" outlineLevel="0" r="184">
      <c r="A184" s="50" t="n">
        <v>45287</v>
      </c>
      <c r="B184" s="17" t="s">
        <v>704</v>
      </c>
      <c r="C184" s="17" t="s">
        <v>67</v>
      </c>
      <c r="D184" s="17" t="s">
        <v>68</v>
      </c>
      <c r="E184" s="7" t="n">
        <v>140</v>
      </c>
      <c r="F184" s="17" t="s">
        <v>19</v>
      </c>
      <c r="G184" s="6" t="n">
        <v>82.94</v>
      </c>
      <c r="H184" s="6" t="n">
        <v>857.05</v>
      </c>
      <c r="I184" s="6" t="n">
        <v>309.04</v>
      </c>
      <c r="J184" s="6" t="n">
        <v>1510</v>
      </c>
      <c r="K184" s="6" t="n">
        <v>11611.6</v>
      </c>
      <c r="L184" s="6" t="n">
        <v>10101.6</v>
      </c>
      <c r="M184" s="6" t="n">
        <v>23.35</v>
      </c>
      <c r="N184" s="6" t="n">
        <v>8.42</v>
      </c>
    </row>
    <row collapsed="false" customFormat="false" customHeight="false" hidden="false" ht="12.1" outlineLevel="0" r="185">
      <c r="A185" s="50" t="n">
        <v>45300</v>
      </c>
      <c r="B185" s="17" t="s">
        <v>704</v>
      </c>
      <c r="C185" s="17" t="s">
        <v>24</v>
      </c>
      <c r="D185" s="17" t="s">
        <v>25</v>
      </c>
      <c r="E185" s="7" t="n">
        <v>454</v>
      </c>
      <c r="F185" s="17" t="s">
        <v>19</v>
      </c>
      <c r="G185" s="6" t="n">
        <v>35.17</v>
      </c>
      <c r="H185" s="6" t="n">
        <v>707</v>
      </c>
      <c r="I185" s="6" t="n">
        <v>413.63</v>
      </c>
      <c r="J185" s="6" t="n">
        <v>2076</v>
      </c>
      <c r="K185" s="6" t="n">
        <v>15967.18</v>
      </c>
      <c r="L185" s="6" t="n">
        <v>13891.18</v>
      </c>
      <c r="M185" s="6" t="n">
        <v>7.4</v>
      </c>
      <c r="N185" s="6" t="n">
        <v>4.33</v>
      </c>
    </row>
    <row collapsed="false" customFormat="false" customHeight="false" hidden="false" ht="12.1" outlineLevel="0" r="186">
      <c r="A186" s="50" t="n">
        <v>45300</v>
      </c>
      <c r="B186" s="17" t="s">
        <v>704</v>
      </c>
      <c r="C186" s="17" t="s">
        <v>486</v>
      </c>
      <c r="D186" s="17" t="s">
        <v>720</v>
      </c>
      <c r="E186" s="7" t="n">
        <v>1565</v>
      </c>
      <c r="F186" s="17" t="s">
        <v>19</v>
      </c>
      <c r="G186" s="6" t="n">
        <v>35.17</v>
      </c>
      <c r="H186" s="6" t="n">
        <v>686.7</v>
      </c>
      <c r="I186" s="6" t="n">
        <v>595.26</v>
      </c>
      <c r="J186" s="6" t="n">
        <v>7155</v>
      </c>
      <c r="K186" s="6" t="n">
        <v>55041.05</v>
      </c>
      <c r="L186" s="6" t="n">
        <v>47886.05</v>
      </c>
      <c r="M186" s="6" t="n">
        <v>5.14</v>
      </c>
      <c r="N186" s="6" t="n">
        <v>4.46</v>
      </c>
    </row>
    <row collapsed="false" customFormat="false" customHeight="false" hidden="false" ht="12.1" outlineLevel="0" r="187">
      <c r="A187" s="50" t="n">
        <v>45302</v>
      </c>
      <c r="B187" s="17" t="s">
        <v>704</v>
      </c>
      <c r="C187" s="17" t="s">
        <v>59</v>
      </c>
      <c r="D187" s="17" t="s">
        <v>60</v>
      </c>
      <c r="E187" s="7" t="n">
        <v>400</v>
      </c>
      <c r="F187" s="17" t="s">
        <v>19</v>
      </c>
      <c r="G187" s="6" t="n">
        <v>30.77</v>
      </c>
      <c r="H187" s="6" t="n">
        <v>579.6</v>
      </c>
      <c r="I187" s="6" t="n">
        <v>430.86</v>
      </c>
      <c r="J187" s="6" t="n">
        <v>1600</v>
      </c>
      <c r="K187" s="6" t="n">
        <v>12308</v>
      </c>
      <c r="L187" s="6" t="n">
        <v>10708</v>
      </c>
      <c r="M187" s="6" t="n">
        <v>6.21</v>
      </c>
      <c r="N187" s="6" t="n">
        <v>4.62</v>
      </c>
    </row>
    <row collapsed="false" customFormat="false" customHeight="false" hidden="false" ht="12.1" outlineLevel="0" r="188">
      <c r="A188" s="50" t="n">
        <v>45419</v>
      </c>
      <c r="B188" s="17" t="s">
        <v>704</v>
      </c>
      <c r="C188" s="17" t="s">
        <v>16</v>
      </c>
      <c r="D188" s="17" t="s">
        <v>18</v>
      </c>
      <c r="E188" s="7" t="n">
        <v>230</v>
      </c>
      <c r="F188" s="17" t="s">
        <v>19</v>
      </c>
      <c r="G188" s="6" t="n">
        <v>498</v>
      </c>
      <c r="H188" s="6" t="n">
        <v>7722.5</v>
      </c>
      <c r="I188" s="6" t="n">
        <v>5574.51</v>
      </c>
      <c r="J188" s="6" t="n">
        <v>14890</v>
      </c>
      <c r="K188" s="6" t="n">
        <v>114540</v>
      </c>
      <c r="L188" s="6" t="n">
        <v>99650</v>
      </c>
      <c r="M188" s="6" t="n">
        <v>7.77</v>
      </c>
      <c r="N188" s="6" t="n">
        <v>5.61</v>
      </c>
    </row>
    <row collapsed="false" customFormat="false" customHeight="false" hidden="false" ht="12.1" outlineLevel="0" r="189">
      <c r="A189" s="50" t="n">
        <v>45439</v>
      </c>
      <c r="B189" s="17" t="s">
        <v>704</v>
      </c>
      <c r="C189" s="17" t="s">
        <v>62</v>
      </c>
      <c r="D189" s="17" t="s">
        <v>63</v>
      </c>
      <c r="E189" s="7" t="n">
        <v>1320</v>
      </c>
      <c r="F189" s="17" t="s">
        <v>19</v>
      </c>
      <c r="G189" s="6" t="n">
        <v>25.43</v>
      </c>
      <c r="H189" s="6" t="n">
        <v>219.22</v>
      </c>
      <c r="I189" s="6" t="n">
        <v>180.74</v>
      </c>
      <c r="J189" s="6" t="n">
        <v>4364</v>
      </c>
      <c r="K189" s="6" t="n">
        <v>33567.6</v>
      </c>
      <c r="L189" s="6" t="n">
        <v>29203.6</v>
      </c>
      <c r="M189" s="6" t="n">
        <v>12.24</v>
      </c>
      <c r="N189" s="6" t="n">
        <v>10.09</v>
      </c>
    </row>
    <row collapsed="false" customFormat="false" customHeight="false" hidden="false" ht="12.1" outlineLevel="0" r="190">
      <c r="A190" s="50" t="n">
        <v>45443</v>
      </c>
      <c r="B190" s="17" t="s">
        <v>704</v>
      </c>
      <c r="C190" s="17" t="s">
        <v>495</v>
      </c>
      <c r="D190" s="17" t="s">
        <v>719</v>
      </c>
      <c r="E190" s="7" t="n">
        <v>1530</v>
      </c>
      <c r="F190" s="17" t="s">
        <v>19</v>
      </c>
      <c r="G190" s="6" t="n">
        <v>2.02</v>
      </c>
      <c r="H190" s="6" t="n">
        <v>74.98</v>
      </c>
      <c r="I190" s="6" t="n">
        <v>69.98</v>
      </c>
      <c r="J190" s="6" t="n">
        <v>402</v>
      </c>
      <c r="K190" s="6" t="n">
        <v>3090.6</v>
      </c>
      <c r="L190" s="6" t="n">
        <v>2688.6</v>
      </c>
      <c r="M190" s="6" t="n">
        <v>2.51</v>
      </c>
      <c r="N190" s="6" t="n">
        <v>2.34</v>
      </c>
    </row>
    <row collapsed="false" customFormat="false" customHeight="false" hidden="false" ht="12.1" outlineLevel="0" r="191">
      <c r="A191" s="50" t="n">
        <v>45453</v>
      </c>
      <c r="B191" s="17" t="s">
        <v>704</v>
      </c>
      <c r="C191" s="17" t="s">
        <v>51</v>
      </c>
      <c r="D191" s="17" t="s">
        <v>52</v>
      </c>
      <c r="E191" s="7" t="n">
        <v>13670</v>
      </c>
      <c r="F191" s="17" t="s">
        <v>19</v>
      </c>
      <c r="G191" s="6" t="n">
        <v>2.752</v>
      </c>
      <c r="H191" s="6" t="n">
        <v>55.06</v>
      </c>
      <c r="I191" s="6" t="n">
        <v>53.68</v>
      </c>
      <c r="J191" s="6" t="n">
        <v>4891</v>
      </c>
      <c r="K191" s="6" t="n">
        <v>37619.84</v>
      </c>
      <c r="L191" s="6" t="n">
        <v>32728.84</v>
      </c>
      <c r="M191" s="6" t="n">
        <v>4.46</v>
      </c>
      <c r="N191" s="6" t="n">
        <v>4.35</v>
      </c>
    </row>
    <row collapsed="false" customFormat="false" customHeight="false" hidden="false" ht="12.1" outlineLevel="0" r="192">
      <c r="A192" s="50" t="n">
        <v>45457</v>
      </c>
      <c r="B192" s="17" t="s">
        <v>704</v>
      </c>
      <c r="C192" s="17" t="s">
        <v>53</v>
      </c>
      <c r="D192" s="17" t="s">
        <v>54</v>
      </c>
      <c r="E192" s="7" t="n">
        <v>2300</v>
      </c>
      <c r="F192" s="17" t="s">
        <v>19</v>
      </c>
      <c r="G192" s="6" t="n">
        <v>17.35</v>
      </c>
      <c r="H192" s="6" t="n">
        <v>240.1</v>
      </c>
      <c r="I192" s="6" t="n">
        <v>107.65</v>
      </c>
      <c r="J192" s="6" t="n">
        <v>5188</v>
      </c>
      <c r="K192" s="6" t="n">
        <v>39905</v>
      </c>
      <c r="L192" s="6" t="n">
        <v>34717</v>
      </c>
      <c r="M192" s="6" t="n">
        <v>14.02</v>
      </c>
      <c r="N192" s="6" t="n">
        <v>6.29</v>
      </c>
    </row>
    <row collapsed="false" customFormat="false" customHeight="false" hidden="false" ht="12.1" outlineLevel="0" r="193">
      <c r="A193" s="50" t="n">
        <v>45461</v>
      </c>
      <c r="B193" s="17" t="s">
        <v>704</v>
      </c>
      <c r="C193" s="17" t="s">
        <v>497</v>
      </c>
      <c r="D193" s="17" t="s">
        <v>713</v>
      </c>
      <c r="E193" s="7" t="n">
        <v>130</v>
      </c>
      <c r="F193" s="17" t="s">
        <v>19</v>
      </c>
      <c r="G193" s="6" t="n">
        <v>38.3</v>
      </c>
      <c r="H193" s="6" t="n">
        <v>1555.6</v>
      </c>
      <c r="I193" s="6" t="n">
        <v>907.14</v>
      </c>
      <c r="J193" s="6" t="n">
        <v>647</v>
      </c>
      <c r="K193" s="6" t="n">
        <v>4979</v>
      </c>
      <c r="L193" s="6" t="n">
        <v>4332</v>
      </c>
      <c r="M193" s="6" t="n">
        <v>3.67</v>
      </c>
      <c r="N193" s="6" t="n">
        <v>2.14</v>
      </c>
    </row>
    <row collapsed="false" customFormat="false" customHeight="false" hidden="false" ht="12.1" outlineLevel="0" r="194">
      <c r="A194" s="50" t="n">
        <v>45461</v>
      </c>
      <c r="B194" s="17" t="s">
        <v>704</v>
      </c>
      <c r="C194" s="17" t="s">
        <v>497</v>
      </c>
      <c r="D194" s="17" t="s">
        <v>713</v>
      </c>
      <c r="E194" s="7" t="n">
        <v>130</v>
      </c>
      <c r="F194" s="17" t="s">
        <v>19</v>
      </c>
      <c r="G194" s="6" t="n">
        <v>191.51</v>
      </c>
      <c r="H194" s="6" t="n">
        <v>1555.6</v>
      </c>
      <c r="I194" s="6" t="n">
        <v>907.14</v>
      </c>
      <c r="J194" s="6" t="n">
        <v>3237</v>
      </c>
      <c r="K194" s="6" t="n">
        <v>24896.3</v>
      </c>
      <c r="L194" s="6" t="n">
        <v>21659.3</v>
      </c>
      <c r="M194" s="6" t="n">
        <v>18.37</v>
      </c>
      <c r="N194" s="6" t="n">
        <v>10.71</v>
      </c>
    </row>
    <row collapsed="false" customFormat="false" customHeight="false" hidden="false" ht="12.1" outlineLevel="0" r="195">
      <c r="A195" s="50" t="n">
        <v>45481</v>
      </c>
      <c r="B195" s="17" t="s">
        <v>704</v>
      </c>
      <c r="C195" s="17" t="s">
        <v>499</v>
      </c>
      <c r="D195" s="17" t="s">
        <v>712</v>
      </c>
      <c r="E195" s="7" t="n">
        <v>8</v>
      </c>
      <c r="F195" s="17" t="s">
        <v>19</v>
      </c>
      <c r="G195" s="6" t="n">
        <v>240.67</v>
      </c>
      <c r="H195" s="6" t="n">
        <v>10020</v>
      </c>
      <c r="I195" s="6" t="n">
        <v>12461.66</v>
      </c>
      <c r="J195" s="6" t="n">
        <v>250</v>
      </c>
      <c r="K195" s="6" t="n">
        <v>1925.36</v>
      </c>
      <c r="L195" s="6" t="n">
        <v>1675.36</v>
      </c>
      <c r="M195" s="6" t="n">
        <v>1.68</v>
      </c>
      <c r="N195" s="6" t="n">
        <v>2.09</v>
      </c>
    </row>
    <row collapsed="false" customFormat="false" customHeight="false" hidden="false" ht="12.1" outlineLevel="0" r="196">
      <c r="A196" s="50" t="n">
        <v>45481</v>
      </c>
      <c r="B196" s="17" t="s">
        <v>704</v>
      </c>
      <c r="C196" s="17" t="s">
        <v>67</v>
      </c>
      <c r="D196" s="17" t="s">
        <v>68</v>
      </c>
      <c r="E196" s="7" t="n">
        <v>140</v>
      </c>
      <c r="F196" s="17" t="s">
        <v>19</v>
      </c>
      <c r="G196" s="6" t="n">
        <v>19.49</v>
      </c>
      <c r="H196" s="6" t="n">
        <v>671.3</v>
      </c>
      <c r="I196" s="6" t="n">
        <v>309.04</v>
      </c>
      <c r="J196" s="6" t="n">
        <v>355</v>
      </c>
      <c r="K196" s="6" t="n">
        <v>2728.6</v>
      </c>
      <c r="L196" s="6" t="n">
        <v>2373.6</v>
      </c>
      <c r="M196" s="6" t="n">
        <v>5.49</v>
      </c>
      <c r="N196" s="6" t="n">
        <v>2.53</v>
      </c>
    </row>
    <row collapsed="false" customFormat="false" customHeight="false" hidden="false" ht="12.1" outlineLevel="0" r="197">
      <c r="A197" s="50" t="n">
        <v>45482</v>
      </c>
      <c r="B197" s="17" t="s">
        <v>704</v>
      </c>
      <c r="C197" s="17" t="s">
        <v>486</v>
      </c>
      <c r="D197" s="17" t="s">
        <v>720</v>
      </c>
      <c r="E197" s="7" t="n">
        <v>1566</v>
      </c>
      <c r="F197" s="17" t="s">
        <v>19</v>
      </c>
      <c r="G197" s="6" t="n">
        <v>25.17</v>
      </c>
      <c r="H197" s="6" t="n">
        <v>660.5</v>
      </c>
      <c r="I197" s="6" t="n">
        <v>595.34</v>
      </c>
      <c r="J197" s="6" t="n">
        <v>5124</v>
      </c>
      <c r="K197" s="6" t="n">
        <v>39416.22</v>
      </c>
      <c r="L197" s="6" t="n">
        <v>34292.22</v>
      </c>
      <c r="M197" s="6" t="n">
        <v>3.68</v>
      </c>
      <c r="N197" s="6" t="n">
        <v>3.32</v>
      </c>
    </row>
    <row collapsed="false" customFormat="false" customHeight="false" hidden="false" ht="12.1" outlineLevel="0" r="198">
      <c r="A198" s="50" t="n">
        <v>45482</v>
      </c>
      <c r="B198" s="17" t="s">
        <v>704</v>
      </c>
      <c r="C198" s="17" t="s">
        <v>501</v>
      </c>
      <c r="D198" s="17" t="s">
        <v>717</v>
      </c>
      <c r="E198" s="7" t="n">
        <v>640</v>
      </c>
      <c r="F198" s="17" t="s">
        <v>19</v>
      </c>
      <c r="G198" s="6" t="n">
        <v>2.94</v>
      </c>
      <c r="H198" s="6" t="n">
        <v>68.4</v>
      </c>
      <c r="I198" s="6" t="n">
        <v>77.3</v>
      </c>
      <c r="J198" s="6" t="n">
        <v>245</v>
      </c>
      <c r="K198" s="6" t="n">
        <v>1881.6</v>
      </c>
      <c r="L198" s="6" t="n">
        <v>1636.6</v>
      </c>
      <c r="M198" s="6" t="n">
        <v>3.31</v>
      </c>
      <c r="N198" s="6" t="n">
        <v>3.74</v>
      </c>
    </row>
    <row collapsed="false" customFormat="false" customHeight="false" hidden="false" ht="12.1" outlineLevel="0" r="199">
      <c r="A199" s="50" t="n">
        <v>45482</v>
      </c>
      <c r="B199" s="17" t="s">
        <v>704</v>
      </c>
      <c r="C199" s="17" t="s">
        <v>59</v>
      </c>
      <c r="D199" s="17" t="s">
        <v>60</v>
      </c>
      <c r="E199" s="7" t="n">
        <v>400</v>
      </c>
      <c r="F199" s="17" t="s">
        <v>19</v>
      </c>
      <c r="G199" s="6" t="n">
        <v>29.01</v>
      </c>
      <c r="H199" s="6" t="n">
        <v>524.6</v>
      </c>
      <c r="I199" s="6" t="n">
        <v>430.86</v>
      </c>
      <c r="J199" s="6" t="n">
        <v>1509</v>
      </c>
      <c r="K199" s="6" t="n">
        <v>11604</v>
      </c>
      <c r="L199" s="6" t="n">
        <v>10095</v>
      </c>
      <c r="M199" s="6" t="n">
        <v>5.86</v>
      </c>
      <c r="N199" s="6" t="n">
        <v>4.81</v>
      </c>
    </row>
    <row collapsed="false" customFormat="false" customHeight="false" hidden="false" ht="12.1" outlineLevel="0" r="200">
      <c r="A200" s="50" t="n">
        <v>45482</v>
      </c>
      <c r="B200" s="17" t="s">
        <v>704</v>
      </c>
      <c r="C200" s="17" t="s">
        <v>24</v>
      </c>
      <c r="D200" s="17" t="s">
        <v>25</v>
      </c>
      <c r="E200" s="7" t="n">
        <v>477</v>
      </c>
      <c r="F200" s="17" t="s">
        <v>19</v>
      </c>
      <c r="G200" s="6" t="n">
        <v>25.17</v>
      </c>
      <c r="H200" s="6" t="n">
        <v>639.1</v>
      </c>
      <c r="I200" s="6" t="n">
        <v>398.05</v>
      </c>
      <c r="J200" s="6" t="n">
        <v>1561</v>
      </c>
      <c r="K200" s="6" t="n">
        <v>12006.09</v>
      </c>
      <c r="L200" s="6" t="n">
        <v>10445.09</v>
      </c>
      <c r="M200" s="6" t="n">
        <v>5.5</v>
      </c>
      <c r="N200" s="6" t="n">
        <v>3.43</v>
      </c>
    </row>
    <row collapsed="false" customFormat="false" customHeight="false" hidden="false" ht="12.1" outlineLevel="0" r="201">
      <c r="A201" s="50" t="n">
        <v>45484</v>
      </c>
      <c r="B201" s="17" t="s">
        <v>704</v>
      </c>
      <c r="C201" s="17" t="s">
        <v>39</v>
      </c>
      <c r="D201" s="17" t="s">
        <v>40</v>
      </c>
      <c r="E201" s="7" t="n">
        <v>2810</v>
      </c>
      <c r="F201" s="17" t="s">
        <v>19</v>
      </c>
      <c r="G201" s="6" t="n">
        <v>33.3</v>
      </c>
      <c r="H201" s="6" t="n">
        <v>295.87</v>
      </c>
      <c r="I201" s="6" t="n">
        <v>268.36</v>
      </c>
      <c r="J201" s="6" t="n">
        <v>12164</v>
      </c>
      <c r="K201" s="6" t="n">
        <v>93573</v>
      </c>
      <c r="L201" s="6" t="n">
        <v>81409</v>
      </c>
      <c r="M201" s="6" t="n">
        <v>10.8</v>
      </c>
      <c r="N201" s="6" t="n">
        <v>9.79</v>
      </c>
    </row>
    <row collapsed="false" customFormat="false" customHeight="false" hidden="false" ht="12.1" outlineLevel="0" r="202">
      <c r="A202" s="50" t="n">
        <v>45484</v>
      </c>
      <c r="B202" s="17" t="s">
        <v>704</v>
      </c>
      <c r="C202" s="17" t="s">
        <v>33</v>
      </c>
      <c r="D202" s="17" t="s">
        <v>34</v>
      </c>
      <c r="E202" s="7" t="n">
        <v>2330</v>
      </c>
      <c r="F202" s="17" t="s">
        <v>19</v>
      </c>
      <c r="G202" s="6" t="n">
        <v>33.3</v>
      </c>
      <c r="H202" s="6" t="n">
        <v>296</v>
      </c>
      <c r="I202" s="6" t="n">
        <v>194.08</v>
      </c>
      <c r="J202" s="6" t="n">
        <v>10087</v>
      </c>
      <c r="K202" s="6" t="n">
        <v>77589</v>
      </c>
      <c r="L202" s="6" t="n">
        <v>67502</v>
      </c>
      <c r="M202" s="6" t="n">
        <v>14.93</v>
      </c>
      <c r="N202" s="6" t="n">
        <v>9.79</v>
      </c>
    </row>
    <row collapsed="false" customFormat="false" customHeight="false" hidden="false" ht="12.1" outlineLevel="0" r="203">
      <c r="A203" s="50" t="n">
        <v>45484</v>
      </c>
      <c r="B203" s="17" t="s">
        <v>704</v>
      </c>
      <c r="C203" s="17" t="s">
        <v>56</v>
      </c>
      <c r="D203" s="17" t="s">
        <v>57</v>
      </c>
      <c r="E203" s="7" t="n">
        <v>15</v>
      </c>
      <c r="F203" s="17" t="s">
        <v>19</v>
      </c>
      <c r="G203" s="6" t="n">
        <v>294</v>
      </c>
      <c r="H203" s="6" t="n">
        <v>5657</v>
      </c>
      <c r="I203" s="6" t="n">
        <v>2431.25</v>
      </c>
      <c r="J203" s="6" t="n">
        <v>573</v>
      </c>
      <c r="K203" s="6" t="n">
        <v>4410</v>
      </c>
      <c r="L203" s="6" t="n">
        <v>3837</v>
      </c>
      <c r="M203" s="6" t="n">
        <v>10.52</v>
      </c>
      <c r="N203" s="6" t="n">
        <v>4.52</v>
      </c>
    </row>
    <row collapsed="false" customFormat="false" customHeight="false" hidden="false" ht="12.1" outlineLevel="0" r="204">
      <c r="A204" s="50" t="n">
        <v>45484</v>
      </c>
      <c r="B204" s="17" t="s">
        <v>704</v>
      </c>
      <c r="C204" s="17" t="s">
        <v>56</v>
      </c>
      <c r="D204" s="17" t="s">
        <v>57</v>
      </c>
      <c r="E204" s="7" t="n">
        <v>15</v>
      </c>
      <c r="F204" s="17" t="s">
        <v>19</v>
      </c>
      <c r="G204" s="6" t="n">
        <v>15</v>
      </c>
      <c r="H204" s="6" t="n">
        <v>5657</v>
      </c>
      <c r="I204" s="6" t="n">
        <v>2431.25</v>
      </c>
      <c r="J204" s="6" t="n">
        <v>29</v>
      </c>
      <c r="K204" s="6" t="n">
        <v>225</v>
      </c>
      <c r="L204" s="6" t="n">
        <v>196</v>
      </c>
      <c r="M204" s="6" t="n">
        <v>0.54</v>
      </c>
      <c r="N204" s="6" t="n">
        <v>0.23</v>
      </c>
    </row>
    <row collapsed="false" customFormat="false" customHeight="false" hidden="false" ht="12.1" outlineLevel="0" r="205">
      <c r="A205" s="50" t="n">
        <v>45485</v>
      </c>
      <c r="B205" s="17" t="s">
        <v>704</v>
      </c>
      <c r="C205" s="17" t="s">
        <v>69</v>
      </c>
      <c r="D205" s="17" t="s">
        <v>70</v>
      </c>
      <c r="E205" s="7" t="n">
        <v>1</v>
      </c>
      <c r="F205" s="17" t="s">
        <v>19</v>
      </c>
      <c r="G205" s="6" t="n">
        <v>249.69</v>
      </c>
      <c r="H205" s="6" t="n">
        <v>1643</v>
      </c>
      <c r="I205" s="6" t="n">
        <v>0</v>
      </c>
      <c r="J205" s="6" t="n">
        <v>32</v>
      </c>
      <c r="K205" s="6" t="n">
        <v>249.69</v>
      </c>
      <c r="L205" s="6" t="n">
        <v>217.69</v>
      </c>
      <c r="M205" s="6" t="n">
        <v>0</v>
      </c>
      <c r="N205" s="6" t="n">
        <v>13.25</v>
      </c>
    </row>
    <row collapsed="false" customFormat="false" customHeight="false" hidden="false" ht="12.1" outlineLevel="0" r="206">
      <c r="A206" s="50" t="n">
        <v>45489</v>
      </c>
      <c r="B206" s="17" t="s">
        <v>704</v>
      </c>
      <c r="C206" s="17" t="s">
        <v>30</v>
      </c>
      <c r="D206" s="17" t="s">
        <v>31</v>
      </c>
      <c r="E206" s="7" t="n">
        <v>2190</v>
      </c>
      <c r="F206" s="17" t="s">
        <v>19</v>
      </c>
      <c r="G206" s="6" t="n">
        <v>35</v>
      </c>
      <c r="H206" s="6" t="n">
        <v>220.85</v>
      </c>
      <c r="I206" s="6" t="n">
        <v>286.23</v>
      </c>
      <c r="J206" s="6" t="n">
        <v>9965</v>
      </c>
      <c r="K206" s="6" t="n">
        <v>76650</v>
      </c>
      <c r="L206" s="6" t="n">
        <v>66685</v>
      </c>
      <c r="M206" s="6" t="n">
        <v>10.64</v>
      </c>
      <c r="N206" s="6" t="n">
        <v>13.79</v>
      </c>
    </row>
    <row collapsed="false" customFormat="false" customHeight="false" hidden="false" ht="12.1" outlineLevel="0" r="207">
      <c r="A207" s="50" t="n">
        <v>45490</v>
      </c>
      <c r="B207" s="17" t="s">
        <v>704</v>
      </c>
      <c r="C207" s="17" t="s">
        <v>74</v>
      </c>
      <c r="D207" s="17" t="s">
        <v>76</v>
      </c>
      <c r="E207" s="7" t="n">
        <v>579</v>
      </c>
      <c r="F207" s="17" t="s">
        <v>19</v>
      </c>
      <c r="G207" s="6" t="n">
        <v>9.88</v>
      </c>
      <c r="H207" s="6" t="n">
        <v>1008.3</v>
      </c>
      <c r="I207" s="6" t="n">
        <v>986.54</v>
      </c>
      <c r="J207" s="6" t="n">
        <v>744</v>
      </c>
      <c r="K207" s="6" t="n">
        <v>5720.52</v>
      </c>
      <c r="L207" s="6" t="n">
        <v>4976.52</v>
      </c>
      <c r="M207" s="6" t="n">
        <v>0.87</v>
      </c>
      <c r="N207" s="6" t="n">
        <v>0.85</v>
      </c>
    </row>
    <row collapsed="false" customFormat="false" customHeight="false" hidden="false" ht="12.1" outlineLevel="0" r="208">
      <c r="A208" s="50" t="n">
        <v>45491</v>
      </c>
      <c r="B208" s="17" t="s">
        <v>704</v>
      </c>
      <c r="C208" s="17" t="s">
        <v>21</v>
      </c>
      <c r="D208" s="17" t="s">
        <v>22</v>
      </c>
      <c r="E208" s="7" t="n">
        <v>1547</v>
      </c>
      <c r="F208" s="17" t="s">
        <v>19</v>
      </c>
      <c r="G208" s="6" t="n">
        <v>177.2</v>
      </c>
      <c r="H208" s="6" t="n">
        <v>1323.5</v>
      </c>
      <c r="I208" s="6" t="n">
        <v>1344.66</v>
      </c>
      <c r="J208" s="6" t="n">
        <v>35637</v>
      </c>
      <c r="K208" s="6" t="n">
        <v>274128.4</v>
      </c>
      <c r="L208" s="6" t="n">
        <v>238491.4</v>
      </c>
      <c r="M208" s="6" t="n">
        <v>11.46</v>
      </c>
      <c r="N208" s="6" t="n">
        <v>11.65</v>
      </c>
    </row>
    <row collapsed="false" customFormat="false" customHeight="false" hidden="false" ht="12.1" outlineLevel="0" r="209">
      <c r="A209" s="50" t="n">
        <v>45491</v>
      </c>
      <c r="B209" s="17" t="s">
        <v>704</v>
      </c>
      <c r="C209" s="17" t="s">
        <v>27</v>
      </c>
      <c r="D209" s="17" t="s">
        <v>28</v>
      </c>
      <c r="E209" s="7" t="n">
        <v>40700</v>
      </c>
      <c r="F209" s="17" t="s">
        <v>19</v>
      </c>
      <c r="G209" s="6" t="n">
        <v>12.29</v>
      </c>
      <c r="H209" s="6" t="n">
        <v>49.27</v>
      </c>
      <c r="I209" s="6" t="n">
        <v>53.33</v>
      </c>
      <c r="J209" s="6" t="n">
        <v>65026</v>
      </c>
      <c r="K209" s="6" t="n">
        <v>500203</v>
      </c>
      <c r="L209" s="6" t="n">
        <v>435177</v>
      </c>
      <c r="M209" s="6" t="n">
        <v>20.05</v>
      </c>
      <c r="N209" s="6" t="n">
        <v>21.7</v>
      </c>
    </row>
    <row collapsed="false" customFormat="false" customHeight="false" hidden="false" ht="12.1" outlineLevel="0" r="210">
      <c r="A210" s="50" t="n">
        <v>45511</v>
      </c>
      <c r="B210" s="17" t="s">
        <v>704</v>
      </c>
      <c r="C210" s="17" t="s">
        <v>74</v>
      </c>
      <c r="D210" s="17" t="s">
        <v>76</v>
      </c>
      <c r="E210" s="7" t="n">
        <v>579</v>
      </c>
      <c r="F210" s="17" t="s">
        <v>19</v>
      </c>
      <c r="G210" s="6" t="n">
        <v>9.96</v>
      </c>
      <c r="H210" s="6" t="n">
        <v>1002.9</v>
      </c>
      <c r="I210" s="6" t="n">
        <v>986.54</v>
      </c>
      <c r="J210" s="6" t="n">
        <v>750</v>
      </c>
      <c r="K210" s="6" t="n">
        <v>5766.84</v>
      </c>
      <c r="L210" s="6" t="n">
        <v>5016.84</v>
      </c>
      <c r="M210" s="6" t="n">
        <v>0.88</v>
      </c>
      <c r="N210" s="6" t="n">
        <v>0.86</v>
      </c>
    </row>
    <row collapsed="false" customFormat="false" customHeight="false" hidden="false" ht="12.1" outlineLevel="0" r="211">
      <c r="A211" s="50" t="n">
        <v>45541</v>
      </c>
      <c r="B211" s="17" t="s">
        <v>704</v>
      </c>
      <c r="C211" s="17" t="s">
        <v>74</v>
      </c>
      <c r="D211" s="17" t="s">
        <v>76</v>
      </c>
      <c r="E211" s="7" t="n">
        <v>579</v>
      </c>
      <c r="F211" s="17" t="s">
        <v>19</v>
      </c>
      <c r="G211" s="6" t="n">
        <v>26.71</v>
      </c>
      <c r="H211" s="6" t="n">
        <v>992</v>
      </c>
      <c r="I211" s="6" t="n">
        <v>986.54</v>
      </c>
      <c r="J211" s="6" t="n">
        <v>2010</v>
      </c>
      <c r="K211" s="6" t="n">
        <v>15465.09</v>
      </c>
      <c r="L211" s="6" t="n">
        <v>13455.09</v>
      </c>
      <c r="M211" s="6" t="n">
        <v>2.36</v>
      </c>
      <c r="N211" s="6" t="n">
        <v>2.34</v>
      </c>
    </row>
    <row collapsed="false" customFormat="false" customHeight="false" hidden="false" ht="12.1" outlineLevel="0" r="212">
      <c r="A212" s="50" t="n">
        <v>45545</v>
      </c>
      <c r="B212" s="17" t="s">
        <v>704</v>
      </c>
      <c r="C212" s="17" t="s">
        <v>497</v>
      </c>
      <c r="D212" s="17" t="s">
        <v>713</v>
      </c>
      <c r="E212" s="7" t="n">
        <v>130</v>
      </c>
      <c r="F212" s="17" t="s">
        <v>19</v>
      </c>
      <c r="G212" s="6" t="n">
        <v>31.06</v>
      </c>
      <c r="H212" s="6" t="n">
        <v>1254.2</v>
      </c>
      <c r="I212" s="6" t="n">
        <v>907.14</v>
      </c>
      <c r="J212" s="6" t="n">
        <v>525</v>
      </c>
      <c r="K212" s="6" t="n">
        <v>4037.8</v>
      </c>
      <c r="L212" s="6" t="n">
        <v>3512.8</v>
      </c>
      <c r="M212" s="6" t="n">
        <v>2.98</v>
      </c>
      <c r="N212" s="6" t="n">
        <v>2.15</v>
      </c>
    </row>
    <row collapsed="false" customFormat="false" customHeight="false" hidden="false" ht="12.1" outlineLevel="0" r="213">
      <c r="A213" s="50" t="n">
        <v>45557</v>
      </c>
      <c r="B213" s="17" t="s">
        <v>704</v>
      </c>
      <c r="C213" s="17" t="s">
        <v>56</v>
      </c>
      <c r="D213" s="17" t="s">
        <v>57</v>
      </c>
      <c r="E213" s="7" t="n">
        <v>15</v>
      </c>
      <c r="F213" s="17" t="s">
        <v>19</v>
      </c>
      <c r="G213" s="6" t="n">
        <v>117</v>
      </c>
      <c r="H213" s="6" t="n">
        <v>5140</v>
      </c>
      <c r="I213" s="6" t="n">
        <v>2431.25</v>
      </c>
      <c r="J213" s="6" t="n">
        <v>228</v>
      </c>
      <c r="K213" s="6" t="n">
        <v>1755</v>
      </c>
      <c r="L213" s="6" t="n">
        <v>1527</v>
      </c>
      <c r="M213" s="6" t="n">
        <v>4.19</v>
      </c>
      <c r="N213" s="6" t="n">
        <v>1.98</v>
      </c>
    </row>
    <row collapsed="false" customFormat="false" customHeight="false" hidden="false" ht="12.1" outlineLevel="0" r="214">
      <c r="A214" s="50" t="n">
        <v>45572</v>
      </c>
      <c r="B214" s="17" t="s">
        <v>704</v>
      </c>
      <c r="C214" s="17" t="s">
        <v>74</v>
      </c>
      <c r="D214" s="17" t="s">
        <v>76</v>
      </c>
      <c r="E214" s="7" t="n">
        <v>780</v>
      </c>
      <c r="F214" s="17" t="s">
        <v>19</v>
      </c>
      <c r="G214" s="6" t="n">
        <v>10</v>
      </c>
      <c r="H214" s="6" t="n">
        <v>997.6</v>
      </c>
      <c r="I214" s="6" t="n">
        <v>987.57</v>
      </c>
      <c r="J214" s="6" t="n">
        <v>1014</v>
      </c>
      <c r="K214" s="6" t="n">
        <v>7800</v>
      </c>
      <c r="L214" s="6" t="n">
        <v>6786</v>
      </c>
      <c r="M214" s="6" t="n">
        <v>0.88</v>
      </c>
      <c r="N214" s="6" t="n">
        <v>0.87</v>
      </c>
    </row>
    <row collapsed="false" customFormat="false" customHeight="false" hidden="false" ht="12.1" outlineLevel="0" r="215">
      <c r="A215" s="50" t="n">
        <v>45573</v>
      </c>
      <c r="B215" s="17" t="s">
        <v>704</v>
      </c>
      <c r="C215" s="17" t="s">
        <v>486</v>
      </c>
      <c r="D215" s="17" t="s">
        <v>720</v>
      </c>
      <c r="E215" s="7" t="n">
        <v>1852</v>
      </c>
      <c r="F215" s="17" t="s">
        <v>19</v>
      </c>
      <c r="G215" s="6" t="n">
        <v>38.2</v>
      </c>
      <c r="H215" s="6" t="n">
        <v>622.6</v>
      </c>
      <c r="I215" s="6" t="n">
        <v>596.9</v>
      </c>
      <c r="J215" s="6" t="n">
        <v>9197</v>
      </c>
      <c r="K215" s="6" t="n">
        <v>70746.4</v>
      </c>
      <c r="L215" s="6" t="n">
        <v>61549.4</v>
      </c>
      <c r="M215" s="6" t="n">
        <v>5.57</v>
      </c>
      <c r="N215" s="6" t="n">
        <v>5.34</v>
      </c>
    </row>
    <row collapsed="false" customFormat="false" customHeight="false" hidden="false" ht="12.1" outlineLevel="0" r="216">
      <c r="A216" s="50" t="n">
        <v>45573</v>
      </c>
      <c r="B216" s="17" t="s">
        <v>704</v>
      </c>
      <c r="C216" s="17" t="s">
        <v>24</v>
      </c>
      <c r="D216" s="17" t="s">
        <v>25</v>
      </c>
      <c r="E216" s="7" t="n">
        <v>1235</v>
      </c>
      <c r="F216" s="17" t="s">
        <v>19</v>
      </c>
      <c r="G216" s="6" t="n">
        <v>38.2</v>
      </c>
      <c r="H216" s="6" t="n">
        <v>621.1</v>
      </c>
      <c r="I216" s="6" t="n">
        <v>534.56</v>
      </c>
      <c r="J216" s="6" t="n">
        <v>6133</v>
      </c>
      <c r="K216" s="6" t="n">
        <v>47177</v>
      </c>
      <c r="L216" s="6" t="n">
        <v>41044</v>
      </c>
      <c r="M216" s="6" t="n">
        <v>6.22</v>
      </c>
      <c r="N216" s="6" t="n">
        <v>5.35</v>
      </c>
    </row>
    <row collapsed="false" customFormat="false" customHeight="false" hidden="false" ht="12.1" outlineLevel="0" r="217">
      <c r="A217" s="50" t="n">
        <v>45579</v>
      </c>
      <c r="B217" s="17" t="s">
        <v>704</v>
      </c>
      <c r="C217" s="17" t="s">
        <v>67</v>
      </c>
      <c r="D217" s="17" t="s">
        <v>68</v>
      </c>
      <c r="E217" s="7" t="n">
        <v>140</v>
      </c>
      <c r="F217" s="17" t="s">
        <v>19</v>
      </c>
      <c r="G217" s="6" t="n">
        <v>51.96</v>
      </c>
      <c r="H217" s="6" t="n">
        <v>652.1</v>
      </c>
      <c r="I217" s="6" t="n">
        <v>309.04</v>
      </c>
      <c r="J217" s="6" t="n">
        <v>946</v>
      </c>
      <c r="K217" s="6" t="n">
        <v>7274.4</v>
      </c>
      <c r="L217" s="6" t="n">
        <v>6328.4</v>
      </c>
      <c r="M217" s="6" t="n">
        <v>14.63</v>
      </c>
      <c r="N217" s="6" t="n">
        <v>6.93</v>
      </c>
    </row>
    <row collapsed="false" customFormat="false" customHeight="false" hidden="false" ht="12.1" outlineLevel="0" r="218">
      <c r="A218" s="50" t="n">
        <v>45582</v>
      </c>
      <c r="B218" s="17" t="s">
        <v>704</v>
      </c>
      <c r="C218" s="17" t="s">
        <v>51</v>
      </c>
      <c r="D218" s="17" t="s">
        <v>52</v>
      </c>
      <c r="E218" s="7" t="n">
        <v>21750</v>
      </c>
      <c r="F218" s="17" t="s">
        <v>19</v>
      </c>
      <c r="G218" s="6" t="n">
        <v>2.494</v>
      </c>
      <c r="H218" s="6" t="n">
        <v>40.655</v>
      </c>
      <c r="I218" s="6" t="n">
        <v>49.88</v>
      </c>
      <c r="J218" s="6" t="n">
        <v>7052</v>
      </c>
      <c r="K218" s="6" t="n">
        <v>54244.5</v>
      </c>
      <c r="L218" s="6" t="n">
        <v>47192.5</v>
      </c>
      <c r="M218" s="6" t="n">
        <v>4.35</v>
      </c>
      <c r="N218" s="6" t="n">
        <v>5.34</v>
      </c>
    </row>
    <row collapsed="false" customFormat="false" customHeight="false" hidden="false" ht="12.1" outlineLevel="0" r="219">
      <c r="A219" s="50" t="n">
        <v>45584</v>
      </c>
      <c r="B219" s="17" t="s">
        <v>704</v>
      </c>
      <c r="C219" s="17" t="s">
        <v>495</v>
      </c>
      <c r="D219" s="17" t="s">
        <v>719</v>
      </c>
      <c r="E219" s="7" t="n">
        <v>1630</v>
      </c>
      <c r="F219" s="17" t="s">
        <v>19</v>
      </c>
      <c r="G219" s="6" t="n">
        <v>2.49</v>
      </c>
      <c r="H219" s="6" t="n">
        <v>52.2</v>
      </c>
      <c r="I219" s="6" t="n">
        <v>69</v>
      </c>
      <c r="J219" s="6" t="n">
        <v>528</v>
      </c>
      <c r="K219" s="6" t="n">
        <v>4058.7</v>
      </c>
      <c r="L219" s="6" t="n">
        <v>3530.7</v>
      </c>
      <c r="M219" s="6" t="n">
        <v>3.14</v>
      </c>
      <c r="N219" s="6" t="n">
        <v>4.15</v>
      </c>
    </row>
    <row collapsed="false" customFormat="false" customHeight="false" hidden="false" ht="12.1" outlineLevel="0" r="220">
      <c r="A220" s="50" t="n">
        <v>45603</v>
      </c>
      <c r="B220" s="17" t="s">
        <v>704</v>
      </c>
      <c r="C220" s="17" t="s">
        <v>74</v>
      </c>
      <c r="D220" s="17" t="s">
        <v>76</v>
      </c>
      <c r="E220" s="7" t="n">
        <v>780</v>
      </c>
      <c r="F220" s="17" t="s">
        <v>19</v>
      </c>
      <c r="G220" s="6" t="n">
        <v>9.9</v>
      </c>
      <c r="H220" s="6" t="n">
        <v>979.9</v>
      </c>
      <c r="I220" s="6" t="n">
        <v>987.57</v>
      </c>
      <c r="J220" s="6" t="n">
        <v>1004</v>
      </c>
      <c r="K220" s="6" t="n">
        <v>7722</v>
      </c>
      <c r="L220" s="6" t="n">
        <v>6718</v>
      </c>
      <c r="M220" s="6" t="n">
        <v>0.87</v>
      </c>
      <c r="N220" s="6" t="n">
        <v>0.88</v>
      </c>
    </row>
    <row collapsed="false" customFormat="false" customHeight="false" hidden="false" ht="12.1" outlineLevel="0" r="221">
      <c r="A221" s="50" t="n">
        <v>45632</v>
      </c>
      <c r="B221" s="17" t="s">
        <v>704</v>
      </c>
      <c r="C221" s="17" t="s">
        <v>74</v>
      </c>
      <c r="D221" s="17" t="s">
        <v>76</v>
      </c>
      <c r="E221" s="7" t="n">
        <v>785</v>
      </c>
      <c r="F221" s="17" t="s">
        <v>19</v>
      </c>
      <c r="G221" s="6" t="n">
        <v>9.56</v>
      </c>
      <c r="H221" s="6" t="n">
        <v>939.7</v>
      </c>
      <c r="I221" s="6" t="n">
        <v>987.51</v>
      </c>
      <c r="J221" s="6" t="n">
        <v>976</v>
      </c>
      <c r="K221" s="6" t="n">
        <v>7504.6</v>
      </c>
      <c r="L221" s="6" t="n">
        <v>6528.6</v>
      </c>
      <c r="M221" s="6" t="n">
        <v>0.84</v>
      </c>
      <c r="N221" s="6" t="n">
        <v>0.89</v>
      </c>
    </row>
    <row collapsed="false" customFormat="false" customHeight="false" hidden="false" ht="12.1" outlineLevel="0" r="222">
      <c r="A222" s="50" t="n">
        <v>45643</v>
      </c>
      <c r="B222" s="17" t="s">
        <v>704</v>
      </c>
      <c r="C222" s="17" t="s">
        <v>497</v>
      </c>
      <c r="D222" s="17" t="s">
        <v>713</v>
      </c>
      <c r="E222" s="7" t="n">
        <v>130</v>
      </c>
      <c r="F222" s="17" t="s">
        <v>19</v>
      </c>
      <c r="G222" s="6" t="n">
        <v>49.06</v>
      </c>
      <c r="H222" s="6" t="n">
        <v>1016.4</v>
      </c>
      <c r="I222" s="6" t="n">
        <v>907.14</v>
      </c>
      <c r="J222" s="6" t="n">
        <v>829</v>
      </c>
      <c r="K222" s="6" t="n">
        <v>6377.8</v>
      </c>
      <c r="L222" s="6" t="n">
        <v>5548.8</v>
      </c>
      <c r="M222" s="6" t="n">
        <v>4.71</v>
      </c>
      <c r="N222" s="6" t="n">
        <v>4.2</v>
      </c>
    </row>
    <row collapsed="false" customFormat="false" customHeight="false" hidden="false" ht="12.1" outlineLevel="0" r="223">
      <c r="A223" s="50" t="n">
        <v>45643</v>
      </c>
      <c r="B223" s="17" t="s">
        <v>704</v>
      </c>
      <c r="C223" s="17" t="s">
        <v>16</v>
      </c>
      <c r="D223" s="17" t="s">
        <v>18</v>
      </c>
      <c r="E223" s="7" t="n">
        <v>300</v>
      </c>
      <c r="F223" s="17" t="s">
        <v>19</v>
      </c>
      <c r="G223" s="6" t="n">
        <v>514</v>
      </c>
      <c r="H223" s="6" t="n">
        <v>6290.5</v>
      </c>
      <c r="I223" s="6" t="n">
        <v>5826.96</v>
      </c>
      <c r="J223" s="6" t="n">
        <v>20046</v>
      </c>
      <c r="K223" s="6" t="n">
        <v>154200</v>
      </c>
      <c r="L223" s="6" t="n">
        <v>134154</v>
      </c>
      <c r="M223" s="6" t="n">
        <v>7.67</v>
      </c>
      <c r="N223" s="6" t="n">
        <v>7.11</v>
      </c>
    </row>
    <row collapsed="false" customFormat="false" customHeight="false" hidden="false" ht="12.1" outlineLevel="0" r="224">
      <c r="A224" s="50" t="n">
        <v>45648</v>
      </c>
      <c r="B224" s="17" t="s">
        <v>704</v>
      </c>
      <c r="C224" s="17" t="s">
        <v>56</v>
      </c>
      <c r="D224" s="17" t="s">
        <v>57</v>
      </c>
      <c r="E224" s="7" t="n">
        <v>15</v>
      </c>
      <c r="F224" s="17" t="s">
        <v>19</v>
      </c>
      <c r="G224" s="6" t="n">
        <v>126</v>
      </c>
      <c r="H224" s="6" t="n">
        <v>5814</v>
      </c>
      <c r="I224" s="6" t="n">
        <v>2431.25</v>
      </c>
      <c r="J224" s="6" t="n">
        <v>246</v>
      </c>
      <c r="K224" s="6" t="n">
        <v>1890</v>
      </c>
      <c r="L224" s="6" t="n">
        <v>1644</v>
      </c>
      <c r="M224" s="6" t="n">
        <v>4.51</v>
      </c>
      <c r="N224" s="6" t="n">
        <v>1.89</v>
      </c>
    </row>
    <row collapsed="false" customFormat="false" customHeight="false" hidden="false" ht="12.1" outlineLevel="0" r="225">
      <c r="A225" s="50" t="n">
        <v>45665</v>
      </c>
      <c r="B225" s="17" t="s">
        <v>704</v>
      </c>
      <c r="C225" s="17" t="s">
        <v>486</v>
      </c>
      <c r="D225" s="17" t="s">
        <v>720</v>
      </c>
      <c r="E225" s="7" t="n">
        <v>2181</v>
      </c>
      <c r="F225" s="17" t="s">
        <v>19</v>
      </c>
      <c r="G225" s="6" t="n">
        <v>17.39</v>
      </c>
      <c r="H225" s="6" t="n">
        <v>654.7</v>
      </c>
      <c r="I225" s="6" t="n">
        <v>592.08</v>
      </c>
      <c r="J225" s="6" t="n">
        <v>4931</v>
      </c>
      <c r="K225" s="6" t="n">
        <v>37927.59</v>
      </c>
      <c r="L225" s="6" t="n">
        <v>32996.59</v>
      </c>
      <c r="M225" s="6" t="n">
        <v>2.56</v>
      </c>
      <c r="N225" s="6" t="n">
        <v>2.31</v>
      </c>
    </row>
    <row collapsed="false" customFormat="false" customHeight="false" hidden="false" ht="12.1" outlineLevel="0" r="226">
      <c r="A226" s="50" t="n">
        <v>45665</v>
      </c>
      <c r="B226" s="17" t="s">
        <v>704</v>
      </c>
      <c r="C226" s="17" t="s">
        <v>24</v>
      </c>
      <c r="D226" s="17" t="s">
        <v>25</v>
      </c>
      <c r="E226" s="7" t="n">
        <v>1817</v>
      </c>
      <c r="F226" s="17" t="s">
        <v>19</v>
      </c>
      <c r="G226" s="6" t="n">
        <v>17.39</v>
      </c>
      <c r="H226" s="6" t="n">
        <v>645.5</v>
      </c>
      <c r="I226" s="6" t="n">
        <v>551.94</v>
      </c>
      <c r="J226" s="6" t="n">
        <v>4108</v>
      </c>
      <c r="K226" s="6" t="n">
        <v>31597.63</v>
      </c>
      <c r="L226" s="6" t="n">
        <v>27489.63</v>
      </c>
      <c r="M226" s="6" t="n">
        <v>2.74</v>
      </c>
      <c r="N226" s="6" t="n">
        <v>2.34</v>
      </c>
    </row>
    <row collapsed="false" customFormat="false" customHeight="false" hidden="false" ht="12.1" outlineLevel="0" r="227">
      <c r="A227" s="50" t="n">
        <v>45667</v>
      </c>
      <c r="B227" s="17" t="s">
        <v>704</v>
      </c>
      <c r="C227" s="17" t="s">
        <v>59</v>
      </c>
      <c r="D227" s="17" t="s">
        <v>60</v>
      </c>
      <c r="E227" s="7" t="n">
        <v>400</v>
      </c>
      <c r="F227" s="17" t="s">
        <v>19</v>
      </c>
      <c r="G227" s="6" t="n">
        <v>36.47</v>
      </c>
      <c r="H227" s="6" t="n">
        <v>562.95</v>
      </c>
      <c r="I227" s="6" t="n">
        <v>430.86</v>
      </c>
      <c r="J227" s="6" t="n">
        <v>1896</v>
      </c>
      <c r="K227" s="6" t="n">
        <v>14588</v>
      </c>
      <c r="L227" s="6" t="n">
        <v>12692</v>
      </c>
      <c r="M227" s="6" t="n">
        <v>7.36</v>
      </c>
      <c r="N227" s="6" t="n">
        <v>5.64</v>
      </c>
    </row>
    <row collapsed="false" customFormat="false" customHeight="false" hidden="false" ht="12.1" outlineLevel="0" r="228">
      <c r="A228" s="50" t="n">
        <v>45672</v>
      </c>
      <c r="B228" s="17" t="s">
        <v>704</v>
      </c>
      <c r="C228" s="17" t="s">
        <v>74</v>
      </c>
      <c r="D228" s="17" t="s">
        <v>76</v>
      </c>
      <c r="E228" s="7" t="n">
        <v>792</v>
      </c>
      <c r="F228" s="17" t="s">
        <v>19</v>
      </c>
      <c r="G228" s="6" t="n">
        <v>36.06</v>
      </c>
      <c r="H228" s="6" t="n">
        <v>973</v>
      </c>
      <c r="I228" s="6" t="n">
        <v>987.04</v>
      </c>
      <c r="J228" s="6" t="n">
        <v>3713</v>
      </c>
      <c r="K228" s="6" t="n">
        <v>28559.52</v>
      </c>
      <c r="L228" s="6" t="n">
        <v>24846.52</v>
      </c>
      <c r="M228" s="6" t="n">
        <v>3.18</v>
      </c>
      <c r="N228" s="6" t="n">
        <v>3.22</v>
      </c>
    </row>
    <row collapsed="false" customFormat="false" customHeight="false" hidden="false" ht="12.1" outlineLevel="0" r="229">
      <c r="A229" s="50" t="n">
        <v>45694</v>
      </c>
      <c r="B229" s="17" t="s">
        <v>704</v>
      </c>
      <c r="C229" s="17" t="s">
        <v>74</v>
      </c>
      <c r="D229" s="17" t="s">
        <v>76</v>
      </c>
      <c r="E229" s="7" t="n">
        <v>792</v>
      </c>
      <c r="F229" s="17" t="s">
        <v>19</v>
      </c>
      <c r="G229" s="6" t="n">
        <v>10.39</v>
      </c>
      <c r="H229" s="6" t="n">
        <v>951.9</v>
      </c>
      <c r="I229" s="6" t="n">
        <v>987.04</v>
      </c>
      <c r="J229" s="6" t="n">
        <v>1070</v>
      </c>
      <c r="K229" s="6" t="n">
        <v>8228.88</v>
      </c>
      <c r="L229" s="6" t="n">
        <v>7158.88</v>
      </c>
      <c r="M229" s="6" t="n">
        <v>0.92</v>
      </c>
      <c r="N229" s="6" t="n">
        <v>0.95</v>
      </c>
    </row>
    <row collapsed="false" customFormat="false" customHeight="false" hidden="false" ht="12.1" outlineLevel="0" r="230">
      <c r="A230" s="50" t="n">
        <v>45723</v>
      </c>
      <c r="B230" s="17" t="s">
        <v>704</v>
      </c>
      <c r="C230" s="17" t="s">
        <v>74</v>
      </c>
      <c r="D230" s="17" t="s">
        <v>76</v>
      </c>
      <c r="E230" s="7" t="n">
        <v>792</v>
      </c>
      <c r="F230" s="17" t="s">
        <v>19</v>
      </c>
      <c r="G230" s="6" t="n">
        <v>9.35</v>
      </c>
      <c r="H230" s="6" t="n">
        <v>994.7</v>
      </c>
      <c r="I230" s="6" t="n">
        <v>987.04</v>
      </c>
      <c r="J230" s="6" t="n">
        <v>963</v>
      </c>
      <c r="K230" s="6" t="n">
        <v>7405.2</v>
      </c>
      <c r="L230" s="6" t="n">
        <v>6442.2</v>
      </c>
      <c r="M230" s="6" t="n">
        <v>0.82</v>
      </c>
      <c r="N230" s="6" t="n">
        <v>0.82</v>
      </c>
    </row>
    <row collapsed="false" customFormat="false" customHeight="false" hidden="false" ht="12.1" outlineLevel="0" r="231">
      <c r="A231" s="50" t="n">
        <v>45751</v>
      </c>
      <c r="B231" s="17" t="s">
        <v>704</v>
      </c>
      <c r="C231" s="17" t="s">
        <v>74</v>
      </c>
      <c r="D231" s="17" t="s">
        <v>76</v>
      </c>
      <c r="E231" s="7" t="n">
        <v>792</v>
      </c>
      <c r="F231" s="17" t="s">
        <v>19</v>
      </c>
      <c r="G231" s="6" t="n">
        <v>10.51</v>
      </c>
      <c r="H231" s="6" t="n">
        <v>960.8</v>
      </c>
      <c r="I231" s="6" t="n">
        <v>987.04</v>
      </c>
      <c r="J231" s="6" t="n">
        <v>1082</v>
      </c>
      <c r="K231" s="6" t="n">
        <v>8323.92</v>
      </c>
      <c r="L231" s="6" t="n">
        <v>7241.92</v>
      </c>
      <c r="M231" s="6" t="n">
        <v>0.93</v>
      </c>
      <c r="N231" s="6" t="n">
        <v>0.95</v>
      </c>
    </row>
    <row collapsed="false" customFormat="false" customHeight="false" hidden="false" ht="12.1" outlineLevel="0" r="232">
      <c r="A232" s="50" t="n">
        <v>45790</v>
      </c>
      <c r="B232" s="17" t="s">
        <v>704</v>
      </c>
      <c r="C232" s="17" t="s">
        <v>74</v>
      </c>
      <c r="D232" s="17" t="s">
        <v>76</v>
      </c>
      <c r="E232" s="7" t="n">
        <v>792</v>
      </c>
      <c r="F232" s="17" t="s">
        <v>19</v>
      </c>
      <c r="G232" s="6" t="n">
        <v>10.14</v>
      </c>
      <c r="H232" s="6" t="n">
        <v>968.8</v>
      </c>
      <c r="I232" s="6" t="n">
        <v>987.04</v>
      </c>
      <c r="J232" s="6" t="n">
        <v>1044</v>
      </c>
      <c r="K232" s="6" t="n">
        <v>8030.88</v>
      </c>
      <c r="L232" s="6" t="n">
        <v>6986.88</v>
      </c>
      <c r="M232" s="6" t="n">
        <v>0.89</v>
      </c>
      <c r="N232" s="6" t="n">
        <v>0.91</v>
      </c>
    </row>
    <row collapsed="false" customFormat="false" customHeight="false" hidden="false" ht="12.1" outlineLevel="0" r="233">
      <c r="A233" s="50" t="n">
        <v>45810</v>
      </c>
      <c r="B233" s="17" t="s">
        <v>704</v>
      </c>
      <c r="C233" s="17" t="s">
        <v>24</v>
      </c>
      <c r="D233" s="17" t="s">
        <v>25</v>
      </c>
      <c r="E233" s="7" t="n">
        <v>4674</v>
      </c>
      <c r="F233" s="17" t="s">
        <v>19</v>
      </c>
      <c r="G233" s="6" t="n">
        <v>43.11</v>
      </c>
      <c r="H233" s="6" t="n">
        <v>627.6</v>
      </c>
      <c r="I233" s="6" t="n">
        <v>623.72</v>
      </c>
      <c r="J233" s="6" t="n">
        <v>26194</v>
      </c>
      <c r="K233" s="6" t="n">
        <v>201496.14</v>
      </c>
      <c r="L233" s="6" t="n">
        <v>175302.14</v>
      </c>
      <c r="M233" s="6" t="n">
        <v>6.01</v>
      </c>
      <c r="N233" s="6" t="n">
        <v>5.98</v>
      </c>
    </row>
    <row collapsed="false" customFormat="false" customHeight="false" hidden="false" ht="12.1" outlineLevel="0" r="234">
      <c r="A234" s="50" t="n">
        <v>45811</v>
      </c>
      <c r="B234" s="17" t="s">
        <v>704</v>
      </c>
      <c r="C234" s="17" t="s">
        <v>16</v>
      </c>
      <c r="D234" s="17" t="s">
        <v>18</v>
      </c>
      <c r="E234" s="7" t="n">
        <v>438</v>
      </c>
      <c r="F234" s="17" t="s">
        <v>19</v>
      </c>
      <c r="G234" s="6" t="n">
        <v>541</v>
      </c>
      <c r="H234" s="6" t="n">
        <v>6473</v>
      </c>
      <c r="I234" s="6" t="n">
        <v>6080.96</v>
      </c>
      <c r="J234" s="6" t="n">
        <v>30805</v>
      </c>
      <c r="K234" s="6" t="n">
        <v>236958</v>
      </c>
      <c r="L234" s="6" t="n">
        <v>206153</v>
      </c>
      <c r="M234" s="6" t="n">
        <v>7.74</v>
      </c>
      <c r="N234" s="6" t="n">
        <v>7.27</v>
      </c>
    </row>
    <row collapsed="false" customFormat="false" customHeight="false" hidden="false" ht="12.1" outlineLevel="0" r="235">
      <c r="A235" s="50" t="n">
        <v>45817</v>
      </c>
      <c r="B235" s="17" t="s">
        <v>704</v>
      </c>
      <c r="C235" s="17" t="s">
        <v>56</v>
      </c>
      <c r="D235" s="17" t="s">
        <v>57</v>
      </c>
      <c r="E235" s="7" t="n">
        <v>16</v>
      </c>
      <c r="F235" s="17" t="s">
        <v>19</v>
      </c>
      <c r="G235" s="6" t="n">
        <v>87</v>
      </c>
      <c r="H235" s="6" t="n">
        <v>6223</v>
      </c>
      <c r="I235" s="6" t="n">
        <v>6366.02</v>
      </c>
      <c r="J235" s="6" t="n">
        <v>181</v>
      </c>
      <c r="K235" s="6" t="n">
        <v>1392</v>
      </c>
      <c r="L235" s="6" t="n">
        <v>1211</v>
      </c>
      <c r="M235" s="6" t="n">
        <v>1.19</v>
      </c>
      <c r="N235" s="6" t="n">
        <v>1.22</v>
      </c>
    </row>
    <row collapsed="false" customFormat="false" customHeight="false" hidden="false" ht="12.1" outlineLevel="0" r="236">
      <c r="A236" s="50" t="n">
        <v>45838</v>
      </c>
      <c r="B236" s="17" t="s">
        <v>704</v>
      </c>
      <c r="C236" s="17" t="s">
        <v>74</v>
      </c>
      <c r="D236" s="17" t="s">
        <v>76</v>
      </c>
      <c r="E236" s="7" t="n">
        <v>792</v>
      </c>
      <c r="F236" s="17" t="s">
        <v>19</v>
      </c>
      <c r="G236" s="6" t="n">
        <v>10.14</v>
      </c>
      <c r="H236" s="6" t="n">
        <v>973.3</v>
      </c>
      <c r="I236" s="6" t="n">
        <v>987.04</v>
      </c>
      <c r="J236" s="6" t="n">
        <v>1044</v>
      </c>
      <c r="K236" s="6" t="n">
        <v>8030.88</v>
      </c>
      <c r="L236" s="6" t="n">
        <v>6986.88</v>
      </c>
      <c r="M236" s="6" t="n">
        <v>0.89</v>
      </c>
      <c r="N236" s="6" t="n">
        <v>0.91</v>
      </c>
    </row>
    <row collapsed="false" customFormat="false" customHeight="false" hidden="false" ht="12.1" outlineLevel="0" r="237">
      <c r="A237" s="50" t="n">
        <v>45845</v>
      </c>
      <c r="B237" s="17" t="s">
        <v>704</v>
      </c>
      <c r="C237" s="17" t="s">
        <v>30</v>
      </c>
      <c r="D237" s="17" t="s">
        <v>31</v>
      </c>
      <c r="E237" s="7" t="n">
        <v>4710</v>
      </c>
      <c r="F237" s="17" t="s">
        <v>19</v>
      </c>
      <c r="G237" s="6" t="n">
        <v>35</v>
      </c>
      <c r="H237" s="6" t="n">
        <v>193.8</v>
      </c>
      <c r="I237" s="6" t="n">
        <v>251.83</v>
      </c>
      <c r="J237" s="6" t="n">
        <v>21431</v>
      </c>
      <c r="K237" s="6" t="n">
        <v>164850</v>
      </c>
      <c r="L237" s="6" t="n">
        <v>143419</v>
      </c>
      <c r="M237" s="6" t="n">
        <v>12.09</v>
      </c>
      <c r="N237" s="6" t="n">
        <v>15.71</v>
      </c>
    </row>
    <row collapsed="false" customFormat="false" customHeight="false" hidden="false" ht="12.1" outlineLevel="0" r="238">
      <c r="A238" s="50" t="n">
        <v>45846</v>
      </c>
      <c r="B238" s="17" t="s">
        <v>704</v>
      </c>
      <c r="C238" s="17" t="s">
        <v>67</v>
      </c>
      <c r="D238" s="17" t="s">
        <v>68</v>
      </c>
      <c r="E238" s="7" t="n">
        <v>140</v>
      </c>
      <c r="F238" s="17" t="s">
        <v>19</v>
      </c>
      <c r="G238" s="6" t="n">
        <v>27.21</v>
      </c>
      <c r="H238" s="6" t="n">
        <v>507.5</v>
      </c>
      <c r="I238" s="6" t="n">
        <v>309.04</v>
      </c>
      <c r="J238" s="6" t="n">
        <v>495</v>
      </c>
      <c r="K238" s="6" t="n">
        <v>3809.4</v>
      </c>
      <c r="L238" s="6" t="n">
        <v>3314.4</v>
      </c>
      <c r="M238" s="6" t="n">
        <v>7.66</v>
      </c>
      <c r="N238" s="6" t="n">
        <v>4.66</v>
      </c>
    </row>
    <row collapsed="false" customFormat="false" customHeight="false" hidden="false" ht="12.1" outlineLevel="0" r="239">
      <c r="A239" s="50" t="n">
        <v>45847</v>
      </c>
      <c r="B239" s="17" t="s">
        <v>704</v>
      </c>
      <c r="C239" s="17" t="s">
        <v>42</v>
      </c>
      <c r="D239" s="17" t="s">
        <v>43</v>
      </c>
      <c r="E239" s="7" t="n">
        <v>203</v>
      </c>
      <c r="F239" s="17" t="s">
        <v>19</v>
      </c>
      <c r="G239" s="6" t="n">
        <v>648</v>
      </c>
      <c r="H239" s="6" t="n">
        <v>2870.5</v>
      </c>
      <c r="I239" s="6" t="n">
        <v>3329.07</v>
      </c>
      <c r="J239" s="6" t="n">
        <v>17101</v>
      </c>
      <c r="K239" s="6" t="n">
        <v>131544</v>
      </c>
      <c r="L239" s="6" t="n">
        <v>114443</v>
      </c>
      <c r="M239" s="6" t="n">
        <v>16.93</v>
      </c>
      <c r="N239" s="6" t="n">
        <v>19.64</v>
      </c>
    </row>
    <row collapsed="false" customFormat="false" customHeight="false" hidden="false" ht="12.1" outlineLevel="0" r="240">
      <c r="A240" s="50" t="n">
        <v>45848</v>
      </c>
      <c r="B240" s="17" t="s">
        <v>704</v>
      </c>
      <c r="C240" s="17" t="s">
        <v>53</v>
      </c>
      <c r="D240" s="17" t="s">
        <v>54</v>
      </c>
      <c r="E240" s="7" t="n">
        <v>2300</v>
      </c>
      <c r="F240" s="17" t="s">
        <v>19</v>
      </c>
      <c r="G240" s="6" t="n">
        <v>26.11</v>
      </c>
      <c r="H240" s="6" t="n">
        <v>172.73</v>
      </c>
      <c r="I240" s="6" t="n">
        <v>107.65</v>
      </c>
      <c r="J240" s="6" t="n">
        <v>7807</v>
      </c>
      <c r="K240" s="6" t="n">
        <v>60053</v>
      </c>
      <c r="L240" s="6" t="n">
        <v>52246</v>
      </c>
      <c r="M240" s="6" t="n">
        <v>21.1</v>
      </c>
      <c r="N240" s="6" t="n">
        <v>13.15</v>
      </c>
    </row>
    <row collapsed="false" customFormat="false" customHeight="false" hidden="false" ht="12.1" outlineLevel="0" r="241">
      <c r="A241" s="50" t="n">
        <v>45849</v>
      </c>
      <c r="B241" s="17" t="s">
        <v>704</v>
      </c>
      <c r="C241" s="17" t="s">
        <v>45</v>
      </c>
      <c r="D241" s="17" t="s">
        <v>46</v>
      </c>
      <c r="E241" s="7" t="n">
        <v>4183</v>
      </c>
      <c r="F241" s="17" t="s">
        <v>19</v>
      </c>
      <c r="G241" s="6" t="n">
        <v>25.58</v>
      </c>
      <c r="H241" s="6" t="n">
        <v>72.79</v>
      </c>
      <c r="I241" s="6" t="n">
        <v>93.55</v>
      </c>
      <c r="J241" s="6" t="n">
        <v>13910</v>
      </c>
      <c r="K241" s="6" t="n">
        <v>107001.14</v>
      </c>
      <c r="L241" s="6" t="n">
        <v>93091.14</v>
      </c>
      <c r="M241" s="6" t="n">
        <v>23.79</v>
      </c>
      <c r="N241" s="6" t="n">
        <v>30.57</v>
      </c>
    </row>
    <row collapsed="false" customFormat="false" customHeight="false" hidden="false" ht="12.1" outlineLevel="0" r="242">
      <c r="A242" s="50" t="n">
        <v>45852</v>
      </c>
      <c r="B242" s="17" t="s">
        <v>704</v>
      </c>
      <c r="C242" s="17" t="s">
        <v>69</v>
      </c>
      <c r="D242" s="17" t="s">
        <v>70</v>
      </c>
      <c r="E242" s="7" t="n">
        <v>1</v>
      </c>
      <c r="F242" s="17" t="s">
        <v>19</v>
      </c>
      <c r="G242" s="6" t="n">
        <v>147.31</v>
      </c>
      <c r="H242" s="6" t="n">
        <v>1004.5</v>
      </c>
      <c r="I242" s="6" t="n">
        <v>0</v>
      </c>
      <c r="J242" s="6" t="n">
        <v>19</v>
      </c>
      <c r="K242" s="6" t="n">
        <v>147.31</v>
      </c>
      <c r="L242" s="6" t="n">
        <v>128.31</v>
      </c>
      <c r="M242" s="6" t="n">
        <v>0</v>
      </c>
      <c r="N242" s="6" t="n">
        <v>12.77</v>
      </c>
    </row>
    <row collapsed="false" customFormat="false" customHeight="false" hidden="false" ht="12.1" outlineLevel="0" r="243">
      <c r="A243" s="50" t="n">
        <v>45855</v>
      </c>
      <c r="B243" s="17" t="s">
        <v>704</v>
      </c>
      <c r="C243" s="17" t="s">
        <v>27</v>
      </c>
      <c r="D243" s="17" t="s">
        <v>28</v>
      </c>
      <c r="E243" s="7" t="n">
        <v>59300</v>
      </c>
      <c r="F243" s="17" t="s">
        <v>19</v>
      </c>
      <c r="G243" s="6" t="n">
        <v>8.5</v>
      </c>
      <c r="H243" s="6" t="n">
        <v>45.38</v>
      </c>
      <c r="I243" s="6" t="n">
        <v>53.82</v>
      </c>
      <c r="J243" s="6" t="n">
        <v>65527</v>
      </c>
      <c r="K243" s="6" t="n">
        <v>504050</v>
      </c>
      <c r="L243" s="6" t="n">
        <v>438523</v>
      </c>
      <c r="M243" s="6" t="n">
        <v>13.74</v>
      </c>
      <c r="N243" s="6" t="n">
        <v>16.3</v>
      </c>
    </row>
    <row collapsed="false" customFormat="false" customHeight="false" hidden="false" ht="12.1" outlineLevel="0" r="244">
      <c r="A244" s="50" t="n">
        <v>45855</v>
      </c>
      <c r="B244" s="17" t="s">
        <v>704</v>
      </c>
      <c r="C244" s="17" t="s">
        <v>21</v>
      </c>
      <c r="D244" s="17" t="s">
        <v>22</v>
      </c>
      <c r="E244" s="7" t="n">
        <v>2130</v>
      </c>
      <c r="F244" s="17" t="s">
        <v>19</v>
      </c>
      <c r="G244" s="6" t="n">
        <v>198.25</v>
      </c>
      <c r="H244" s="6" t="n">
        <v>1306</v>
      </c>
      <c r="I244" s="6" t="n">
        <v>1234.74</v>
      </c>
      <c r="J244" s="6" t="n">
        <v>54895</v>
      </c>
      <c r="K244" s="6" t="n">
        <v>422272.5</v>
      </c>
      <c r="L244" s="6" t="n">
        <v>367377.5</v>
      </c>
      <c r="M244" s="6" t="n">
        <v>13.97</v>
      </c>
      <c r="N244" s="6" t="n">
        <v>13.21</v>
      </c>
    </row>
    <row collapsed="false" customFormat="false" customHeight="false" hidden="false" ht="12.1" outlineLevel="0" r="245">
      <c r="A245" s="50" t="n">
        <v>45856</v>
      </c>
      <c r="B245" s="17" t="s">
        <v>704</v>
      </c>
      <c r="C245" s="17" t="s">
        <v>39</v>
      </c>
      <c r="D245" s="17" t="s">
        <v>40</v>
      </c>
      <c r="E245" s="7" t="n">
        <v>3000</v>
      </c>
      <c r="F245" s="17" t="s">
        <v>19</v>
      </c>
      <c r="G245" s="6" t="n">
        <v>34.84</v>
      </c>
      <c r="H245" s="6" t="n">
        <v>309</v>
      </c>
      <c r="I245" s="6" t="n">
        <v>266.68</v>
      </c>
      <c r="J245" s="6" t="n">
        <v>13588</v>
      </c>
      <c r="K245" s="6" t="n">
        <v>104520</v>
      </c>
      <c r="L245" s="6" t="n">
        <v>90932</v>
      </c>
      <c r="M245" s="6" t="n">
        <v>11.37</v>
      </c>
      <c r="N245" s="6" t="n">
        <v>9.81</v>
      </c>
    </row>
    <row collapsed="false" customFormat="false" customHeight="false" hidden="false" ht="12.1" outlineLevel="0" r="246">
      <c r="A246" s="50" t="n">
        <v>45856</v>
      </c>
      <c r="B246" s="17" t="s">
        <v>704</v>
      </c>
      <c r="C246" s="17" t="s">
        <v>33</v>
      </c>
      <c r="D246" s="17" t="s">
        <v>34</v>
      </c>
      <c r="E246" s="7" t="n">
        <v>3820</v>
      </c>
      <c r="F246" s="17" t="s">
        <v>19</v>
      </c>
      <c r="G246" s="6" t="n">
        <v>34.84</v>
      </c>
      <c r="H246" s="6" t="n">
        <v>308.4</v>
      </c>
      <c r="I246" s="6" t="n">
        <v>235.22</v>
      </c>
      <c r="J246" s="6" t="n">
        <v>17302</v>
      </c>
      <c r="K246" s="6" t="n">
        <v>133088.8</v>
      </c>
      <c r="L246" s="6" t="n">
        <v>115786.8</v>
      </c>
      <c r="M246" s="6" t="n">
        <v>12.89</v>
      </c>
      <c r="N246" s="6" t="n">
        <v>9.83</v>
      </c>
    </row>
    <row collapsed="false" customFormat="false" customHeight="false" hidden="false" ht="12.1" outlineLevel="0" r="247">
      <c r="A247" s="50" t="n">
        <v>45858</v>
      </c>
      <c r="B247" s="17" t="s">
        <v>704</v>
      </c>
      <c r="C247" s="17" t="s">
        <v>59</v>
      </c>
      <c r="D247" s="17" t="s">
        <v>60</v>
      </c>
      <c r="E247" s="7" t="n">
        <v>400</v>
      </c>
      <c r="F247" s="17" t="s">
        <v>19</v>
      </c>
      <c r="G247" s="6" t="n">
        <v>14.68</v>
      </c>
      <c r="H247" s="6" t="n">
        <v>418.25</v>
      </c>
      <c r="I247" s="6" t="n">
        <v>430.86</v>
      </c>
      <c r="J247" s="6" t="n">
        <v>763</v>
      </c>
      <c r="K247" s="6" t="n">
        <v>5872</v>
      </c>
      <c r="L247" s="6" t="n">
        <v>5109</v>
      </c>
      <c r="M247" s="6" t="n">
        <v>2.96</v>
      </c>
      <c r="N247" s="6" t="n">
        <v>3.05</v>
      </c>
    </row>
    <row collapsed="false" customFormat="false" customHeight="false" hidden="false" ht="12.1" outlineLevel="0" r="248">
      <c r="A248" s="50" t="n">
        <v>45870</v>
      </c>
      <c r="B248" s="17" t="s">
        <v>704</v>
      </c>
      <c r="C248" s="17" t="s">
        <v>74</v>
      </c>
      <c r="D248" s="17" t="s">
        <v>76</v>
      </c>
      <c r="E248" s="7" t="n">
        <v>793</v>
      </c>
      <c r="F248" s="17" t="s">
        <v>19</v>
      </c>
      <c r="G248" s="6" t="n">
        <v>10.5</v>
      </c>
      <c r="H248" s="6" t="n">
        <v>1004.8</v>
      </c>
      <c r="I248" s="6" t="n">
        <v>987.03</v>
      </c>
      <c r="J248" s="6" t="n">
        <v>1082</v>
      </c>
      <c r="K248" s="6" t="n">
        <v>8326.5</v>
      </c>
      <c r="L248" s="6" t="n">
        <v>7244.5</v>
      </c>
      <c r="M248" s="6" t="n">
        <v>0.93</v>
      </c>
      <c r="N248" s="6" t="n">
        <v>0.91</v>
      </c>
    </row>
    <row collapsed="false" customFormat="false" customHeight="false" hidden="false" ht="12.1" outlineLevel="0" r="249">
      <c r="A249" s="50" t="n">
        <v>45900</v>
      </c>
      <c r="B249" s="17" t="s">
        <v>704</v>
      </c>
      <c r="C249" s="17" t="s">
        <v>74</v>
      </c>
      <c r="D249" s="17" t="s">
        <v>76</v>
      </c>
      <c r="E249" s="7" t="n">
        <v>793</v>
      </c>
      <c r="F249" s="17" t="s">
        <v>19</v>
      </c>
      <c r="G249" s="6" t="n">
        <v>10.5</v>
      </c>
      <c r="H249" s="6" t="n">
        <v>1025</v>
      </c>
      <c r="I249" s="6" t="n">
        <v>987.03</v>
      </c>
      <c r="J249" s="6" t="n">
        <v>1082</v>
      </c>
      <c r="K249" s="6" t="n">
        <v>8326.5</v>
      </c>
      <c r="L249" s="6" t="n">
        <v>7244.5</v>
      </c>
      <c r="M249" s="6" t="n">
        <v>0.93</v>
      </c>
      <c r="N249" s="6" t="n">
        <v>0.89</v>
      </c>
    </row>
    <row collapsed="false" customFormat="false" customHeight="false" hidden="false" ht="12.1" outlineLevel="0" r="250">
      <c r="A250" s="50" t="n">
        <v>45930</v>
      </c>
      <c r="B250" s="17" t="s">
        <v>704</v>
      </c>
      <c r="C250" s="17" t="s">
        <v>74</v>
      </c>
      <c r="D250" s="17" t="s">
        <v>76</v>
      </c>
      <c r="E250" s="7" t="n">
        <v>793</v>
      </c>
      <c r="F250" s="17" t="s">
        <v>19</v>
      </c>
      <c r="G250" s="6" t="n">
        <v>10.14</v>
      </c>
      <c r="H250" s="6" t="n">
        <v>1000.2</v>
      </c>
      <c r="I250" s="6" t="n">
        <v>987.03</v>
      </c>
      <c r="J250" s="6" t="n">
        <v>1045</v>
      </c>
      <c r="K250" s="6" t="n">
        <v>8041.02</v>
      </c>
      <c r="L250" s="6" t="n">
        <v>6996.02</v>
      </c>
      <c r="M250" s="6" t="n">
        <v>0.89</v>
      </c>
      <c r="N250" s="6" t="n">
        <v>0.88</v>
      </c>
    </row>
    <row collapsed="false" customFormat="false" customHeight="false" hidden="false" ht="12.1" outlineLevel="0" r="251">
      <c r="A251" s="50" t="n">
        <v>45931</v>
      </c>
      <c r="B251" s="17" t="s">
        <v>704</v>
      </c>
      <c r="C251" s="17" t="s">
        <v>56</v>
      </c>
      <c r="D251" s="17" t="s">
        <v>57</v>
      </c>
      <c r="E251" s="7" t="n">
        <v>25</v>
      </c>
      <c r="F251" s="17" t="s">
        <v>19</v>
      </c>
      <c r="G251" s="6" t="n">
        <v>273</v>
      </c>
      <c r="H251" s="6" t="n">
        <v>6883</v>
      </c>
      <c r="I251" s="6" t="n">
        <v>6261.05</v>
      </c>
      <c r="J251" s="6" t="n">
        <v>887</v>
      </c>
      <c r="K251" s="6" t="n">
        <v>6825</v>
      </c>
      <c r="L251" s="6" t="n">
        <v>5938</v>
      </c>
      <c r="M251" s="6" t="n">
        <v>3.79</v>
      </c>
      <c r="N251" s="6" t="n">
        <v>3.45</v>
      </c>
    </row>
    <row collapsed="false" customFormat="false" customHeight="false" hidden="false" ht="12.1" outlineLevel="0" r="252">
      <c r="A252" s="50" t="n">
        <v>45936</v>
      </c>
      <c r="B252" s="17" t="s">
        <v>704</v>
      </c>
      <c r="C252" s="17" t="s">
        <v>65</v>
      </c>
      <c r="D252" s="17" t="s">
        <v>66</v>
      </c>
      <c r="E252" s="7" t="n">
        <v>300</v>
      </c>
      <c r="F252" s="17" t="s">
        <v>19</v>
      </c>
      <c r="G252" s="6" t="n">
        <v>16.61</v>
      </c>
      <c r="H252" s="6" t="n">
        <v>326.96</v>
      </c>
      <c r="I252" s="6" t="n">
        <v>375.73</v>
      </c>
      <c r="J252" s="6" t="n">
        <v>648</v>
      </c>
      <c r="K252" s="6" t="n">
        <v>4983</v>
      </c>
      <c r="L252" s="6" t="n">
        <v>4335</v>
      </c>
      <c r="M252" s="6" t="n">
        <v>3.85</v>
      </c>
      <c r="N252" s="6" t="n">
        <v>4.42</v>
      </c>
    </row>
    <row collapsed="false" customFormat="false" customHeight="false" hidden="false" ht="12.1" outlineLevel="0" r="253">
      <c r="A253" s="50" t="n">
        <v>45943</v>
      </c>
      <c r="B253" s="17" t="s">
        <v>704</v>
      </c>
      <c r="C253" s="17" t="s">
        <v>67</v>
      </c>
      <c r="D253" s="17" t="s">
        <v>68</v>
      </c>
      <c r="E253" s="7" t="n">
        <v>140</v>
      </c>
      <c r="F253" s="17" t="s">
        <v>19</v>
      </c>
      <c r="G253" s="6" t="n">
        <v>17.3</v>
      </c>
      <c r="H253" s="6" t="n">
        <v>477.45</v>
      </c>
      <c r="I253" s="6" t="n">
        <v>309.04</v>
      </c>
      <c r="J253" s="6" t="n">
        <v>315</v>
      </c>
      <c r="K253" s="6" t="n">
        <v>2422</v>
      </c>
      <c r="L253" s="6" t="n">
        <v>2107</v>
      </c>
      <c r="M253" s="6" t="n">
        <v>4.87</v>
      </c>
      <c r="N253" s="6" t="n">
        <v>3.15</v>
      </c>
    </row>
    <row collapsed="false" customFormat="false" customHeight="false" hidden="false" ht="12.1" outlineLevel="0" r="254">
      <c r="A254" s="50" t="n">
        <v>45944</v>
      </c>
      <c r="B254" s="17" t="s">
        <v>704</v>
      </c>
      <c r="C254" s="17" t="s">
        <v>24</v>
      </c>
      <c r="D254" s="17" t="s">
        <v>25</v>
      </c>
      <c r="E254" s="7" t="n">
        <v>4725</v>
      </c>
      <c r="F254" s="17" t="s">
        <v>19</v>
      </c>
      <c r="G254" s="6" t="n">
        <v>14.35</v>
      </c>
      <c r="H254" s="6" t="n">
        <v>525.2</v>
      </c>
      <c r="I254" s="6" t="n">
        <v>623.63</v>
      </c>
      <c r="J254" s="6" t="n">
        <v>8814</v>
      </c>
      <c r="K254" s="6" t="n">
        <v>67803.75</v>
      </c>
      <c r="L254" s="6" t="n">
        <v>58989.75</v>
      </c>
      <c r="M254" s="6" t="n">
        <v>2</v>
      </c>
      <c r="N254" s="6" t="n">
        <v>2.38</v>
      </c>
    </row>
  </sheetData>
  <autoFilter ref="A1:N254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24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</cols>
  <sheetData>
    <row collapsed="false" customFormat="false" customHeight="false" hidden="false" ht="12.1" outlineLevel="0" r="1">
      <c r="A1" s="51" t="s">
        <v>109</v>
      </c>
      <c r="B1" s="51" t="s">
        <v>694</v>
      </c>
      <c r="C1" s="51" t="s">
        <v>0</v>
      </c>
      <c r="D1" s="51" t="s">
        <v>2</v>
      </c>
      <c r="E1" s="51" t="s">
        <v>6</v>
      </c>
      <c r="F1" s="51" t="s">
        <v>695</v>
      </c>
      <c r="G1" s="51" t="s">
        <v>723</v>
      </c>
      <c r="H1" s="51" t="s">
        <v>699</v>
      </c>
      <c r="I1" s="51" t="s">
        <v>700</v>
      </c>
      <c r="J1" s="51" t="s">
        <v>701</v>
      </c>
    </row>
    <row collapsed="false" customFormat="false" customHeight="false" hidden="false" ht="12.1" outlineLevel="0" r="2">
      <c r="A2" s="52" t="n">
        <v>43446</v>
      </c>
      <c r="B2" s="17" t="s">
        <v>704</v>
      </c>
      <c r="C2" s="17" t="s">
        <v>480</v>
      </c>
      <c r="D2" s="17" t="s">
        <v>724</v>
      </c>
      <c r="E2" s="6" t="n">
        <v>1000</v>
      </c>
      <c r="F2" s="7" t="n">
        <v>32</v>
      </c>
      <c r="G2" s="6" t="n">
        <v>33.91</v>
      </c>
      <c r="H2" s="6" t="n">
        <v>0</v>
      </c>
      <c r="I2" s="6" t="n">
        <v>1085.12</v>
      </c>
      <c r="J2" s="6" t="n">
        <v>1085.12</v>
      </c>
    </row>
    <row collapsed="false" customFormat="false" customHeight="false" hidden="false" ht="12.1" outlineLevel="0" r="3">
      <c r="A3" s="52" t="n">
        <v>43488</v>
      </c>
      <c r="B3" s="17" t="s">
        <v>704</v>
      </c>
      <c r="C3" s="17" t="s">
        <v>481</v>
      </c>
      <c r="D3" s="17" t="s">
        <v>725</v>
      </c>
      <c r="E3" s="6" t="n">
        <v>1000</v>
      </c>
      <c r="F3" s="7" t="n">
        <v>32</v>
      </c>
      <c r="G3" s="6" t="n">
        <v>37.9</v>
      </c>
      <c r="H3" s="6" t="n">
        <v>0</v>
      </c>
      <c r="I3" s="6" t="n">
        <v>1212.8</v>
      </c>
      <c r="J3" s="6" t="n">
        <v>1212.8</v>
      </c>
    </row>
    <row collapsed="false" customFormat="false" customHeight="false" hidden="false" ht="12.1" outlineLevel="0" r="4">
      <c r="A4" s="52" t="n">
        <v>43516</v>
      </c>
      <c r="B4" s="17" t="s">
        <v>704</v>
      </c>
      <c r="C4" s="17" t="s">
        <v>479</v>
      </c>
      <c r="D4" s="17" t="s">
        <v>726</v>
      </c>
      <c r="E4" s="6" t="n">
        <v>1000</v>
      </c>
      <c r="F4" s="7" t="n">
        <v>33</v>
      </c>
      <c r="G4" s="6" t="n">
        <v>34.9</v>
      </c>
      <c r="H4" s="6" t="n">
        <v>0</v>
      </c>
      <c r="I4" s="6" t="n">
        <v>1151.7</v>
      </c>
      <c r="J4" s="6" t="n">
        <v>1151.7</v>
      </c>
    </row>
    <row collapsed="false" customFormat="false" customHeight="false" hidden="false" ht="12.1" outlineLevel="0" r="5">
      <c r="A5" s="52" t="n">
        <v>43551</v>
      </c>
      <c r="B5" s="17" t="s">
        <v>704</v>
      </c>
      <c r="C5" s="17" t="s">
        <v>477</v>
      </c>
      <c r="D5" s="17" t="s">
        <v>727</v>
      </c>
      <c r="E5" s="6" t="n">
        <v>1000</v>
      </c>
      <c r="F5" s="7" t="n">
        <v>36</v>
      </c>
      <c r="G5" s="6" t="n">
        <v>38.64</v>
      </c>
      <c r="H5" s="6" t="n">
        <v>0</v>
      </c>
      <c r="I5" s="6" t="n">
        <v>1391.04</v>
      </c>
      <c r="J5" s="6" t="n">
        <v>1391.04</v>
      </c>
    </row>
    <row collapsed="false" customFormat="false" customHeight="false" hidden="false" ht="12.1" outlineLevel="0" r="6">
      <c r="A6" s="52" t="n">
        <v>43572</v>
      </c>
      <c r="B6" s="17" t="s">
        <v>704</v>
      </c>
      <c r="C6" s="17" t="s">
        <v>478</v>
      </c>
      <c r="D6" s="17" t="s">
        <v>728</v>
      </c>
      <c r="E6" s="6" t="n">
        <v>1000</v>
      </c>
      <c r="F6" s="7" t="n">
        <v>32</v>
      </c>
      <c r="G6" s="6" t="n">
        <v>37.9</v>
      </c>
      <c r="H6" s="6" t="n">
        <v>0</v>
      </c>
      <c r="I6" s="6" t="n">
        <v>1212.8</v>
      </c>
      <c r="J6" s="6" t="n">
        <v>1212.8</v>
      </c>
    </row>
    <row collapsed="false" customFormat="false" customHeight="false" hidden="false" ht="12.1" outlineLevel="0" r="7">
      <c r="A7" s="52" t="n">
        <v>43628</v>
      </c>
      <c r="B7" s="17" t="s">
        <v>704</v>
      </c>
      <c r="C7" s="17" t="s">
        <v>480</v>
      </c>
      <c r="D7" s="17" t="s">
        <v>724</v>
      </c>
      <c r="E7" s="6" t="n">
        <v>1000</v>
      </c>
      <c r="F7" s="7" t="n">
        <v>33</v>
      </c>
      <c r="G7" s="6" t="n">
        <v>33.91</v>
      </c>
      <c r="H7" s="6" t="n">
        <v>0</v>
      </c>
      <c r="I7" s="6" t="n">
        <v>1119.03</v>
      </c>
      <c r="J7" s="6" t="n">
        <v>1119.03</v>
      </c>
    </row>
    <row collapsed="false" customFormat="false" customHeight="false" hidden="false" ht="12.1" outlineLevel="0" r="8">
      <c r="A8" s="52" t="n">
        <v>43670</v>
      </c>
      <c r="B8" s="17" t="s">
        <v>704</v>
      </c>
      <c r="C8" s="17" t="s">
        <v>481</v>
      </c>
      <c r="D8" s="17" t="s">
        <v>725</v>
      </c>
      <c r="E8" s="6" t="n">
        <v>1000</v>
      </c>
      <c r="F8" s="7" t="n">
        <v>32</v>
      </c>
      <c r="G8" s="6" t="n">
        <v>37.9</v>
      </c>
      <c r="H8" s="6" t="n">
        <v>0</v>
      </c>
      <c r="I8" s="6" t="n">
        <v>1212.8</v>
      </c>
      <c r="J8" s="6" t="n">
        <v>1212.8</v>
      </c>
    </row>
    <row collapsed="false" customFormat="false" customHeight="false" hidden="false" ht="12.1" outlineLevel="0" r="9">
      <c r="A9" s="52" t="n">
        <v>43698</v>
      </c>
      <c r="B9" s="17" t="s">
        <v>704</v>
      </c>
      <c r="C9" s="17" t="s">
        <v>479</v>
      </c>
      <c r="D9" s="17" t="s">
        <v>726</v>
      </c>
      <c r="E9" s="6" t="n">
        <v>1000</v>
      </c>
      <c r="F9" s="7" t="n">
        <v>33</v>
      </c>
      <c r="G9" s="6" t="n">
        <v>34.9</v>
      </c>
      <c r="H9" s="6" t="n">
        <v>0</v>
      </c>
      <c r="I9" s="6" t="n">
        <v>1151.7</v>
      </c>
      <c r="J9" s="6" t="n">
        <v>1151.7</v>
      </c>
    </row>
    <row collapsed="false" customFormat="false" customHeight="false" hidden="false" ht="12.1" outlineLevel="0" r="10">
      <c r="A10" s="52" t="n">
        <v>43733</v>
      </c>
      <c r="B10" s="17" t="s">
        <v>704</v>
      </c>
      <c r="C10" s="17" t="s">
        <v>477</v>
      </c>
      <c r="D10" s="17" t="s">
        <v>727</v>
      </c>
      <c r="E10" s="6" t="n">
        <v>1000</v>
      </c>
      <c r="F10" s="7" t="n">
        <v>36</v>
      </c>
      <c r="G10" s="6" t="n">
        <v>38.64</v>
      </c>
      <c r="H10" s="6" t="n">
        <v>0</v>
      </c>
      <c r="I10" s="6" t="n">
        <v>1391.04</v>
      </c>
      <c r="J10" s="6" t="n">
        <v>1391.04</v>
      </c>
    </row>
    <row collapsed="false" customFormat="false" customHeight="false" hidden="false" ht="12.1" outlineLevel="0" r="11">
      <c r="A11" s="52" t="n">
        <v>43753</v>
      </c>
      <c r="B11" s="17" t="s">
        <v>704</v>
      </c>
      <c r="C11" s="17" t="s">
        <v>478</v>
      </c>
      <c r="D11" s="17" t="s">
        <v>728</v>
      </c>
      <c r="E11" s="6" t="n">
        <v>1000</v>
      </c>
      <c r="F11" s="7" t="n">
        <v>32</v>
      </c>
      <c r="G11" s="6" t="n">
        <v>37.9</v>
      </c>
      <c r="H11" s="6" t="n">
        <v>0</v>
      </c>
      <c r="I11" s="6" t="n">
        <v>1212.8</v>
      </c>
      <c r="J11" s="6" t="n">
        <v>1212.8</v>
      </c>
    </row>
    <row collapsed="false" customFormat="false" customHeight="false" hidden="false" ht="12.1" outlineLevel="0" r="12">
      <c r="A12" s="52" t="n">
        <v>43809</v>
      </c>
      <c r="B12" s="17" t="s">
        <v>704</v>
      </c>
      <c r="C12" s="17" t="s">
        <v>480</v>
      </c>
      <c r="D12" s="17" t="s">
        <v>724</v>
      </c>
      <c r="E12" s="6" t="n">
        <v>1000</v>
      </c>
      <c r="F12" s="7" t="n">
        <v>33</v>
      </c>
      <c r="G12" s="6" t="n">
        <v>33.91</v>
      </c>
      <c r="H12" s="6" t="n">
        <v>0</v>
      </c>
      <c r="I12" s="6" t="n">
        <v>1119.03</v>
      </c>
      <c r="J12" s="6" t="n">
        <v>1119.03</v>
      </c>
    </row>
    <row collapsed="false" customFormat="false" customHeight="false" hidden="false" ht="12.1" outlineLevel="0" r="13">
      <c r="A13" s="52" t="n">
        <v>43851</v>
      </c>
      <c r="B13" s="17" t="s">
        <v>704</v>
      </c>
      <c r="C13" s="17" t="s">
        <v>481</v>
      </c>
      <c r="D13" s="17" t="s">
        <v>725</v>
      </c>
      <c r="E13" s="6" t="n">
        <v>1000</v>
      </c>
      <c r="F13" s="7" t="n">
        <v>32</v>
      </c>
      <c r="G13" s="6" t="n">
        <v>37.9</v>
      </c>
      <c r="H13" s="6" t="n">
        <v>0</v>
      </c>
      <c r="I13" s="6" t="n">
        <v>1212.8</v>
      </c>
      <c r="J13" s="6" t="n">
        <v>1212.8</v>
      </c>
    </row>
    <row collapsed="false" customFormat="false" customHeight="false" hidden="false" ht="12.1" outlineLevel="0" r="14">
      <c r="A14" s="52" t="n">
        <v>43879</v>
      </c>
      <c r="B14" s="17" t="s">
        <v>704</v>
      </c>
      <c r="C14" s="17" t="s">
        <v>479</v>
      </c>
      <c r="D14" s="17" t="s">
        <v>726</v>
      </c>
      <c r="E14" s="6" t="n">
        <v>1000</v>
      </c>
      <c r="F14" s="7" t="n">
        <v>33</v>
      </c>
      <c r="G14" s="6" t="n">
        <v>34.9</v>
      </c>
      <c r="H14" s="6" t="n">
        <v>0</v>
      </c>
      <c r="I14" s="6" t="n">
        <v>1151.7</v>
      </c>
      <c r="J14" s="6" t="n">
        <v>1151.7</v>
      </c>
    </row>
    <row collapsed="false" customFormat="false" customHeight="false" hidden="false" ht="12.1" outlineLevel="0" r="15">
      <c r="A15" s="52" t="n">
        <v>43914</v>
      </c>
      <c r="B15" s="17" t="s">
        <v>704</v>
      </c>
      <c r="C15" s="17" t="s">
        <v>477</v>
      </c>
      <c r="D15" s="17" t="s">
        <v>727</v>
      </c>
      <c r="E15" s="6" t="n">
        <v>1000</v>
      </c>
      <c r="F15" s="7" t="n">
        <v>36</v>
      </c>
      <c r="G15" s="6" t="n">
        <v>38.64</v>
      </c>
      <c r="H15" s="6" t="n">
        <v>0</v>
      </c>
      <c r="I15" s="6" t="n">
        <v>1391.04</v>
      </c>
      <c r="J15" s="6" t="n">
        <v>1391.04</v>
      </c>
    </row>
    <row collapsed="false" customFormat="false" customHeight="false" hidden="false" ht="12.1" outlineLevel="0" r="16">
      <c r="A16" s="52" t="n">
        <v>43935</v>
      </c>
      <c r="B16" s="17" t="s">
        <v>704</v>
      </c>
      <c r="C16" s="17" t="s">
        <v>478</v>
      </c>
      <c r="D16" s="17" t="s">
        <v>728</v>
      </c>
      <c r="E16" s="6" t="n">
        <v>1000</v>
      </c>
      <c r="F16" s="7" t="n">
        <v>32</v>
      </c>
      <c r="G16" s="6" t="n">
        <v>37.9</v>
      </c>
      <c r="H16" s="6" t="n">
        <v>0</v>
      </c>
      <c r="I16" s="6" t="n">
        <v>1212.8</v>
      </c>
      <c r="J16" s="6" t="n">
        <v>1212.8</v>
      </c>
    </row>
    <row collapsed="false" customFormat="false" customHeight="false" hidden="false" ht="12.1" outlineLevel="0" r="17">
      <c r="A17" s="52" t="n">
        <v>44033</v>
      </c>
      <c r="B17" s="17" t="s">
        <v>704</v>
      </c>
      <c r="C17" s="17" t="s">
        <v>481</v>
      </c>
      <c r="D17" s="17" t="s">
        <v>725</v>
      </c>
      <c r="E17" s="6" t="n">
        <v>1000</v>
      </c>
      <c r="F17" s="7" t="n">
        <v>32</v>
      </c>
      <c r="G17" s="6" t="n">
        <v>37.9</v>
      </c>
      <c r="H17" s="6" t="n">
        <v>0</v>
      </c>
      <c r="I17" s="6" t="n">
        <v>1212.8</v>
      </c>
      <c r="J17" s="6" t="n">
        <v>1212.8</v>
      </c>
    </row>
    <row collapsed="false" customFormat="false" customHeight="false" hidden="false" ht="12.1" outlineLevel="0" r="18">
      <c r="A18" s="52" t="n">
        <v>44061</v>
      </c>
      <c r="B18" s="17" t="s">
        <v>704</v>
      </c>
      <c r="C18" s="17" t="s">
        <v>479</v>
      </c>
      <c r="D18" s="17" t="s">
        <v>726</v>
      </c>
      <c r="E18" s="6" t="n">
        <v>1000</v>
      </c>
      <c r="F18" s="7" t="n">
        <v>33</v>
      </c>
      <c r="G18" s="6" t="n">
        <v>34.9</v>
      </c>
      <c r="H18" s="6" t="n">
        <v>0</v>
      </c>
      <c r="I18" s="6" t="n">
        <v>1151.7</v>
      </c>
      <c r="J18" s="6" t="n">
        <v>1151.7</v>
      </c>
    </row>
    <row collapsed="false" customFormat="false" customHeight="false" hidden="false" ht="12.1" outlineLevel="0" r="19">
      <c r="A19" s="52" t="n">
        <v>44096</v>
      </c>
      <c r="B19" s="17" t="s">
        <v>704</v>
      </c>
      <c r="C19" s="17" t="s">
        <v>477</v>
      </c>
      <c r="D19" s="17" t="s">
        <v>727</v>
      </c>
      <c r="E19" s="6" t="n">
        <v>1000</v>
      </c>
      <c r="F19" s="7" t="n">
        <v>36</v>
      </c>
      <c r="G19" s="6" t="n">
        <v>38.64</v>
      </c>
      <c r="H19" s="6" t="n">
        <v>0</v>
      </c>
      <c r="I19" s="6" t="n">
        <v>1391.04</v>
      </c>
      <c r="J19" s="6" t="n">
        <v>1391.04</v>
      </c>
    </row>
    <row collapsed="false" customFormat="false" customHeight="false" hidden="false" ht="12.1" outlineLevel="0" r="20">
      <c r="A20" s="52" t="n">
        <v>44117</v>
      </c>
      <c r="B20" s="17" t="s">
        <v>704</v>
      </c>
      <c r="C20" s="17" t="s">
        <v>478</v>
      </c>
      <c r="D20" s="17" t="s">
        <v>728</v>
      </c>
      <c r="E20" s="6" t="n">
        <v>1000</v>
      </c>
      <c r="F20" s="7" t="n">
        <v>32</v>
      </c>
      <c r="G20" s="6" t="n">
        <v>37.9</v>
      </c>
      <c r="H20" s="6" t="n">
        <v>0</v>
      </c>
      <c r="I20" s="6" t="n">
        <v>1212.8</v>
      </c>
      <c r="J20" s="6" t="n">
        <v>1212.8</v>
      </c>
    </row>
    <row collapsed="false" customFormat="false" customHeight="false" hidden="false" ht="12.1" outlineLevel="0" r="21">
      <c r="A21" s="52" t="n">
        <v>44215</v>
      </c>
      <c r="B21" s="17" t="s">
        <v>704</v>
      </c>
      <c r="C21" s="17" t="s">
        <v>481</v>
      </c>
      <c r="D21" s="17" t="s">
        <v>725</v>
      </c>
      <c r="E21" s="6" t="n">
        <v>1000</v>
      </c>
      <c r="F21" s="7" t="n">
        <v>32</v>
      </c>
      <c r="G21" s="6" t="n">
        <v>37.9</v>
      </c>
      <c r="H21" s="6" t="n">
        <v>158</v>
      </c>
      <c r="I21" s="6" t="n">
        <v>1212.8</v>
      </c>
      <c r="J21" s="6" t="n">
        <v>1054.8</v>
      </c>
    </row>
    <row collapsed="false" customFormat="false" customHeight="false" hidden="false" ht="12.1" outlineLevel="0" r="22">
      <c r="A22" s="52" t="n">
        <v>44243</v>
      </c>
      <c r="B22" s="17" t="s">
        <v>704</v>
      </c>
      <c r="C22" s="17" t="s">
        <v>479</v>
      </c>
      <c r="D22" s="17" t="s">
        <v>726</v>
      </c>
      <c r="E22" s="6" t="n">
        <v>1000</v>
      </c>
      <c r="F22" s="7" t="n">
        <v>33</v>
      </c>
      <c r="G22" s="6" t="n">
        <v>34.9</v>
      </c>
      <c r="H22" s="6" t="n">
        <v>150</v>
      </c>
      <c r="I22" s="6" t="n">
        <v>1151.7</v>
      </c>
      <c r="J22" s="6" t="n">
        <v>1001.7</v>
      </c>
    </row>
    <row collapsed="false" customFormat="false" customHeight="false" hidden="false" ht="12.1" outlineLevel="0" r="23">
      <c r="A23" s="52" t="n">
        <v>44278</v>
      </c>
      <c r="B23" s="17" t="s">
        <v>704</v>
      </c>
      <c r="C23" s="17" t="s">
        <v>477</v>
      </c>
      <c r="D23" s="17" t="s">
        <v>727</v>
      </c>
      <c r="E23" s="6" t="n">
        <v>1000</v>
      </c>
      <c r="F23" s="7" t="n">
        <v>36</v>
      </c>
      <c r="G23" s="6" t="n">
        <v>38.64</v>
      </c>
      <c r="H23" s="6" t="n">
        <v>181</v>
      </c>
      <c r="I23" s="6" t="n">
        <v>1391.04</v>
      </c>
      <c r="J23" s="6" t="n">
        <v>1210.04</v>
      </c>
    </row>
    <row collapsed="false" customFormat="false" customHeight="false" hidden="false" ht="12.1" outlineLevel="0" r="24">
      <c r="A24" s="52" t="n">
        <v>44299</v>
      </c>
      <c r="B24" s="17" t="s">
        <v>704</v>
      </c>
      <c r="C24" s="17" t="s">
        <v>478</v>
      </c>
      <c r="D24" s="17" t="s">
        <v>728</v>
      </c>
      <c r="E24" s="6" t="n">
        <v>1000</v>
      </c>
      <c r="F24" s="7" t="n">
        <v>32</v>
      </c>
      <c r="G24" s="6" t="n">
        <v>37.9</v>
      </c>
      <c r="H24" s="6" t="n">
        <v>158</v>
      </c>
      <c r="I24" s="6" t="n">
        <v>1212.8</v>
      </c>
      <c r="J24" s="6" t="n">
        <v>1054.8</v>
      </c>
    </row>
    <row collapsed="false" customFormat="false" customHeight="false" hidden="false" ht="12.1" outlineLevel="0" r="25">
      <c r="A25" s="52" t="n">
        <v>44397</v>
      </c>
      <c r="B25" s="17" t="s">
        <v>704</v>
      </c>
      <c r="C25" s="17" t="s">
        <v>481</v>
      </c>
      <c r="D25" s="17" t="s">
        <v>725</v>
      </c>
      <c r="E25" s="6" t="n">
        <v>1000</v>
      </c>
      <c r="F25" s="7" t="n">
        <v>32</v>
      </c>
      <c r="G25" s="6" t="n">
        <v>37.9</v>
      </c>
      <c r="H25" s="6" t="n">
        <v>158</v>
      </c>
      <c r="I25" s="6" t="n">
        <v>1212.8</v>
      </c>
      <c r="J25" s="6" t="n">
        <v>1054.8</v>
      </c>
    </row>
    <row collapsed="false" customFormat="false" customHeight="false" hidden="false" ht="12.1" outlineLevel="0" r="26">
      <c r="A26" s="52" t="n">
        <v>44425</v>
      </c>
      <c r="B26" s="17" t="s">
        <v>704</v>
      </c>
      <c r="C26" s="17" t="s">
        <v>479</v>
      </c>
      <c r="D26" s="17" t="s">
        <v>726</v>
      </c>
      <c r="E26" s="6" t="n">
        <v>1000</v>
      </c>
      <c r="F26" s="7" t="n">
        <v>33</v>
      </c>
      <c r="G26" s="6" t="n">
        <v>34.9</v>
      </c>
      <c r="H26" s="6" t="n">
        <v>150</v>
      </c>
      <c r="I26" s="6" t="n">
        <v>1151.7</v>
      </c>
      <c r="J26" s="6" t="n">
        <v>1001.7</v>
      </c>
    </row>
    <row collapsed="false" customFormat="false" customHeight="false" hidden="false" ht="12.1" outlineLevel="0" r="27">
      <c r="A27" s="52" t="n">
        <v>44460</v>
      </c>
      <c r="B27" s="17" t="s">
        <v>704</v>
      </c>
      <c r="C27" s="17" t="s">
        <v>477</v>
      </c>
      <c r="D27" s="17" t="s">
        <v>727</v>
      </c>
      <c r="E27" s="6" t="n">
        <v>1000</v>
      </c>
      <c r="F27" s="7" t="n">
        <v>36</v>
      </c>
      <c r="G27" s="6" t="n">
        <v>38.64</v>
      </c>
      <c r="H27" s="6" t="n">
        <v>181</v>
      </c>
      <c r="I27" s="6" t="n">
        <v>1391.04</v>
      </c>
      <c r="J27" s="6" t="n">
        <v>1210.04</v>
      </c>
    </row>
    <row collapsed="false" customFormat="false" customHeight="false" hidden="false" ht="12.1" outlineLevel="0" r="28">
      <c r="A28" s="52" t="n">
        <v>44579</v>
      </c>
      <c r="B28" s="17" t="s">
        <v>704</v>
      </c>
      <c r="C28" s="17" t="s">
        <v>481</v>
      </c>
      <c r="D28" s="17" t="s">
        <v>725</v>
      </c>
      <c r="E28" s="6" t="n">
        <v>1000</v>
      </c>
      <c r="F28" s="7" t="n">
        <v>32</v>
      </c>
      <c r="G28" s="6" t="n">
        <v>37.9</v>
      </c>
      <c r="H28" s="6" t="n">
        <v>158</v>
      </c>
      <c r="I28" s="6" t="n">
        <v>1212.8</v>
      </c>
      <c r="J28" s="6" t="n">
        <v>1054.8</v>
      </c>
    </row>
    <row collapsed="false" customFormat="false" customHeight="false" hidden="false" ht="12.1" outlineLevel="0" r="29">
      <c r="A29" s="52" t="n">
        <v>45867</v>
      </c>
      <c r="B29" s="17" t="s">
        <v>704</v>
      </c>
      <c r="C29" s="17" t="s">
        <v>88</v>
      </c>
      <c r="D29" s="17" t="s">
        <v>89</v>
      </c>
      <c r="E29" s="6" t="n">
        <v>1000</v>
      </c>
      <c r="F29" s="7" t="n">
        <v>104</v>
      </c>
      <c r="G29" s="6" t="n">
        <v>30.42</v>
      </c>
      <c r="H29" s="6" t="n">
        <v>411</v>
      </c>
      <c r="I29" s="6" t="n">
        <v>3163.68</v>
      </c>
      <c r="J29" s="6" t="n">
        <v>2752.68</v>
      </c>
    </row>
    <row collapsed="false" customFormat="false" customHeight="false" hidden="false" ht="12.1" outlineLevel="0" r="30">
      <c r="A30" s="52" t="n">
        <v>45881</v>
      </c>
      <c r="B30" s="17" t="s">
        <v>704</v>
      </c>
      <c r="C30" s="17" t="s">
        <v>102</v>
      </c>
      <c r="D30" s="17" t="s">
        <v>103</v>
      </c>
      <c r="E30" s="6" t="n">
        <v>1000</v>
      </c>
      <c r="F30" s="7" t="n">
        <v>4</v>
      </c>
      <c r="G30" s="6" t="n">
        <v>34.41</v>
      </c>
      <c r="H30" s="6" t="n">
        <v>18</v>
      </c>
      <c r="I30" s="6" t="n">
        <v>137.64</v>
      </c>
      <c r="J30" s="6" t="n">
        <v>119.64</v>
      </c>
    </row>
    <row collapsed="false" customFormat="false" customHeight="false" hidden="false" ht="12.1" outlineLevel="0" r="31">
      <c r="A31" s="52" t="n">
        <v>45881</v>
      </c>
      <c r="B31" s="17" t="s">
        <v>704</v>
      </c>
      <c r="C31" s="17" t="s">
        <v>93</v>
      </c>
      <c r="D31" s="17" t="s">
        <v>94</v>
      </c>
      <c r="E31" s="6" t="n">
        <v>1000</v>
      </c>
      <c r="F31" s="7" t="n">
        <v>50</v>
      </c>
      <c r="G31" s="6" t="n">
        <v>34.9</v>
      </c>
      <c r="H31" s="6" t="n">
        <v>227</v>
      </c>
      <c r="I31" s="6" t="n">
        <v>1745</v>
      </c>
      <c r="J31" s="6" t="n">
        <v>1518</v>
      </c>
    </row>
    <row collapsed="false" customFormat="false" customHeight="false" hidden="false" ht="12.1" outlineLevel="0" r="32">
      <c r="A32" s="52" t="n">
        <v>45892</v>
      </c>
      <c r="B32" s="17" t="s">
        <v>704</v>
      </c>
      <c r="C32" s="17" t="s">
        <v>91</v>
      </c>
      <c r="D32" s="17" t="s">
        <v>92</v>
      </c>
      <c r="E32" s="6" t="n">
        <v>1000</v>
      </c>
      <c r="F32" s="7" t="n">
        <v>3</v>
      </c>
      <c r="G32" s="6" t="n">
        <v>6.16</v>
      </c>
      <c r="H32" s="6" t="n">
        <v>2</v>
      </c>
      <c r="I32" s="6" t="n">
        <v>18.48</v>
      </c>
      <c r="J32" s="6" t="n">
        <v>16.48</v>
      </c>
    </row>
    <row collapsed="false" customFormat="false" customHeight="false" hidden="false" ht="12.1" outlineLevel="0" r="33">
      <c r="A33" s="52" t="n">
        <v>45922</v>
      </c>
      <c r="B33" s="17" t="s">
        <v>704</v>
      </c>
      <c r="C33" s="17" t="s">
        <v>91</v>
      </c>
      <c r="D33" s="17" t="s">
        <v>92</v>
      </c>
      <c r="E33" s="6" t="n">
        <v>1000</v>
      </c>
      <c r="F33" s="7" t="n">
        <v>3</v>
      </c>
      <c r="G33" s="6" t="n">
        <v>6.16</v>
      </c>
      <c r="H33" s="6" t="n">
        <v>2</v>
      </c>
      <c r="I33" s="6" t="n">
        <v>18.48</v>
      </c>
      <c r="J33" s="6" t="n">
        <v>16.48</v>
      </c>
    </row>
    <row collapsed="false" customFormat="false" customHeight="false" hidden="false" ht="12.1" outlineLevel="0" r="34">
      <c r="A34" s="52" t="n">
        <v>45952</v>
      </c>
      <c r="B34" s="17" t="s">
        <v>704</v>
      </c>
      <c r="C34" s="17" t="s">
        <v>91</v>
      </c>
      <c r="D34" s="17" t="s">
        <v>92</v>
      </c>
      <c r="E34" s="6" t="n">
        <v>1000</v>
      </c>
      <c r="F34" s="7" t="n">
        <v>3</v>
      </c>
      <c r="G34" s="6" t="n">
        <v>70.5573</v>
      </c>
      <c r="H34" s="6" t="n">
        <v>2.4</v>
      </c>
      <c r="I34" s="6" t="n">
        <v>211.6718</v>
      </c>
      <c r="J34" s="6" t="n">
        <v>184.18</v>
      </c>
    </row>
    <row collapsed="false" customFormat="false" customHeight="false" hidden="false" ht="12.1" outlineLevel="0" r="35">
      <c r="A35" s="52"/>
      <c r="B35" s="17"/>
      <c r="C35" s="17"/>
      <c r="D35" s="17"/>
      <c r="E35" s="6"/>
      <c r="F35" s="7"/>
      <c r="G35" s="6"/>
      <c r="H35" s="6"/>
      <c r="I35" s="6"/>
      <c r="J35" s="6"/>
    </row>
    <row collapsed="false" customFormat="false" customHeight="false" hidden="false" ht="12.1" outlineLevel="0" r="36">
      <c r="A36" s="52" t="n">
        <v>45982</v>
      </c>
      <c r="B36" s="17" t="s">
        <v>704</v>
      </c>
      <c r="C36" s="17" t="s">
        <v>91</v>
      </c>
      <c r="D36" s="17" t="s">
        <v>92</v>
      </c>
      <c r="E36" s="6" t="n">
        <v>1000</v>
      </c>
      <c r="F36" s="7" t="n">
        <v>3</v>
      </c>
      <c r="G36" s="6" t="n">
        <v>68.8115</v>
      </c>
      <c r="H36" s="6" t="n">
        <v>2.4</v>
      </c>
      <c r="I36" s="6" t="n">
        <v>206.4345</v>
      </c>
      <c r="J36" s="6" t="n">
        <v>179.62</v>
      </c>
    </row>
    <row collapsed="false" customFormat="false" customHeight="false" hidden="false" ht="12.1" outlineLevel="0" r="37">
      <c r="A37" s="52" t="n">
        <v>45986</v>
      </c>
      <c r="B37" s="17" t="s">
        <v>704</v>
      </c>
      <c r="C37" s="17" t="s">
        <v>96</v>
      </c>
      <c r="D37" s="17" t="s">
        <v>97</v>
      </c>
      <c r="E37" s="6" t="n">
        <v>1000</v>
      </c>
      <c r="F37" s="7" t="n">
        <v>25</v>
      </c>
      <c r="G37" s="6" t="n">
        <v>61.08</v>
      </c>
      <c r="H37" s="6" t="n">
        <v>199</v>
      </c>
      <c r="I37" s="6" t="n">
        <v>1527</v>
      </c>
      <c r="J37" s="6" t="n">
        <v>1328</v>
      </c>
    </row>
    <row collapsed="false" customFormat="false" customHeight="false" hidden="false" ht="12.1" outlineLevel="0" r="38">
      <c r="A38" s="52" t="n">
        <v>45993</v>
      </c>
      <c r="B38" s="17" t="s">
        <v>704</v>
      </c>
      <c r="C38" s="17" t="s">
        <v>82</v>
      </c>
      <c r="D38" s="17" t="s">
        <v>83</v>
      </c>
      <c r="E38" s="6" t="n">
        <v>1000</v>
      </c>
      <c r="F38" s="7" t="n">
        <v>167</v>
      </c>
      <c r="G38" s="6" t="n">
        <v>61.08</v>
      </c>
      <c r="H38" s="6" t="n">
        <v>1326</v>
      </c>
      <c r="I38" s="6" t="n">
        <v>10200.36</v>
      </c>
      <c r="J38" s="6" t="n">
        <v>8874.36</v>
      </c>
    </row>
    <row collapsed="false" customFormat="false" customHeight="false" hidden="false" ht="12.1" outlineLevel="0" r="39">
      <c r="A39" s="52" t="n">
        <v>45993</v>
      </c>
      <c r="B39" s="17" t="s">
        <v>704</v>
      </c>
      <c r="C39" s="17" t="s">
        <v>85</v>
      </c>
      <c r="D39" s="17" t="s">
        <v>86</v>
      </c>
      <c r="E39" s="6" t="n">
        <v>1000</v>
      </c>
      <c r="F39" s="7" t="n">
        <v>94</v>
      </c>
      <c r="G39" s="6" t="n">
        <v>48.87</v>
      </c>
      <c r="H39" s="6" t="n">
        <v>597</v>
      </c>
      <c r="I39" s="6" t="n">
        <v>4593.78</v>
      </c>
      <c r="J39" s="6" t="n">
        <v>3996.78</v>
      </c>
    </row>
    <row collapsed="false" customFormat="false" customHeight="false" hidden="false" ht="12.1" outlineLevel="0" r="40">
      <c r="A40" s="52" t="n">
        <v>45993</v>
      </c>
      <c r="B40" s="17" t="s">
        <v>704</v>
      </c>
      <c r="C40" s="17" t="s">
        <v>78</v>
      </c>
      <c r="D40" s="17" t="s">
        <v>80</v>
      </c>
      <c r="E40" s="6" t="n">
        <v>1000</v>
      </c>
      <c r="F40" s="7" t="n">
        <v>286</v>
      </c>
      <c r="G40" s="6" t="n">
        <v>35.4</v>
      </c>
      <c r="H40" s="6" t="n">
        <v>1316</v>
      </c>
      <c r="I40" s="6" t="n">
        <v>10124.4</v>
      </c>
      <c r="J40" s="6" t="n">
        <v>8808.4</v>
      </c>
    </row>
    <row collapsed="false" customFormat="false" customHeight="false" hidden="false" ht="12.1" outlineLevel="0" r="41">
      <c r="A41" s="52" t="n">
        <v>46007</v>
      </c>
      <c r="B41" s="17" t="s">
        <v>704</v>
      </c>
      <c r="C41" s="17" t="s">
        <v>99</v>
      </c>
      <c r="D41" s="17" t="s">
        <v>100</v>
      </c>
      <c r="E41" s="6" t="n">
        <v>1000</v>
      </c>
      <c r="F41" s="7" t="n">
        <v>10</v>
      </c>
      <c r="G41" s="6" t="n">
        <v>112.24</v>
      </c>
      <c r="H41" s="6" t="n">
        <v>146</v>
      </c>
      <c r="I41" s="6" t="n">
        <v>1122.4</v>
      </c>
      <c r="J41" s="6" t="n">
        <v>976.4</v>
      </c>
    </row>
    <row collapsed="false" customFormat="false" customHeight="false" hidden="false" ht="12.1" outlineLevel="0" r="42">
      <c r="A42" s="52" t="n">
        <v>46012</v>
      </c>
      <c r="B42" s="17" t="s">
        <v>704</v>
      </c>
      <c r="C42" s="17" t="s">
        <v>91</v>
      </c>
      <c r="D42" s="17" t="s">
        <v>92</v>
      </c>
      <c r="E42" s="6" t="n">
        <v>1000</v>
      </c>
      <c r="F42" s="7" t="n">
        <v>3</v>
      </c>
      <c r="G42" s="6" t="n">
        <v>68.8115</v>
      </c>
      <c r="H42" s="6" t="n">
        <v>2.4</v>
      </c>
      <c r="I42" s="6" t="n">
        <v>206.4345</v>
      </c>
      <c r="J42" s="6" t="n">
        <v>179.62</v>
      </c>
    </row>
    <row collapsed="false" customFormat="false" customHeight="false" hidden="false" ht="12.1" outlineLevel="0" r="43">
      <c r="A43" s="52" t="n">
        <v>46042</v>
      </c>
      <c r="B43" s="17" t="s">
        <v>704</v>
      </c>
      <c r="C43" s="17" t="s">
        <v>91</v>
      </c>
      <c r="D43" s="17" t="s">
        <v>92</v>
      </c>
      <c r="E43" s="6" t="n">
        <v>1000</v>
      </c>
      <c r="F43" s="7" t="n">
        <v>3</v>
      </c>
      <c r="G43" s="6" t="n">
        <v>68.8115</v>
      </c>
      <c r="H43" s="6" t="n">
        <v>2.4</v>
      </c>
      <c r="I43" s="6" t="n">
        <v>206.4345</v>
      </c>
      <c r="J43" s="6" t="n">
        <v>179.62</v>
      </c>
    </row>
    <row collapsed="false" customFormat="false" customHeight="false" hidden="false" ht="12.1" outlineLevel="0" r="44">
      <c r="A44" s="52" t="n">
        <v>46049</v>
      </c>
      <c r="B44" s="17" t="s">
        <v>704</v>
      </c>
      <c r="C44" s="17" t="s">
        <v>88</v>
      </c>
      <c r="D44" s="17" t="s">
        <v>89</v>
      </c>
      <c r="E44" s="6" t="n">
        <v>1000</v>
      </c>
      <c r="F44" s="7" t="n">
        <v>104</v>
      </c>
      <c r="G44" s="6" t="n">
        <v>30.42</v>
      </c>
      <c r="H44" s="6" t="n">
        <v>411</v>
      </c>
      <c r="I44" s="6" t="n">
        <v>3163.68</v>
      </c>
      <c r="J44" s="6" t="n">
        <v>2752.68</v>
      </c>
    </row>
    <row collapsed="false" customFormat="false" customHeight="false" hidden="false" ht="12.1" outlineLevel="0" r="45">
      <c r="A45" s="52" t="n">
        <v>46063</v>
      </c>
      <c r="B45" s="17" t="s">
        <v>704</v>
      </c>
      <c r="C45" s="17" t="s">
        <v>93</v>
      </c>
      <c r="D45" s="17" t="s">
        <v>94</v>
      </c>
      <c r="E45" s="6" t="n">
        <v>1000</v>
      </c>
      <c r="F45" s="7" t="n">
        <v>50</v>
      </c>
      <c r="G45" s="6" t="n">
        <v>34.9</v>
      </c>
      <c r="H45" s="6" t="n">
        <v>227</v>
      </c>
      <c r="I45" s="6" t="n">
        <v>1745</v>
      </c>
      <c r="J45" s="6" t="n">
        <v>1518</v>
      </c>
    </row>
    <row collapsed="false" customFormat="false" customHeight="false" hidden="false" ht="12.1" outlineLevel="0" r="46">
      <c r="A46" s="52" t="n">
        <v>46063</v>
      </c>
      <c r="B46" s="17" t="s">
        <v>704</v>
      </c>
      <c r="C46" s="17" t="s">
        <v>102</v>
      </c>
      <c r="D46" s="17" t="s">
        <v>103</v>
      </c>
      <c r="E46" s="6" t="n">
        <v>1000</v>
      </c>
      <c r="F46" s="7" t="n">
        <v>4</v>
      </c>
      <c r="G46" s="6" t="n">
        <v>34.41</v>
      </c>
      <c r="H46" s="6" t="n">
        <v>18</v>
      </c>
      <c r="I46" s="6" t="n">
        <v>137.64</v>
      </c>
      <c r="J46" s="6" t="n">
        <v>119.64</v>
      </c>
    </row>
    <row collapsed="false" customFormat="false" customHeight="false" hidden="false" ht="12.1" outlineLevel="0" r="47">
      <c r="A47" s="52" t="n">
        <v>46072</v>
      </c>
      <c r="B47" s="17" t="s">
        <v>704</v>
      </c>
      <c r="C47" s="17" t="s">
        <v>91</v>
      </c>
      <c r="D47" s="17" t="s">
        <v>92</v>
      </c>
      <c r="E47" s="6" t="n">
        <v>1000</v>
      </c>
      <c r="F47" s="7" t="n">
        <v>3</v>
      </c>
      <c r="G47" s="6" t="n">
        <v>68.8115</v>
      </c>
      <c r="H47" s="6" t="n">
        <v>2.4</v>
      </c>
      <c r="I47" s="6" t="n">
        <v>206.4345</v>
      </c>
      <c r="J47" s="6" t="n">
        <v>179.62</v>
      </c>
    </row>
    <row collapsed="false" customFormat="false" customHeight="false" hidden="false" ht="12.1" outlineLevel="0" r="48">
      <c r="A48" s="52" t="n">
        <v>46102</v>
      </c>
      <c r="B48" s="17" t="s">
        <v>704</v>
      </c>
      <c r="C48" s="17" t="s">
        <v>91</v>
      </c>
      <c r="D48" s="17" t="s">
        <v>92</v>
      </c>
      <c r="E48" s="6" t="n">
        <v>1000</v>
      </c>
      <c r="F48" s="7" t="n">
        <v>3</v>
      </c>
      <c r="G48" s="6" t="n">
        <v>68.8115</v>
      </c>
      <c r="H48" s="6" t="n">
        <v>2.4</v>
      </c>
      <c r="I48" s="6" t="n">
        <v>206.4345</v>
      </c>
      <c r="J48" s="6" t="n">
        <v>179.62</v>
      </c>
    </row>
    <row collapsed="false" customFormat="false" customHeight="false" hidden="false" ht="12.1" outlineLevel="0" r="49">
      <c r="A49" s="52" t="n">
        <v>46132</v>
      </c>
      <c r="B49" s="17" t="s">
        <v>704</v>
      </c>
      <c r="C49" s="17" t="s">
        <v>91</v>
      </c>
      <c r="D49" s="17" t="s">
        <v>92</v>
      </c>
      <c r="E49" s="6" t="n">
        <v>1000</v>
      </c>
      <c r="F49" s="7" t="n">
        <v>3</v>
      </c>
      <c r="G49" s="6" t="n">
        <v>68.8115</v>
      </c>
      <c r="H49" s="6" t="n">
        <v>2.4</v>
      </c>
      <c r="I49" s="6" t="n">
        <v>206.4345</v>
      </c>
      <c r="J49" s="6" t="n">
        <v>179.62</v>
      </c>
    </row>
    <row collapsed="false" customFormat="false" customHeight="false" hidden="false" ht="12.1" outlineLevel="0" r="50">
      <c r="A50" s="52" t="n">
        <v>46162</v>
      </c>
      <c r="B50" s="17" t="s">
        <v>704</v>
      </c>
      <c r="C50" s="17" t="s">
        <v>91</v>
      </c>
      <c r="D50" s="17" t="s">
        <v>92</v>
      </c>
      <c r="E50" s="6" t="n">
        <v>1000</v>
      </c>
      <c r="F50" s="7" t="n">
        <v>3</v>
      </c>
      <c r="G50" s="6" t="n">
        <v>68.8115</v>
      </c>
      <c r="H50" s="6" t="n">
        <v>2.4</v>
      </c>
      <c r="I50" s="6" t="n">
        <v>206.4345</v>
      </c>
      <c r="J50" s="6" t="n">
        <v>179.62</v>
      </c>
    </row>
    <row collapsed="false" customFormat="false" customHeight="false" hidden="false" ht="12.1" outlineLevel="0" r="51">
      <c r="A51" s="52" t="n">
        <v>46168</v>
      </c>
      <c r="B51" s="17" t="s">
        <v>704</v>
      </c>
      <c r="C51" s="17" t="s">
        <v>96</v>
      </c>
      <c r="D51" s="17" t="s">
        <v>97</v>
      </c>
      <c r="E51" s="6" t="n">
        <v>1000</v>
      </c>
      <c r="F51" s="7" t="n">
        <v>25</v>
      </c>
      <c r="G51" s="6" t="n">
        <v>61.08</v>
      </c>
      <c r="H51" s="6" t="n">
        <v>199</v>
      </c>
      <c r="I51" s="6" t="n">
        <v>1527</v>
      </c>
      <c r="J51" s="6" t="n">
        <v>1328</v>
      </c>
    </row>
    <row collapsed="false" customFormat="false" customHeight="false" hidden="false" ht="12.1" outlineLevel="0" r="52">
      <c r="A52" s="52" t="n">
        <v>46175</v>
      </c>
      <c r="B52" s="17" t="s">
        <v>704</v>
      </c>
      <c r="C52" s="17" t="s">
        <v>85</v>
      </c>
      <c r="D52" s="17" t="s">
        <v>86</v>
      </c>
      <c r="E52" s="6" t="n">
        <v>1000</v>
      </c>
      <c r="F52" s="7" t="n">
        <v>94</v>
      </c>
      <c r="G52" s="6" t="n">
        <v>48.87</v>
      </c>
      <c r="H52" s="6" t="n">
        <v>597</v>
      </c>
      <c r="I52" s="6" t="n">
        <v>4593.78</v>
      </c>
      <c r="J52" s="6" t="n">
        <v>3996.78</v>
      </c>
    </row>
    <row collapsed="false" customFormat="false" customHeight="false" hidden="false" ht="12.1" outlineLevel="0" r="53">
      <c r="A53" s="52" t="n">
        <v>46175</v>
      </c>
      <c r="B53" s="17" t="s">
        <v>704</v>
      </c>
      <c r="C53" s="17" t="s">
        <v>78</v>
      </c>
      <c r="D53" s="17" t="s">
        <v>80</v>
      </c>
      <c r="E53" s="6" t="n">
        <v>1000</v>
      </c>
      <c r="F53" s="7" t="n">
        <v>286</v>
      </c>
      <c r="G53" s="6" t="n">
        <v>35.4</v>
      </c>
      <c r="H53" s="6" t="n">
        <v>1316</v>
      </c>
      <c r="I53" s="6" t="n">
        <v>10124.4</v>
      </c>
      <c r="J53" s="6" t="n">
        <v>8808.4</v>
      </c>
    </row>
    <row collapsed="false" customFormat="false" customHeight="false" hidden="false" ht="12.1" outlineLevel="0" r="54">
      <c r="A54" s="52" t="n">
        <v>46175</v>
      </c>
      <c r="B54" s="17" t="s">
        <v>704</v>
      </c>
      <c r="C54" s="17" t="s">
        <v>82</v>
      </c>
      <c r="D54" s="17" t="s">
        <v>83</v>
      </c>
      <c r="E54" s="6" t="n">
        <v>1000</v>
      </c>
      <c r="F54" s="7" t="n">
        <v>167</v>
      </c>
      <c r="G54" s="6" t="n">
        <v>61.08</v>
      </c>
      <c r="H54" s="6" t="n">
        <v>1326</v>
      </c>
      <c r="I54" s="6" t="n">
        <v>10200.36</v>
      </c>
      <c r="J54" s="6" t="n">
        <v>8874.36</v>
      </c>
    </row>
    <row collapsed="false" customFormat="false" customHeight="false" hidden="false" ht="12.1" outlineLevel="0" r="55">
      <c r="A55" s="52" t="n">
        <v>46189</v>
      </c>
      <c r="B55" s="17" t="s">
        <v>704</v>
      </c>
      <c r="C55" s="17" t="s">
        <v>99</v>
      </c>
      <c r="D55" s="17" t="s">
        <v>100</v>
      </c>
      <c r="E55" s="6" t="n">
        <v>1000</v>
      </c>
      <c r="F55" s="7" t="n">
        <v>10</v>
      </c>
      <c r="G55" s="6" t="n">
        <v>112.24</v>
      </c>
      <c r="H55" s="6" t="n">
        <v>146</v>
      </c>
      <c r="I55" s="6" t="n">
        <v>1122.4</v>
      </c>
      <c r="J55" s="6" t="n">
        <v>976.4</v>
      </c>
    </row>
    <row collapsed="false" customFormat="false" customHeight="false" hidden="false" ht="12.1" outlineLevel="0" r="56">
      <c r="A56" s="52" t="n">
        <v>46192</v>
      </c>
      <c r="B56" s="17" t="s">
        <v>704</v>
      </c>
      <c r="C56" s="17" t="s">
        <v>91</v>
      </c>
      <c r="D56" s="17" t="s">
        <v>92</v>
      </c>
      <c r="E56" s="6" t="n">
        <v>1000</v>
      </c>
      <c r="F56" s="7" t="n">
        <v>3</v>
      </c>
      <c r="G56" s="6" t="n">
        <v>68.8115</v>
      </c>
      <c r="H56" s="6" t="n">
        <v>2.4</v>
      </c>
      <c r="I56" s="6" t="n">
        <v>206.4345</v>
      </c>
      <c r="J56" s="6" t="n">
        <v>179.62</v>
      </c>
    </row>
    <row collapsed="false" customFormat="false" customHeight="false" hidden="false" ht="12.1" outlineLevel="0" r="57">
      <c r="A57" s="52" t="n">
        <v>46222</v>
      </c>
      <c r="B57" s="17" t="s">
        <v>704</v>
      </c>
      <c r="C57" s="17" t="s">
        <v>91</v>
      </c>
      <c r="D57" s="17" t="s">
        <v>92</v>
      </c>
      <c r="E57" s="6" t="n">
        <v>1000</v>
      </c>
      <c r="F57" s="7" t="n">
        <v>3</v>
      </c>
      <c r="G57" s="6" t="n">
        <v>68.8115</v>
      </c>
      <c r="H57" s="6" t="n">
        <v>2.4</v>
      </c>
      <c r="I57" s="6" t="n">
        <v>206.4345</v>
      </c>
      <c r="J57" s="6" t="n">
        <v>179.62</v>
      </c>
    </row>
    <row collapsed="false" customFormat="false" customHeight="false" hidden="false" ht="12.1" outlineLevel="0" r="58">
      <c r="A58" s="52" t="n">
        <v>46231</v>
      </c>
      <c r="B58" s="17" t="s">
        <v>704</v>
      </c>
      <c r="C58" s="17" t="s">
        <v>88</v>
      </c>
      <c r="D58" s="17" t="s">
        <v>89</v>
      </c>
      <c r="E58" s="6" t="n">
        <v>1000</v>
      </c>
      <c r="F58" s="7" t="n">
        <v>104</v>
      </c>
      <c r="G58" s="6" t="n">
        <v>30.42</v>
      </c>
      <c r="H58" s="6" t="n">
        <v>411</v>
      </c>
      <c r="I58" s="6" t="n">
        <v>3163.68</v>
      </c>
      <c r="J58" s="6" t="n">
        <v>2752.68</v>
      </c>
    </row>
    <row collapsed="false" customFormat="false" customHeight="false" hidden="false" ht="12.1" outlineLevel="0" r="59">
      <c r="A59" s="52" t="n">
        <v>46245</v>
      </c>
      <c r="B59" s="17" t="s">
        <v>704</v>
      </c>
      <c r="C59" s="17" t="s">
        <v>93</v>
      </c>
      <c r="D59" s="17" t="s">
        <v>94</v>
      </c>
      <c r="E59" s="6" t="n">
        <v>1000</v>
      </c>
      <c r="F59" s="7" t="n">
        <v>50</v>
      </c>
      <c r="G59" s="6" t="n">
        <v>34.9</v>
      </c>
      <c r="H59" s="6" t="n">
        <v>227</v>
      </c>
      <c r="I59" s="6" t="n">
        <v>1745</v>
      </c>
      <c r="J59" s="6" t="n">
        <v>1518</v>
      </c>
    </row>
    <row collapsed="false" customFormat="false" customHeight="false" hidden="false" ht="12.1" outlineLevel="0" r="60">
      <c r="A60" s="52" t="n">
        <v>46245</v>
      </c>
      <c r="B60" s="17" t="s">
        <v>704</v>
      </c>
      <c r="C60" s="17" t="s">
        <v>102</v>
      </c>
      <c r="D60" s="17" t="s">
        <v>103</v>
      </c>
      <c r="E60" s="6" t="n">
        <v>1000</v>
      </c>
      <c r="F60" s="7" t="n">
        <v>4</v>
      </c>
      <c r="G60" s="6" t="n">
        <v>34.41</v>
      </c>
      <c r="H60" s="6" t="n">
        <v>18</v>
      </c>
      <c r="I60" s="6" t="n">
        <v>137.64</v>
      </c>
      <c r="J60" s="6" t="n">
        <v>119.64</v>
      </c>
    </row>
    <row collapsed="false" customFormat="false" customHeight="false" hidden="false" ht="12.1" outlineLevel="0" r="61">
      <c r="A61" s="52" t="n">
        <v>46252</v>
      </c>
      <c r="B61" s="17" t="s">
        <v>704</v>
      </c>
      <c r="C61" s="17" t="s">
        <v>91</v>
      </c>
      <c r="D61" s="17" t="s">
        <v>92</v>
      </c>
      <c r="E61" s="6" t="n">
        <v>1000</v>
      </c>
      <c r="F61" s="7" t="n">
        <v>3</v>
      </c>
      <c r="G61" s="6" t="n">
        <v>68.8115</v>
      </c>
      <c r="H61" s="6" t="n">
        <v>2.4</v>
      </c>
      <c r="I61" s="6" t="n">
        <v>206.4345</v>
      </c>
      <c r="J61" s="6" t="n">
        <v>179.62</v>
      </c>
    </row>
    <row collapsed="false" customFormat="false" customHeight="false" hidden="false" ht="12.1" outlineLevel="0" r="62">
      <c r="A62" s="52" t="n">
        <v>46282</v>
      </c>
      <c r="B62" s="17" t="s">
        <v>704</v>
      </c>
      <c r="C62" s="17" t="s">
        <v>91</v>
      </c>
      <c r="D62" s="17" t="s">
        <v>92</v>
      </c>
      <c r="E62" s="6" t="n">
        <v>1000</v>
      </c>
      <c r="F62" s="7" t="n">
        <v>3</v>
      </c>
      <c r="G62" s="6" t="n">
        <v>68.8115</v>
      </c>
      <c r="H62" s="6" t="n">
        <v>2.4</v>
      </c>
      <c r="I62" s="6" t="n">
        <v>206.4345</v>
      </c>
      <c r="J62" s="6" t="n">
        <v>179.62</v>
      </c>
    </row>
    <row collapsed="false" customFormat="false" customHeight="false" hidden="false" ht="12.1" outlineLevel="0" r="63">
      <c r="A63" s="52" t="n">
        <v>46312</v>
      </c>
      <c r="B63" s="17" t="s">
        <v>704</v>
      </c>
      <c r="C63" s="17" t="s">
        <v>91</v>
      </c>
      <c r="D63" s="17" t="s">
        <v>92</v>
      </c>
      <c r="E63" s="6" t="n">
        <v>1000</v>
      </c>
      <c r="F63" s="7" t="n">
        <v>3</v>
      </c>
      <c r="G63" s="6" t="n">
        <v>68.8115</v>
      </c>
      <c r="H63" s="6" t="n">
        <v>2.4</v>
      </c>
      <c r="I63" s="6" t="n">
        <v>206.4345</v>
      </c>
      <c r="J63" s="6" t="n">
        <v>179.62</v>
      </c>
    </row>
    <row collapsed="false" customFormat="false" customHeight="false" hidden="false" ht="12.1" outlineLevel="0" r="64">
      <c r="A64" s="52" t="n">
        <v>46350</v>
      </c>
      <c r="B64" s="17" t="s">
        <v>704</v>
      </c>
      <c r="C64" s="17" t="s">
        <v>96</v>
      </c>
      <c r="D64" s="17" t="s">
        <v>97</v>
      </c>
      <c r="E64" s="6" t="n">
        <v>1000</v>
      </c>
      <c r="F64" s="7" t="n">
        <v>25</v>
      </c>
      <c r="G64" s="6" t="n">
        <v>61.08</v>
      </c>
      <c r="H64" s="6" t="n">
        <v>199</v>
      </c>
      <c r="I64" s="6" t="n">
        <v>1527</v>
      </c>
      <c r="J64" s="6" t="n">
        <v>1328</v>
      </c>
    </row>
    <row collapsed="false" customFormat="false" customHeight="false" hidden="false" ht="12.1" outlineLevel="0" r="65">
      <c r="A65" s="52" t="n">
        <v>46357</v>
      </c>
      <c r="B65" s="17" t="s">
        <v>704</v>
      </c>
      <c r="C65" s="17" t="s">
        <v>82</v>
      </c>
      <c r="D65" s="17" t="s">
        <v>83</v>
      </c>
      <c r="E65" s="6" t="n">
        <v>1000</v>
      </c>
      <c r="F65" s="7" t="n">
        <v>167</v>
      </c>
      <c r="G65" s="6" t="n">
        <v>61.08</v>
      </c>
      <c r="H65" s="6" t="n">
        <v>1326</v>
      </c>
      <c r="I65" s="6" t="n">
        <v>10200.36</v>
      </c>
      <c r="J65" s="6" t="n">
        <v>8874.36</v>
      </c>
    </row>
    <row collapsed="false" customFormat="false" customHeight="false" hidden="false" ht="12.1" outlineLevel="0" r="66">
      <c r="A66" s="52" t="n">
        <v>46357</v>
      </c>
      <c r="B66" s="17" t="s">
        <v>704</v>
      </c>
      <c r="C66" s="17" t="s">
        <v>85</v>
      </c>
      <c r="D66" s="17" t="s">
        <v>86</v>
      </c>
      <c r="E66" s="6" t="n">
        <v>1000</v>
      </c>
      <c r="F66" s="7" t="n">
        <v>94</v>
      </c>
      <c r="G66" s="6" t="n">
        <v>48.87</v>
      </c>
      <c r="H66" s="6" t="n">
        <v>597</v>
      </c>
      <c r="I66" s="6" t="n">
        <v>4593.78</v>
      </c>
      <c r="J66" s="6" t="n">
        <v>3996.78</v>
      </c>
    </row>
    <row collapsed="false" customFormat="false" customHeight="false" hidden="false" ht="12.1" outlineLevel="0" r="67">
      <c r="A67" s="52" t="n">
        <v>46357</v>
      </c>
      <c r="B67" s="17" t="s">
        <v>704</v>
      </c>
      <c r="C67" s="17" t="s">
        <v>78</v>
      </c>
      <c r="D67" s="17" t="s">
        <v>80</v>
      </c>
      <c r="E67" s="6" t="n">
        <v>1000</v>
      </c>
      <c r="F67" s="7" t="n">
        <v>286</v>
      </c>
      <c r="G67" s="6" t="n">
        <v>35.4</v>
      </c>
      <c r="H67" s="6" t="n">
        <v>1316</v>
      </c>
      <c r="I67" s="6" t="n">
        <v>10124.4</v>
      </c>
      <c r="J67" s="6" t="n">
        <v>8808.4</v>
      </c>
    </row>
    <row collapsed="false" customFormat="false" customHeight="false" hidden="false" ht="12.1" outlineLevel="0" r="68">
      <c r="A68" s="52" t="n">
        <v>46371</v>
      </c>
      <c r="B68" s="17" t="s">
        <v>704</v>
      </c>
      <c r="C68" s="17" t="s">
        <v>99</v>
      </c>
      <c r="D68" s="17" t="s">
        <v>100</v>
      </c>
      <c r="E68" s="6" t="n">
        <v>1000</v>
      </c>
      <c r="F68" s="7" t="n">
        <v>10</v>
      </c>
      <c r="G68" s="6" t="n">
        <v>112.24</v>
      </c>
      <c r="H68" s="6" t="n">
        <v>146</v>
      </c>
      <c r="I68" s="6" t="n">
        <v>1122.4</v>
      </c>
      <c r="J68" s="6" t="n">
        <v>976.4</v>
      </c>
    </row>
    <row collapsed="false" customFormat="false" customHeight="false" hidden="false" ht="12.1" outlineLevel="0" r="69">
      <c r="A69" s="52" t="n">
        <v>46413</v>
      </c>
      <c r="B69" s="17" t="s">
        <v>704</v>
      </c>
      <c r="C69" s="17" t="s">
        <v>88</v>
      </c>
      <c r="D69" s="17" t="s">
        <v>89</v>
      </c>
      <c r="E69" s="6" t="n">
        <v>1000</v>
      </c>
      <c r="F69" s="7" t="n">
        <v>104</v>
      </c>
      <c r="G69" s="6" t="n">
        <v>30.42</v>
      </c>
      <c r="H69" s="6" t="n">
        <v>411</v>
      </c>
      <c r="I69" s="6" t="n">
        <v>3163.68</v>
      </c>
      <c r="J69" s="6" t="n">
        <v>2752.68</v>
      </c>
    </row>
    <row collapsed="false" customFormat="false" customHeight="false" hidden="false" ht="12.1" outlineLevel="0" r="70">
      <c r="A70" s="52" t="n">
        <v>46427</v>
      </c>
      <c r="B70" s="17" t="s">
        <v>704</v>
      </c>
      <c r="C70" s="17" t="s">
        <v>93</v>
      </c>
      <c r="D70" s="17" t="s">
        <v>94</v>
      </c>
      <c r="E70" s="6" t="n">
        <v>1000</v>
      </c>
      <c r="F70" s="7" t="n">
        <v>50</v>
      </c>
      <c r="G70" s="6" t="n">
        <v>34.9</v>
      </c>
      <c r="H70" s="6" t="n">
        <v>227</v>
      </c>
      <c r="I70" s="6" t="n">
        <v>1745</v>
      </c>
      <c r="J70" s="6" t="n">
        <v>1518</v>
      </c>
    </row>
    <row collapsed="false" customFormat="false" customHeight="false" hidden="false" ht="12.1" outlineLevel="0" r="71">
      <c r="A71" s="52" t="n">
        <v>46427</v>
      </c>
      <c r="B71" s="17" t="s">
        <v>704</v>
      </c>
      <c r="C71" s="17" t="s">
        <v>102</v>
      </c>
      <c r="D71" s="17" t="s">
        <v>103</v>
      </c>
      <c r="E71" s="6" t="n">
        <v>1000</v>
      </c>
      <c r="F71" s="7" t="n">
        <v>4</v>
      </c>
      <c r="G71" s="6" t="n">
        <v>34.41</v>
      </c>
      <c r="H71" s="6" t="n">
        <v>18</v>
      </c>
      <c r="I71" s="6" t="n">
        <v>137.64</v>
      </c>
      <c r="J71" s="6" t="n">
        <v>119.64</v>
      </c>
    </row>
    <row collapsed="false" customFormat="false" customHeight="false" hidden="false" ht="12.1" outlineLevel="0" r="72">
      <c r="A72" s="52" t="n">
        <v>46532</v>
      </c>
      <c r="B72" s="17" t="s">
        <v>704</v>
      </c>
      <c r="C72" s="17" t="s">
        <v>96</v>
      </c>
      <c r="D72" s="17" t="s">
        <v>97</v>
      </c>
      <c r="E72" s="6" t="n">
        <v>1000</v>
      </c>
      <c r="F72" s="7" t="n">
        <v>25</v>
      </c>
      <c r="G72" s="6" t="n">
        <v>61.08</v>
      </c>
      <c r="H72" s="6" t="n">
        <v>199</v>
      </c>
      <c r="I72" s="6" t="n">
        <v>1527</v>
      </c>
      <c r="J72" s="6" t="n">
        <v>1328</v>
      </c>
    </row>
    <row collapsed="false" customFormat="false" customHeight="false" hidden="false" ht="12.1" outlineLevel="0" r="73">
      <c r="A73" s="52" t="n">
        <v>46539</v>
      </c>
      <c r="B73" s="17" t="s">
        <v>704</v>
      </c>
      <c r="C73" s="17" t="s">
        <v>82</v>
      </c>
      <c r="D73" s="17" t="s">
        <v>83</v>
      </c>
      <c r="E73" s="6" t="n">
        <v>1000</v>
      </c>
      <c r="F73" s="7" t="n">
        <v>167</v>
      </c>
      <c r="G73" s="6" t="n">
        <v>61.08</v>
      </c>
      <c r="H73" s="6" t="n">
        <v>1326</v>
      </c>
      <c r="I73" s="6" t="n">
        <v>10200.36</v>
      </c>
      <c r="J73" s="6" t="n">
        <v>8874.36</v>
      </c>
    </row>
    <row collapsed="false" customFormat="false" customHeight="false" hidden="false" ht="12.1" outlineLevel="0" r="74">
      <c r="A74" s="52" t="n">
        <v>46539</v>
      </c>
      <c r="B74" s="17" t="s">
        <v>704</v>
      </c>
      <c r="C74" s="17" t="s">
        <v>78</v>
      </c>
      <c r="D74" s="17" t="s">
        <v>80</v>
      </c>
      <c r="E74" s="6" t="n">
        <v>1000</v>
      </c>
      <c r="F74" s="7" t="n">
        <v>286</v>
      </c>
      <c r="G74" s="6" t="n">
        <v>35.4</v>
      </c>
      <c r="H74" s="6" t="n">
        <v>1316</v>
      </c>
      <c r="I74" s="6" t="n">
        <v>10124.4</v>
      </c>
      <c r="J74" s="6" t="n">
        <v>8808.4</v>
      </c>
    </row>
    <row collapsed="false" customFormat="false" customHeight="false" hidden="false" ht="12.1" outlineLevel="0" r="75">
      <c r="A75" s="52" t="n">
        <v>46539</v>
      </c>
      <c r="B75" s="17" t="s">
        <v>704</v>
      </c>
      <c r="C75" s="17" t="s">
        <v>85</v>
      </c>
      <c r="D75" s="17" t="s">
        <v>86</v>
      </c>
      <c r="E75" s="6" t="n">
        <v>1000</v>
      </c>
      <c r="F75" s="7" t="n">
        <v>94</v>
      </c>
      <c r="G75" s="6" t="n">
        <v>48.87</v>
      </c>
      <c r="H75" s="6" t="n">
        <v>597</v>
      </c>
      <c r="I75" s="6" t="n">
        <v>4593.78</v>
      </c>
      <c r="J75" s="6" t="n">
        <v>3996.78</v>
      </c>
    </row>
    <row collapsed="false" customFormat="false" customHeight="false" hidden="false" ht="12.1" outlineLevel="0" r="76">
      <c r="A76" s="52" t="n">
        <v>46553</v>
      </c>
      <c r="B76" s="17" t="s">
        <v>704</v>
      </c>
      <c r="C76" s="17" t="s">
        <v>99</v>
      </c>
      <c r="D76" s="17" t="s">
        <v>100</v>
      </c>
      <c r="E76" s="6" t="n">
        <v>1000</v>
      </c>
      <c r="F76" s="7" t="n">
        <v>10</v>
      </c>
      <c r="G76" s="6" t="n">
        <v>112.24</v>
      </c>
      <c r="H76" s="6" t="n">
        <v>146</v>
      </c>
      <c r="I76" s="6" t="n">
        <v>1122.4</v>
      </c>
      <c r="J76" s="6" t="n">
        <v>976.4</v>
      </c>
    </row>
    <row collapsed="false" customFormat="false" customHeight="false" hidden="false" ht="12.1" outlineLevel="0" r="77">
      <c r="A77" s="52" t="n">
        <v>46595</v>
      </c>
      <c r="B77" s="17" t="s">
        <v>704</v>
      </c>
      <c r="C77" s="17" t="s">
        <v>88</v>
      </c>
      <c r="D77" s="17" t="s">
        <v>89</v>
      </c>
      <c r="E77" s="6" t="n">
        <v>1000</v>
      </c>
      <c r="F77" s="7" t="n">
        <v>104</v>
      </c>
      <c r="G77" s="6" t="n">
        <v>30.42</v>
      </c>
      <c r="H77" s="6" t="n">
        <v>411</v>
      </c>
      <c r="I77" s="6" t="n">
        <v>3163.68</v>
      </c>
      <c r="J77" s="6" t="n">
        <v>2752.68</v>
      </c>
    </row>
    <row collapsed="false" customFormat="false" customHeight="false" hidden="false" ht="12.1" outlineLevel="0" r="78">
      <c r="A78" s="52" t="n">
        <v>46609</v>
      </c>
      <c r="B78" s="17" t="s">
        <v>704</v>
      </c>
      <c r="C78" s="17" t="s">
        <v>93</v>
      </c>
      <c r="D78" s="17" t="s">
        <v>94</v>
      </c>
      <c r="E78" s="6" t="n">
        <v>1000</v>
      </c>
      <c r="F78" s="7" t="n">
        <v>50</v>
      </c>
      <c r="G78" s="6" t="n">
        <v>34.9</v>
      </c>
      <c r="H78" s="6" t="n">
        <v>227</v>
      </c>
      <c r="I78" s="6" t="n">
        <v>1745</v>
      </c>
      <c r="J78" s="6" t="n">
        <v>1518</v>
      </c>
    </row>
    <row collapsed="false" customFormat="false" customHeight="false" hidden="false" ht="12.1" outlineLevel="0" r="79">
      <c r="A79" s="52" t="n">
        <v>46609</v>
      </c>
      <c r="B79" s="17" t="s">
        <v>704</v>
      </c>
      <c r="C79" s="17" t="s">
        <v>102</v>
      </c>
      <c r="D79" s="17" t="s">
        <v>103</v>
      </c>
      <c r="E79" s="6" t="n">
        <v>1000</v>
      </c>
      <c r="F79" s="7" t="n">
        <v>4</v>
      </c>
      <c r="G79" s="6" t="n">
        <v>34.41</v>
      </c>
      <c r="H79" s="6" t="n">
        <v>18</v>
      </c>
      <c r="I79" s="6" t="n">
        <v>137.64</v>
      </c>
      <c r="J79" s="6" t="n">
        <v>119.64</v>
      </c>
    </row>
    <row collapsed="false" customFormat="false" customHeight="false" hidden="false" ht="12.1" outlineLevel="0" r="80">
      <c r="A80" s="52" t="n">
        <v>46714</v>
      </c>
      <c r="B80" s="17" t="s">
        <v>704</v>
      </c>
      <c r="C80" s="17" t="s">
        <v>96</v>
      </c>
      <c r="D80" s="17" t="s">
        <v>97</v>
      </c>
      <c r="E80" s="6" t="n">
        <v>1000</v>
      </c>
      <c r="F80" s="7" t="n">
        <v>25</v>
      </c>
      <c r="G80" s="6" t="n">
        <v>61.08</v>
      </c>
      <c r="H80" s="6" t="n">
        <v>199</v>
      </c>
      <c r="I80" s="6" t="n">
        <v>1527</v>
      </c>
      <c r="J80" s="6" t="n">
        <v>1328</v>
      </c>
    </row>
    <row collapsed="false" customFormat="false" customHeight="false" hidden="false" ht="12.1" outlineLevel="0" r="81">
      <c r="A81" s="52" t="n">
        <v>46721</v>
      </c>
      <c r="B81" s="17" t="s">
        <v>704</v>
      </c>
      <c r="C81" s="17" t="s">
        <v>82</v>
      </c>
      <c r="D81" s="17" t="s">
        <v>83</v>
      </c>
      <c r="E81" s="6" t="n">
        <v>1000</v>
      </c>
      <c r="F81" s="7" t="n">
        <v>167</v>
      </c>
      <c r="G81" s="6" t="n">
        <v>61.08</v>
      </c>
      <c r="H81" s="6" t="n">
        <v>1326</v>
      </c>
      <c r="I81" s="6" t="n">
        <v>10200.36</v>
      </c>
      <c r="J81" s="6" t="n">
        <v>8874.36</v>
      </c>
    </row>
    <row collapsed="false" customFormat="false" customHeight="false" hidden="false" ht="12.1" outlineLevel="0" r="82">
      <c r="A82" s="52" t="n">
        <v>46721</v>
      </c>
      <c r="B82" s="17" t="s">
        <v>704</v>
      </c>
      <c r="C82" s="17" t="s">
        <v>85</v>
      </c>
      <c r="D82" s="17" t="s">
        <v>86</v>
      </c>
      <c r="E82" s="6" t="n">
        <v>1000</v>
      </c>
      <c r="F82" s="7" t="n">
        <v>94</v>
      </c>
      <c r="G82" s="6" t="n">
        <v>48.87</v>
      </c>
      <c r="H82" s="6" t="n">
        <v>597</v>
      </c>
      <c r="I82" s="6" t="n">
        <v>4593.78</v>
      </c>
      <c r="J82" s="6" t="n">
        <v>3996.78</v>
      </c>
    </row>
    <row collapsed="false" customFormat="false" customHeight="false" hidden="false" ht="12.1" outlineLevel="0" r="83">
      <c r="A83" s="52" t="n">
        <v>46721</v>
      </c>
      <c r="B83" s="17" t="s">
        <v>704</v>
      </c>
      <c r="C83" s="17" t="s">
        <v>78</v>
      </c>
      <c r="D83" s="17" t="s">
        <v>80</v>
      </c>
      <c r="E83" s="6" t="n">
        <v>1000</v>
      </c>
      <c r="F83" s="7" t="n">
        <v>286</v>
      </c>
      <c r="G83" s="6" t="n">
        <v>35.4</v>
      </c>
      <c r="H83" s="6" t="n">
        <v>1316</v>
      </c>
      <c r="I83" s="6" t="n">
        <v>10124.4</v>
      </c>
      <c r="J83" s="6" t="n">
        <v>8808.4</v>
      </c>
    </row>
    <row collapsed="false" customFormat="false" customHeight="false" hidden="false" ht="12.1" outlineLevel="0" r="84">
      <c r="A84" s="52" t="n">
        <v>46735</v>
      </c>
      <c r="B84" s="17" t="s">
        <v>704</v>
      </c>
      <c r="C84" s="17" t="s">
        <v>99</v>
      </c>
      <c r="D84" s="17" t="s">
        <v>100</v>
      </c>
      <c r="E84" s="6" t="n">
        <v>1000</v>
      </c>
      <c r="F84" s="7" t="n">
        <v>10</v>
      </c>
      <c r="G84" s="6" t="n">
        <v>112.24</v>
      </c>
      <c r="H84" s="6" t="n">
        <v>146</v>
      </c>
      <c r="I84" s="6" t="n">
        <v>1122.4</v>
      </c>
      <c r="J84" s="6" t="n">
        <v>976.4</v>
      </c>
    </row>
    <row collapsed="false" customFormat="false" customHeight="false" hidden="false" ht="12.1" outlineLevel="0" r="85">
      <c r="A85" s="52" t="n">
        <v>46777</v>
      </c>
      <c r="B85" s="17" t="s">
        <v>704</v>
      </c>
      <c r="C85" s="17" t="s">
        <v>88</v>
      </c>
      <c r="D85" s="17" t="s">
        <v>89</v>
      </c>
      <c r="E85" s="6" t="n">
        <v>1000</v>
      </c>
      <c r="F85" s="7" t="n">
        <v>104</v>
      </c>
      <c r="G85" s="6" t="n">
        <v>30.42</v>
      </c>
      <c r="H85" s="6" t="n">
        <v>411</v>
      </c>
      <c r="I85" s="6" t="n">
        <v>3163.68</v>
      </c>
      <c r="J85" s="6" t="n">
        <v>2752.68</v>
      </c>
    </row>
    <row collapsed="false" customFormat="false" customHeight="false" hidden="false" ht="12.1" outlineLevel="0" r="86">
      <c r="A86" s="52" t="n">
        <v>46791</v>
      </c>
      <c r="B86" s="17" t="s">
        <v>704</v>
      </c>
      <c r="C86" s="17" t="s">
        <v>93</v>
      </c>
      <c r="D86" s="17" t="s">
        <v>94</v>
      </c>
      <c r="E86" s="6" t="n">
        <v>1000</v>
      </c>
      <c r="F86" s="7" t="n">
        <v>50</v>
      </c>
      <c r="G86" s="6" t="n">
        <v>34.9</v>
      </c>
      <c r="H86" s="6" t="n">
        <v>227</v>
      </c>
      <c r="I86" s="6" t="n">
        <v>1745</v>
      </c>
      <c r="J86" s="6" t="n">
        <v>1518</v>
      </c>
    </row>
    <row collapsed="false" customFormat="false" customHeight="false" hidden="false" ht="12.1" outlineLevel="0" r="87">
      <c r="A87" s="52" t="n">
        <v>46791</v>
      </c>
      <c r="B87" s="17" t="s">
        <v>704</v>
      </c>
      <c r="C87" s="17" t="s">
        <v>102</v>
      </c>
      <c r="D87" s="17" t="s">
        <v>103</v>
      </c>
      <c r="E87" s="6" t="n">
        <v>1000</v>
      </c>
      <c r="F87" s="7" t="n">
        <v>4</v>
      </c>
      <c r="G87" s="6" t="n">
        <v>34.41</v>
      </c>
      <c r="H87" s="6" t="n">
        <v>18</v>
      </c>
      <c r="I87" s="6" t="n">
        <v>137.64</v>
      </c>
      <c r="J87" s="6" t="n">
        <v>119.64</v>
      </c>
    </row>
    <row collapsed="false" customFormat="false" customHeight="false" hidden="false" ht="12.1" outlineLevel="0" r="88">
      <c r="A88" s="52" t="n">
        <v>46896</v>
      </c>
      <c r="B88" s="17" t="s">
        <v>704</v>
      </c>
      <c r="C88" s="17" t="s">
        <v>96</v>
      </c>
      <c r="D88" s="17" t="s">
        <v>97</v>
      </c>
      <c r="E88" s="6" t="n">
        <v>1000</v>
      </c>
      <c r="F88" s="7" t="n">
        <v>25</v>
      </c>
      <c r="G88" s="6" t="n">
        <v>61.08</v>
      </c>
      <c r="H88" s="6" t="n">
        <v>199</v>
      </c>
      <c r="I88" s="6" t="n">
        <v>1527</v>
      </c>
      <c r="J88" s="6" t="n">
        <v>1328</v>
      </c>
    </row>
    <row collapsed="false" customFormat="false" customHeight="false" hidden="false" ht="12.1" outlineLevel="0" r="89">
      <c r="A89" s="52" t="n">
        <v>46903</v>
      </c>
      <c r="B89" s="17" t="s">
        <v>704</v>
      </c>
      <c r="C89" s="17" t="s">
        <v>82</v>
      </c>
      <c r="D89" s="17" t="s">
        <v>83</v>
      </c>
      <c r="E89" s="6" t="n">
        <v>1000</v>
      </c>
      <c r="F89" s="7" t="n">
        <v>167</v>
      </c>
      <c r="G89" s="6" t="n">
        <v>61.08</v>
      </c>
      <c r="H89" s="6" t="n">
        <v>1326</v>
      </c>
      <c r="I89" s="6" t="n">
        <v>10200.36</v>
      </c>
      <c r="J89" s="6" t="n">
        <v>8874.36</v>
      </c>
    </row>
    <row collapsed="false" customFormat="false" customHeight="false" hidden="false" ht="12.1" outlineLevel="0" r="90">
      <c r="A90" s="52" t="n">
        <v>46903</v>
      </c>
      <c r="B90" s="17" t="s">
        <v>704</v>
      </c>
      <c r="C90" s="17" t="s">
        <v>78</v>
      </c>
      <c r="D90" s="17" t="s">
        <v>80</v>
      </c>
      <c r="E90" s="6" t="n">
        <v>1000</v>
      </c>
      <c r="F90" s="7" t="n">
        <v>286</v>
      </c>
      <c r="G90" s="6" t="n">
        <v>35.4</v>
      </c>
      <c r="H90" s="6" t="n">
        <v>1316</v>
      </c>
      <c r="I90" s="6" t="n">
        <v>10124.4</v>
      </c>
      <c r="J90" s="6" t="n">
        <v>8808.4</v>
      </c>
    </row>
    <row collapsed="false" customFormat="false" customHeight="false" hidden="false" ht="12.1" outlineLevel="0" r="91">
      <c r="A91" s="52" t="n">
        <v>46903</v>
      </c>
      <c r="B91" s="17" t="s">
        <v>704</v>
      </c>
      <c r="C91" s="17" t="s">
        <v>85</v>
      </c>
      <c r="D91" s="17" t="s">
        <v>86</v>
      </c>
      <c r="E91" s="6" t="n">
        <v>1000</v>
      </c>
      <c r="F91" s="7" t="n">
        <v>94</v>
      </c>
      <c r="G91" s="6" t="n">
        <v>48.87</v>
      </c>
      <c r="H91" s="6" t="n">
        <v>597</v>
      </c>
      <c r="I91" s="6" t="n">
        <v>4593.78</v>
      </c>
      <c r="J91" s="6" t="n">
        <v>3996.78</v>
      </c>
    </row>
    <row collapsed="false" customFormat="false" customHeight="false" hidden="false" ht="12.1" outlineLevel="0" r="92">
      <c r="A92" s="52" t="n">
        <v>46917</v>
      </c>
      <c r="B92" s="17" t="s">
        <v>704</v>
      </c>
      <c r="C92" s="17" t="s">
        <v>99</v>
      </c>
      <c r="D92" s="17" t="s">
        <v>100</v>
      </c>
      <c r="E92" s="6" t="n">
        <v>1000</v>
      </c>
      <c r="F92" s="7" t="n">
        <v>10</v>
      </c>
      <c r="G92" s="6" t="n">
        <v>112.24</v>
      </c>
      <c r="H92" s="6" t="n">
        <v>146</v>
      </c>
      <c r="I92" s="6" t="n">
        <v>1122.4</v>
      </c>
      <c r="J92" s="6" t="n">
        <v>976.4</v>
      </c>
    </row>
    <row collapsed="false" customFormat="false" customHeight="false" hidden="false" ht="12.1" outlineLevel="0" r="93">
      <c r="A93" s="52" t="n">
        <v>46959</v>
      </c>
      <c r="B93" s="17" t="s">
        <v>704</v>
      </c>
      <c r="C93" s="17" t="s">
        <v>88</v>
      </c>
      <c r="D93" s="17" t="s">
        <v>89</v>
      </c>
      <c r="E93" s="6" t="n">
        <v>1000</v>
      </c>
      <c r="F93" s="7" t="n">
        <v>104</v>
      </c>
      <c r="G93" s="6" t="n">
        <v>30.42</v>
      </c>
      <c r="H93" s="6" t="n">
        <v>411</v>
      </c>
      <c r="I93" s="6" t="n">
        <v>3163.68</v>
      </c>
      <c r="J93" s="6" t="n">
        <v>2752.68</v>
      </c>
    </row>
    <row collapsed="false" customFormat="false" customHeight="false" hidden="false" ht="12.1" outlineLevel="0" r="94">
      <c r="A94" s="52" t="n">
        <v>46973</v>
      </c>
      <c r="B94" s="17" t="s">
        <v>704</v>
      </c>
      <c r="C94" s="17" t="s">
        <v>102</v>
      </c>
      <c r="D94" s="17" t="s">
        <v>103</v>
      </c>
      <c r="E94" s="6" t="n">
        <v>1000</v>
      </c>
      <c r="F94" s="7" t="n">
        <v>4</v>
      </c>
      <c r="G94" s="6" t="n">
        <v>34.41</v>
      </c>
      <c r="H94" s="6" t="n">
        <v>18</v>
      </c>
      <c r="I94" s="6" t="n">
        <v>137.64</v>
      </c>
      <c r="J94" s="6" t="n">
        <v>119.64</v>
      </c>
    </row>
    <row collapsed="false" customFormat="false" customHeight="false" hidden="false" ht="12.1" outlineLevel="0" r="95">
      <c r="A95" s="52" t="n">
        <v>46973</v>
      </c>
      <c r="B95" s="17" t="s">
        <v>704</v>
      </c>
      <c r="C95" s="17" t="s">
        <v>93</v>
      </c>
      <c r="D95" s="17" t="s">
        <v>94</v>
      </c>
      <c r="E95" s="6" t="n">
        <v>1000</v>
      </c>
      <c r="F95" s="7" t="n">
        <v>50</v>
      </c>
      <c r="G95" s="6" t="n">
        <v>34.9</v>
      </c>
      <c r="H95" s="6" t="n">
        <v>227</v>
      </c>
      <c r="I95" s="6" t="n">
        <v>1745</v>
      </c>
      <c r="J95" s="6" t="n">
        <v>1518</v>
      </c>
    </row>
    <row collapsed="false" customFormat="false" customHeight="false" hidden="false" ht="12.1" outlineLevel="0" r="96">
      <c r="A96" s="52" t="n">
        <v>47078</v>
      </c>
      <c r="B96" s="17" t="s">
        <v>704</v>
      </c>
      <c r="C96" s="17" t="s">
        <v>96</v>
      </c>
      <c r="D96" s="17" t="s">
        <v>97</v>
      </c>
      <c r="E96" s="6" t="n">
        <v>1000</v>
      </c>
      <c r="F96" s="7" t="n">
        <v>25</v>
      </c>
      <c r="G96" s="6" t="n">
        <v>61.08</v>
      </c>
      <c r="H96" s="6" t="n">
        <v>199</v>
      </c>
      <c r="I96" s="6" t="n">
        <v>1527</v>
      </c>
      <c r="J96" s="6" t="n">
        <v>1328</v>
      </c>
    </row>
    <row collapsed="false" customFormat="false" customHeight="false" hidden="false" ht="12.1" outlineLevel="0" r="97">
      <c r="A97" s="52" t="n">
        <v>47085</v>
      </c>
      <c r="B97" s="17" t="s">
        <v>704</v>
      </c>
      <c r="C97" s="17" t="s">
        <v>78</v>
      </c>
      <c r="D97" s="17" t="s">
        <v>80</v>
      </c>
      <c r="E97" s="6" t="n">
        <v>1000</v>
      </c>
      <c r="F97" s="7" t="n">
        <v>286</v>
      </c>
      <c r="G97" s="6" t="n">
        <v>35.4</v>
      </c>
      <c r="H97" s="6" t="n">
        <v>1316</v>
      </c>
      <c r="I97" s="6" t="n">
        <v>10124.4</v>
      </c>
      <c r="J97" s="6" t="n">
        <v>8808.4</v>
      </c>
    </row>
    <row collapsed="false" customFormat="false" customHeight="false" hidden="false" ht="12.1" outlineLevel="0" r="98">
      <c r="A98" s="52" t="n">
        <v>47085</v>
      </c>
      <c r="B98" s="17" t="s">
        <v>704</v>
      </c>
      <c r="C98" s="17" t="s">
        <v>82</v>
      </c>
      <c r="D98" s="17" t="s">
        <v>83</v>
      </c>
      <c r="E98" s="6" t="n">
        <v>1000</v>
      </c>
      <c r="F98" s="7" t="n">
        <v>167</v>
      </c>
      <c r="G98" s="6" t="n">
        <v>61.08</v>
      </c>
      <c r="H98" s="6" t="n">
        <v>1326</v>
      </c>
      <c r="I98" s="6" t="n">
        <v>10200.36</v>
      </c>
      <c r="J98" s="6" t="n">
        <v>8874.36</v>
      </c>
    </row>
    <row collapsed="false" customFormat="false" customHeight="false" hidden="false" ht="12.1" outlineLevel="0" r="99">
      <c r="A99" s="52" t="n">
        <v>47085</v>
      </c>
      <c r="B99" s="17" t="s">
        <v>704</v>
      </c>
      <c r="C99" s="17" t="s">
        <v>85</v>
      </c>
      <c r="D99" s="17" t="s">
        <v>86</v>
      </c>
      <c r="E99" s="6" t="n">
        <v>1000</v>
      </c>
      <c r="F99" s="7" t="n">
        <v>94</v>
      </c>
      <c r="G99" s="6" t="n">
        <v>48.87</v>
      </c>
      <c r="H99" s="6" t="n">
        <v>597</v>
      </c>
      <c r="I99" s="6" t="n">
        <v>4593.78</v>
      </c>
      <c r="J99" s="6" t="n">
        <v>3996.78</v>
      </c>
    </row>
    <row collapsed="false" customFormat="false" customHeight="false" hidden="false" ht="12.1" outlineLevel="0" r="100">
      <c r="A100" s="52" t="n">
        <v>47099</v>
      </c>
      <c r="B100" s="17" t="s">
        <v>704</v>
      </c>
      <c r="C100" s="17" t="s">
        <v>99</v>
      </c>
      <c r="D100" s="17" t="s">
        <v>100</v>
      </c>
      <c r="E100" s="6" t="n">
        <v>1000</v>
      </c>
      <c r="F100" s="7" t="n">
        <v>10</v>
      </c>
      <c r="G100" s="6" t="n">
        <v>112.24</v>
      </c>
      <c r="H100" s="6" t="n">
        <v>146</v>
      </c>
      <c r="I100" s="6" t="n">
        <v>1122.4</v>
      </c>
      <c r="J100" s="6" t="n">
        <v>976.4</v>
      </c>
    </row>
    <row collapsed="false" customFormat="false" customHeight="false" hidden="false" ht="12.1" outlineLevel="0" r="101">
      <c r="A101" s="52" t="n">
        <v>47141</v>
      </c>
      <c r="B101" s="17" t="s">
        <v>704</v>
      </c>
      <c r="C101" s="17" t="s">
        <v>88</v>
      </c>
      <c r="D101" s="17" t="s">
        <v>89</v>
      </c>
      <c r="E101" s="6" t="n">
        <v>1000</v>
      </c>
      <c r="F101" s="7" t="n">
        <v>104</v>
      </c>
      <c r="G101" s="6" t="n">
        <v>30.42</v>
      </c>
      <c r="H101" s="6" t="n">
        <v>411</v>
      </c>
      <c r="I101" s="6" t="n">
        <v>3163.68</v>
      </c>
      <c r="J101" s="6" t="n">
        <v>2752.68</v>
      </c>
    </row>
    <row collapsed="false" customFormat="false" customHeight="false" hidden="false" ht="12.1" outlineLevel="0" r="102">
      <c r="A102" s="52" t="n">
        <v>47155</v>
      </c>
      <c r="B102" s="17" t="s">
        <v>704</v>
      </c>
      <c r="C102" s="17" t="s">
        <v>93</v>
      </c>
      <c r="D102" s="17" t="s">
        <v>94</v>
      </c>
      <c r="E102" s="6" t="n">
        <v>1000</v>
      </c>
      <c r="F102" s="7" t="n">
        <v>50</v>
      </c>
      <c r="G102" s="6" t="n">
        <v>34.9</v>
      </c>
      <c r="H102" s="6" t="n">
        <v>227</v>
      </c>
      <c r="I102" s="6" t="n">
        <v>1745</v>
      </c>
      <c r="J102" s="6" t="n">
        <v>1518</v>
      </c>
    </row>
    <row collapsed="false" customFormat="false" customHeight="false" hidden="false" ht="12.1" outlineLevel="0" r="103">
      <c r="A103" s="52" t="n">
        <v>47162</v>
      </c>
      <c r="B103" s="17" t="s">
        <v>704</v>
      </c>
      <c r="C103" s="17" t="s">
        <v>102</v>
      </c>
      <c r="D103" s="17" t="s">
        <v>103</v>
      </c>
      <c r="E103" s="6" t="n">
        <v>1000</v>
      </c>
      <c r="F103" s="7" t="n">
        <v>4</v>
      </c>
      <c r="G103" s="6" t="n">
        <v>35.73</v>
      </c>
      <c r="H103" s="6" t="n">
        <v>19</v>
      </c>
      <c r="I103" s="6" t="n">
        <v>142.92</v>
      </c>
      <c r="J103" s="6" t="n">
        <v>123.92</v>
      </c>
    </row>
    <row collapsed="false" customFormat="false" customHeight="false" hidden="false" ht="12.1" outlineLevel="0" r="104">
      <c r="A104" s="52" t="n">
        <v>47260</v>
      </c>
      <c r="B104" s="17" t="s">
        <v>704</v>
      </c>
      <c r="C104" s="17" t="s">
        <v>96</v>
      </c>
      <c r="D104" s="17" t="s">
        <v>97</v>
      </c>
      <c r="E104" s="6" t="n">
        <v>1000</v>
      </c>
      <c r="F104" s="7" t="n">
        <v>25</v>
      </c>
      <c r="G104" s="6" t="n">
        <v>61.08</v>
      </c>
      <c r="H104" s="6" t="n">
        <v>199</v>
      </c>
      <c r="I104" s="6" t="n">
        <v>1527</v>
      </c>
      <c r="J104" s="6" t="n">
        <v>1328</v>
      </c>
    </row>
    <row collapsed="false" customFormat="false" customHeight="false" hidden="false" ht="12.1" outlineLevel="0" r="105">
      <c r="A105" s="52" t="n">
        <v>47267</v>
      </c>
      <c r="B105" s="17" t="s">
        <v>704</v>
      </c>
      <c r="C105" s="17" t="s">
        <v>78</v>
      </c>
      <c r="D105" s="17" t="s">
        <v>80</v>
      </c>
      <c r="E105" s="6" t="n">
        <v>1000</v>
      </c>
      <c r="F105" s="7" t="n">
        <v>286</v>
      </c>
      <c r="G105" s="6" t="n">
        <v>35.4</v>
      </c>
      <c r="H105" s="6" t="n">
        <v>1316</v>
      </c>
      <c r="I105" s="6" t="n">
        <v>10124.4</v>
      </c>
      <c r="J105" s="6" t="n">
        <v>8808.4</v>
      </c>
    </row>
    <row collapsed="false" customFormat="false" customHeight="false" hidden="false" ht="12.1" outlineLevel="0" r="106">
      <c r="A106" s="52" t="n">
        <v>47267</v>
      </c>
      <c r="B106" s="17" t="s">
        <v>704</v>
      </c>
      <c r="C106" s="17" t="s">
        <v>85</v>
      </c>
      <c r="D106" s="17" t="s">
        <v>86</v>
      </c>
      <c r="E106" s="6" t="n">
        <v>1000</v>
      </c>
      <c r="F106" s="7" t="n">
        <v>94</v>
      </c>
      <c r="G106" s="6" t="n">
        <v>48.87</v>
      </c>
      <c r="H106" s="6" t="n">
        <v>597</v>
      </c>
      <c r="I106" s="6" t="n">
        <v>4593.78</v>
      </c>
      <c r="J106" s="6" t="n">
        <v>3996.78</v>
      </c>
    </row>
    <row collapsed="false" customFormat="false" customHeight="false" hidden="false" ht="12.1" outlineLevel="0" r="107">
      <c r="A107" s="52" t="n">
        <v>47267</v>
      </c>
      <c r="B107" s="17" t="s">
        <v>704</v>
      </c>
      <c r="C107" s="17" t="s">
        <v>82</v>
      </c>
      <c r="D107" s="17" t="s">
        <v>83</v>
      </c>
      <c r="E107" s="6" t="n">
        <v>1000</v>
      </c>
      <c r="F107" s="7" t="n">
        <v>167</v>
      </c>
      <c r="G107" s="6" t="n">
        <v>61.08</v>
      </c>
      <c r="H107" s="6" t="n">
        <v>1326</v>
      </c>
      <c r="I107" s="6" t="n">
        <v>10200.36</v>
      </c>
      <c r="J107" s="6" t="n">
        <v>8874.36</v>
      </c>
    </row>
    <row collapsed="false" customFormat="false" customHeight="false" hidden="false" ht="12.1" outlineLevel="0" r="108">
      <c r="A108" s="52" t="n">
        <v>47281</v>
      </c>
      <c r="B108" s="17" t="s">
        <v>704</v>
      </c>
      <c r="C108" s="17" t="s">
        <v>99</v>
      </c>
      <c r="D108" s="17" t="s">
        <v>100</v>
      </c>
      <c r="E108" s="6" t="n">
        <v>1000</v>
      </c>
      <c r="F108" s="7" t="n">
        <v>10</v>
      </c>
      <c r="G108" s="6" t="n">
        <v>112.24</v>
      </c>
      <c r="H108" s="6" t="n">
        <v>146</v>
      </c>
      <c r="I108" s="6" t="n">
        <v>1122.4</v>
      </c>
      <c r="J108" s="6" t="n">
        <v>976.4</v>
      </c>
    </row>
    <row collapsed="false" customFormat="false" customHeight="false" hidden="false" ht="12.1" outlineLevel="0" r="109">
      <c r="A109" s="52" t="n">
        <v>47323</v>
      </c>
      <c r="B109" s="17" t="s">
        <v>704</v>
      </c>
      <c r="C109" s="17" t="s">
        <v>88</v>
      </c>
      <c r="D109" s="17" t="s">
        <v>89</v>
      </c>
      <c r="E109" s="6" t="n">
        <v>1000</v>
      </c>
      <c r="F109" s="7" t="n">
        <v>104</v>
      </c>
      <c r="G109" s="6" t="n">
        <v>30.42</v>
      </c>
      <c r="H109" s="6" t="n">
        <v>411</v>
      </c>
      <c r="I109" s="6" t="n">
        <v>3163.68</v>
      </c>
      <c r="J109" s="6" t="n">
        <v>2752.68</v>
      </c>
    </row>
    <row collapsed="false" customFormat="false" customHeight="false" hidden="false" ht="12.1" outlineLevel="0" r="110">
      <c r="A110" s="52" t="n">
        <v>47337</v>
      </c>
      <c r="B110" s="17" t="s">
        <v>704</v>
      </c>
      <c r="C110" s="17" t="s">
        <v>93</v>
      </c>
      <c r="D110" s="17" t="s">
        <v>94</v>
      </c>
      <c r="E110" s="6" t="n">
        <v>1000</v>
      </c>
      <c r="F110" s="7" t="n">
        <v>50</v>
      </c>
      <c r="G110" s="6" t="n">
        <v>34.9</v>
      </c>
      <c r="H110" s="6" t="n">
        <v>227</v>
      </c>
      <c r="I110" s="6" t="n">
        <v>1745</v>
      </c>
      <c r="J110" s="6" t="n">
        <v>1518</v>
      </c>
    </row>
    <row collapsed="false" customFormat="false" customHeight="false" hidden="false" ht="12.1" outlineLevel="0" r="111">
      <c r="A111" s="52" t="n">
        <v>47344</v>
      </c>
      <c r="B111" s="17" t="s">
        <v>704</v>
      </c>
      <c r="C111" s="17" t="s">
        <v>102</v>
      </c>
      <c r="D111" s="17" t="s">
        <v>103</v>
      </c>
      <c r="E111" s="6" t="n">
        <v>1000</v>
      </c>
      <c r="F111" s="7" t="n">
        <v>4</v>
      </c>
      <c r="G111" s="6" t="n">
        <v>34.41</v>
      </c>
      <c r="H111" s="6" t="n">
        <v>18</v>
      </c>
      <c r="I111" s="6" t="n">
        <v>137.64</v>
      </c>
      <c r="J111" s="6" t="n">
        <v>119.64</v>
      </c>
    </row>
    <row collapsed="false" customFormat="false" customHeight="false" hidden="false" ht="12.1" outlineLevel="0" r="112">
      <c r="A112" s="52" t="n">
        <v>47442</v>
      </c>
      <c r="B112" s="17" t="s">
        <v>704</v>
      </c>
      <c r="C112" s="17" t="s">
        <v>96</v>
      </c>
      <c r="D112" s="17" t="s">
        <v>97</v>
      </c>
      <c r="E112" s="6" t="n">
        <v>1000</v>
      </c>
      <c r="F112" s="7" t="n">
        <v>25</v>
      </c>
      <c r="G112" s="6" t="n">
        <v>61.08</v>
      </c>
      <c r="H112" s="6" t="n">
        <v>199</v>
      </c>
      <c r="I112" s="6" t="n">
        <v>1527</v>
      </c>
      <c r="J112" s="6" t="n">
        <v>1328</v>
      </c>
    </row>
    <row collapsed="false" customFormat="false" customHeight="false" hidden="false" ht="12.1" outlineLevel="0" r="113">
      <c r="A113" s="52" t="n">
        <v>47449</v>
      </c>
      <c r="B113" s="17" t="s">
        <v>704</v>
      </c>
      <c r="C113" s="17" t="s">
        <v>78</v>
      </c>
      <c r="D113" s="17" t="s">
        <v>80</v>
      </c>
      <c r="E113" s="6" t="n">
        <v>1000</v>
      </c>
      <c r="F113" s="7" t="n">
        <v>286</v>
      </c>
      <c r="G113" s="6" t="n">
        <v>35.4</v>
      </c>
      <c r="H113" s="6" t="n">
        <v>1316</v>
      </c>
      <c r="I113" s="6" t="n">
        <v>10124.4</v>
      </c>
      <c r="J113" s="6" t="n">
        <v>8808.4</v>
      </c>
    </row>
    <row collapsed="false" customFormat="false" customHeight="false" hidden="false" ht="12.1" outlineLevel="0" r="114">
      <c r="A114" s="52" t="n">
        <v>47449</v>
      </c>
      <c r="B114" s="17" t="s">
        <v>704</v>
      </c>
      <c r="C114" s="17" t="s">
        <v>85</v>
      </c>
      <c r="D114" s="17" t="s">
        <v>86</v>
      </c>
      <c r="E114" s="6" t="n">
        <v>1000</v>
      </c>
      <c r="F114" s="7" t="n">
        <v>94</v>
      </c>
      <c r="G114" s="6" t="n">
        <v>48.87</v>
      </c>
      <c r="H114" s="6" t="n">
        <v>597</v>
      </c>
      <c r="I114" s="6" t="n">
        <v>4593.78</v>
      </c>
      <c r="J114" s="6" t="n">
        <v>3996.78</v>
      </c>
    </row>
    <row collapsed="false" customFormat="false" customHeight="false" hidden="false" ht="12.1" outlineLevel="0" r="115">
      <c r="A115" s="52" t="n">
        <v>47449</v>
      </c>
      <c r="B115" s="17" t="s">
        <v>704</v>
      </c>
      <c r="C115" s="17" t="s">
        <v>82</v>
      </c>
      <c r="D115" s="17" t="s">
        <v>83</v>
      </c>
      <c r="E115" s="6" t="n">
        <v>1000</v>
      </c>
      <c r="F115" s="7" t="n">
        <v>167</v>
      </c>
      <c r="G115" s="6" t="n">
        <v>61.08</v>
      </c>
      <c r="H115" s="6" t="n">
        <v>1326</v>
      </c>
      <c r="I115" s="6" t="n">
        <v>10200.36</v>
      </c>
      <c r="J115" s="6" t="n">
        <v>8874.36</v>
      </c>
    </row>
    <row collapsed="false" customFormat="false" customHeight="false" hidden="false" ht="12.1" outlineLevel="0" r="116">
      <c r="A116" s="52" t="n">
        <v>47463</v>
      </c>
      <c r="B116" s="17" t="s">
        <v>704</v>
      </c>
      <c r="C116" s="17" t="s">
        <v>99</v>
      </c>
      <c r="D116" s="17" t="s">
        <v>100</v>
      </c>
      <c r="E116" s="6" t="n">
        <v>1000</v>
      </c>
      <c r="F116" s="7" t="n">
        <v>10</v>
      </c>
      <c r="G116" s="6" t="n">
        <v>112.24</v>
      </c>
      <c r="H116" s="6" t="n">
        <v>146</v>
      </c>
      <c r="I116" s="6" t="n">
        <v>1122.4</v>
      </c>
      <c r="J116" s="6" t="n">
        <v>976.4</v>
      </c>
    </row>
    <row collapsed="false" customFormat="false" customHeight="false" hidden="false" ht="12.1" outlineLevel="0" r="117">
      <c r="A117" s="52" t="n">
        <v>47505</v>
      </c>
      <c r="B117" s="17" t="s">
        <v>704</v>
      </c>
      <c r="C117" s="17" t="s">
        <v>88</v>
      </c>
      <c r="D117" s="17" t="s">
        <v>89</v>
      </c>
      <c r="E117" s="6" t="n">
        <v>1000</v>
      </c>
      <c r="F117" s="7" t="n">
        <v>104</v>
      </c>
      <c r="G117" s="6" t="n">
        <v>30.42</v>
      </c>
      <c r="H117" s="6" t="n">
        <v>411</v>
      </c>
      <c r="I117" s="6" t="n">
        <v>3163.68</v>
      </c>
      <c r="J117" s="6" t="n">
        <v>2752.68</v>
      </c>
    </row>
    <row collapsed="false" customFormat="false" customHeight="false" hidden="false" ht="12.1" outlineLevel="0" r="118">
      <c r="A118" s="52" t="n">
        <v>47519</v>
      </c>
      <c r="B118" s="17" t="s">
        <v>704</v>
      </c>
      <c r="C118" s="17" t="s">
        <v>93</v>
      </c>
      <c r="D118" s="17" t="s">
        <v>94</v>
      </c>
      <c r="E118" s="6" t="n">
        <v>1000</v>
      </c>
      <c r="F118" s="7" t="n">
        <v>50</v>
      </c>
      <c r="G118" s="6" t="n">
        <v>34.9</v>
      </c>
      <c r="H118" s="6" t="n">
        <v>227</v>
      </c>
      <c r="I118" s="6" t="n">
        <v>1745</v>
      </c>
      <c r="J118" s="6" t="n">
        <v>1518</v>
      </c>
    </row>
    <row collapsed="false" customFormat="false" customHeight="false" hidden="false" ht="12.1" outlineLevel="0" r="119">
      <c r="A119" s="52" t="n">
        <v>47526</v>
      </c>
      <c r="B119" s="17" t="s">
        <v>704</v>
      </c>
      <c r="C119" s="17" t="s">
        <v>102</v>
      </c>
      <c r="D119" s="17" t="s">
        <v>103</v>
      </c>
      <c r="E119" s="6" t="n">
        <v>1000</v>
      </c>
      <c r="F119" s="7" t="n">
        <v>4</v>
      </c>
      <c r="G119" s="6" t="n">
        <v>34.41</v>
      </c>
      <c r="H119" s="6" t="n">
        <v>18</v>
      </c>
      <c r="I119" s="6" t="n">
        <v>137.64</v>
      </c>
      <c r="J119" s="6" t="n">
        <v>119.64</v>
      </c>
    </row>
    <row collapsed="false" customFormat="false" customHeight="false" hidden="false" ht="12.1" outlineLevel="0" r="120">
      <c r="A120" s="52" t="n">
        <v>47624</v>
      </c>
      <c r="B120" s="17" t="s">
        <v>704</v>
      </c>
      <c r="C120" s="17" t="s">
        <v>96</v>
      </c>
      <c r="D120" s="17" t="s">
        <v>97</v>
      </c>
      <c r="E120" s="6" t="n">
        <v>1000</v>
      </c>
      <c r="F120" s="7" t="n">
        <v>25</v>
      </c>
      <c r="G120" s="6" t="n">
        <v>61.08</v>
      </c>
      <c r="H120" s="6" t="n">
        <v>199</v>
      </c>
      <c r="I120" s="6" t="n">
        <v>1527</v>
      </c>
      <c r="J120" s="6" t="n">
        <v>1328</v>
      </c>
    </row>
    <row collapsed="false" customFormat="false" customHeight="false" hidden="false" ht="12.1" outlineLevel="0" r="121">
      <c r="A121" s="52" t="n">
        <v>47631</v>
      </c>
      <c r="B121" s="17" t="s">
        <v>704</v>
      </c>
      <c r="C121" s="17" t="s">
        <v>78</v>
      </c>
      <c r="D121" s="17" t="s">
        <v>80</v>
      </c>
      <c r="E121" s="6" t="n">
        <v>1000</v>
      </c>
      <c r="F121" s="7" t="n">
        <v>286</v>
      </c>
      <c r="G121" s="6" t="n">
        <v>35.4</v>
      </c>
      <c r="H121" s="6" t="n">
        <v>1316</v>
      </c>
      <c r="I121" s="6" t="n">
        <v>10124.4</v>
      </c>
      <c r="J121" s="6" t="n">
        <v>8808.4</v>
      </c>
    </row>
    <row collapsed="false" customFormat="false" customHeight="false" hidden="false" ht="12.1" outlineLevel="0" r="122">
      <c r="A122" s="52" t="n">
        <v>47631</v>
      </c>
      <c r="B122" s="17" t="s">
        <v>704</v>
      </c>
      <c r="C122" s="17" t="s">
        <v>85</v>
      </c>
      <c r="D122" s="17" t="s">
        <v>86</v>
      </c>
      <c r="E122" s="6" t="n">
        <v>1000</v>
      </c>
      <c r="F122" s="7" t="n">
        <v>94</v>
      </c>
      <c r="G122" s="6" t="n">
        <v>48.87</v>
      </c>
      <c r="H122" s="6" t="n">
        <v>597</v>
      </c>
      <c r="I122" s="6" t="n">
        <v>4593.78</v>
      </c>
      <c r="J122" s="6" t="n">
        <v>3996.78</v>
      </c>
    </row>
    <row collapsed="false" customFormat="false" customHeight="false" hidden="false" ht="12.1" outlineLevel="0" r="123">
      <c r="A123" s="52" t="n">
        <v>47631</v>
      </c>
      <c r="B123" s="17" t="s">
        <v>704</v>
      </c>
      <c r="C123" s="17" t="s">
        <v>82</v>
      </c>
      <c r="D123" s="17" t="s">
        <v>83</v>
      </c>
      <c r="E123" s="6" t="n">
        <v>1000</v>
      </c>
      <c r="F123" s="7" t="n">
        <v>167</v>
      </c>
      <c r="G123" s="6" t="n">
        <v>61.08</v>
      </c>
      <c r="H123" s="6" t="n">
        <v>1326</v>
      </c>
      <c r="I123" s="6" t="n">
        <v>10200.36</v>
      </c>
      <c r="J123" s="6" t="n">
        <v>8874.36</v>
      </c>
    </row>
    <row collapsed="false" customFormat="false" customHeight="false" hidden="false" ht="12.1" outlineLevel="0" r="124">
      <c r="A124" s="52" t="n">
        <v>47645</v>
      </c>
      <c r="B124" s="17" t="s">
        <v>704</v>
      </c>
      <c r="C124" s="17" t="s">
        <v>99</v>
      </c>
      <c r="D124" s="17" t="s">
        <v>100</v>
      </c>
      <c r="E124" s="6" t="n">
        <v>1000</v>
      </c>
      <c r="F124" s="7" t="n">
        <v>10</v>
      </c>
      <c r="G124" s="6" t="n">
        <v>112.24</v>
      </c>
      <c r="H124" s="6" t="n">
        <v>146</v>
      </c>
      <c r="I124" s="6" t="n">
        <v>1122.4</v>
      </c>
      <c r="J124" s="6" t="n">
        <v>976.4</v>
      </c>
    </row>
    <row collapsed="false" customFormat="false" customHeight="false" hidden="false" ht="12.1" outlineLevel="0" r="125">
      <c r="A125" s="52" t="n">
        <v>47687</v>
      </c>
      <c r="B125" s="17" t="s">
        <v>704</v>
      </c>
      <c r="C125" s="17" t="s">
        <v>88</v>
      </c>
      <c r="D125" s="17" t="s">
        <v>89</v>
      </c>
      <c r="E125" s="6" t="n">
        <v>1000</v>
      </c>
      <c r="F125" s="7" t="n">
        <v>104</v>
      </c>
      <c r="G125" s="6" t="n">
        <v>30.42</v>
      </c>
      <c r="H125" s="6" t="n">
        <v>411</v>
      </c>
      <c r="I125" s="6" t="n">
        <v>3163.68</v>
      </c>
      <c r="J125" s="6" t="n">
        <v>2752.68</v>
      </c>
    </row>
    <row collapsed="false" customFormat="false" customHeight="false" hidden="false" ht="12.1" outlineLevel="0" r="126">
      <c r="A126" s="52" t="n">
        <v>47701</v>
      </c>
      <c r="B126" s="17" t="s">
        <v>704</v>
      </c>
      <c r="C126" s="17" t="s">
        <v>93</v>
      </c>
      <c r="D126" s="17" t="s">
        <v>94</v>
      </c>
      <c r="E126" s="6" t="n">
        <v>1000</v>
      </c>
      <c r="F126" s="7" t="n">
        <v>50</v>
      </c>
      <c r="G126" s="6" t="n">
        <v>34.9</v>
      </c>
      <c r="H126" s="6" t="n">
        <v>227</v>
      </c>
      <c r="I126" s="6" t="n">
        <v>1745</v>
      </c>
      <c r="J126" s="6" t="n">
        <v>1518</v>
      </c>
    </row>
    <row collapsed="false" customFormat="false" customHeight="false" hidden="false" ht="12.1" outlineLevel="0" r="127">
      <c r="A127" s="52" t="n">
        <v>47708</v>
      </c>
      <c r="B127" s="17" t="s">
        <v>704</v>
      </c>
      <c r="C127" s="17" t="s">
        <v>102</v>
      </c>
      <c r="D127" s="17" t="s">
        <v>103</v>
      </c>
      <c r="E127" s="6" t="n">
        <v>1000</v>
      </c>
      <c r="F127" s="7" t="n">
        <v>4</v>
      </c>
      <c r="G127" s="6" t="n">
        <v>34.41</v>
      </c>
      <c r="H127" s="6" t="n">
        <v>18</v>
      </c>
      <c r="I127" s="6" t="n">
        <v>137.64</v>
      </c>
      <c r="J127" s="6" t="n">
        <v>119.64</v>
      </c>
    </row>
    <row collapsed="false" customFormat="false" customHeight="false" hidden="false" ht="12.1" outlineLevel="0" r="128">
      <c r="A128" s="52" t="n">
        <v>47806</v>
      </c>
      <c r="B128" s="17" t="s">
        <v>704</v>
      </c>
      <c r="C128" s="17" t="s">
        <v>96</v>
      </c>
      <c r="D128" s="17" t="s">
        <v>97</v>
      </c>
      <c r="E128" s="6" t="n">
        <v>1000</v>
      </c>
      <c r="F128" s="7" t="n">
        <v>25</v>
      </c>
      <c r="G128" s="6" t="n">
        <v>61.08</v>
      </c>
      <c r="H128" s="6" t="n">
        <v>199</v>
      </c>
      <c r="I128" s="6" t="n">
        <v>1527</v>
      </c>
      <c r="J128" s="6" t="n">
        <v>1328</v>
      </c>
    </row>
    <row collapsed="false" customFormat="false" customHeight="false" hidden="false" ht="12.1" outlineLevel="0" r="129">
      <c r="A129" s="52" t="n">
        <v>47813</v>
      </c>
      <c r="B129" s="17" t="s">
        <v>704</v>
      </c>
      <c r="C129" s="17" t="s">
        <v>78</v>
      </c>
      <c r="D129" s="17" t="s">
        <v>80</v>
      </c>
      <c r="E129" s="6" t="n">
        <v>1000</v>
      </c>
      <c r="F129" s="7" t="n">
        <v>286</v>
      </c>
      <c r="G129" s="6" t="n">
        <v>35.4</v>
      </c>
      <c r="H129" s="6" t="n">
        <v>1316</v>
      </c>
      <c r="I129" s="6" t="n">
        <v>10124.4</v>
      </c>
      <c r="J129" s="6" t="n">
        <v>8808.4</v>
      </c>
    </row>
    <row collapsed="false" customFormat="false" customHeight="false" hidden="false" ht="12.1" outlineLevel="0" r="130">
      <c r="A130" s="52" t="n">
        <v>47813</v>
      </c>
      <c r="B130" s="17" t="s">
        <v>704</v>
      </c>
      <c r="C130" s="17" t="s">
        <v>82</v>
      </c>
      <c r="D130" s="17" t="s">
        <v>83</v>
      </c>
      <c r="E130" s="6" t="n">
        <v>1000</v>
      </c>
      <c r="F130" s="7" t="n">
        <v>167</v>
      </c>
      <c r="G130" s="6" t="n">
        <v>61.08</v>
      </c>
      <c r="H130" s="6" t="n">
        <v>1326</v>
      </c>
      <c r="I130" s="6" t="n">
        <v>10200.36</v>
      </c>
      <c r="J130" s="6" t="n">
        <v>8874.36</v>
      </c>
    </row>
    <row collapsed="false" customFormat="false" customHeight="false" hidden="false" ht="12.1" outlineLevel="0" r="131">
      <c r="A131" s="52" t="n">
        <v>47813</v>
      </c>
      <c r="B131" s="17" t="s">
        <v>704</v>
      </c>
      <c r="C131" s="17" t="s">
        <v>85</v>
      </c>
      <c r="D131" s="17" t="s">
        <v>86</v>
      </c>
      <c r="E131" s="6" t="n">
        <v>1000</v>
      </c>
      <c r="F131" s="7" t="n">
        <v>94</v>
      </c>
      <c r="G131" s="6" t="n">
        <v>48.87</v>
      </c>
      <c r="H131" s="6" t="n">
        <v>597</v>
      </c>
      <c r="I131" s="6" t="n">
        <v>4593.78</v>
      </c>
      <c r="J131" s="6" t="n">
        <v>3996.78</v>
      </c>
    </row>
    <row collapsed="false" customFormat="false" customHeight="false" hidden="false" ht="12.1" outlineLevel="0" r="132">
      <c r="A132" s="52" t="n">
        <v>47827</v>
      </c>
      <c r="B132" s="17" t="s">
        <v>704</v>
      </c>
      <c r="C132" s="17" t="s">
        <v>99</v>
      </c>
      <c r="D132" s="17" t="s">
        <v>100</v>
      </c>
      <c r="E132" s="6" t="n">
        <v>1000</v>
      </c>
      <c r="F132" s="7" t="n">
        <v>10</v>
      </c>
      <c r="G132" s="6" t="n">
        <v>112.24</v>
      </c>
      <c r="H132" s="6" t="n">
        <v>146</v>
      </c>
      <c r="I132" s="6" t="n">
        <v>1122.4</v>
      </c>
      <c r="J132" s="6" t="n">
        <v>976.4</v>
      </c>
    </row>
    <row collapsed="false" customFormat="false" customHeight="false" hidden="false" ht="12.1" outlineLevel="0" r="133">
      <c r="A133" s="52" t="n">
        <v>47869</v>
      </c>
      <c r="B133" s="17" t="s">
        <v>704</v>
      </c>
      <c r="C133" s="17" t="s">
        <v>88</v>
      </c>
      <c r="D133" s="17" t="s">
        <v>89</v>
      </c>
      <c r="E133" s="6" t="n">
        <v>1000</v>
      </c>
      <c r="F133" s="7" t="n">
        <v>104</v>
      </c>
      <c r="G133" s="6" t="n">
        <v>30.42</v>
      </c>
      <c r="H133" s="6" t="n">
        <v>411</v>
      </c>
      <c r="I133" s="6" t="n">
        <v>3163.68</v>
      </c>
      <c r="J133" s="6" t="n">
        <v>2752.68</v>
      </c>
    </row>
    <row collapsed="false" customFormat="false" customHeight="false" hidden="false" ht="12.1" outlineLevel="0" r="134">
      <c r="A134" s="52" t="n">
        <v>47883</v>
      </c>
      <c r="B134" s="17" t="s">
        <v>704</v>
      </c>
      <c r="C134" s="17" t="s">
        <v>93</v>
      </c>
      <c r="D134" s="17" t="s">
        <v>94</v>
      </c>
      <c r="E134" s="6" t="n">
        <v>1000</v>
      </c>
      <c r="F134" s="7" t="n">
        <v>50</v>
      </c>
      <c r="G134" s="6" t="n">
        <v>34.9</v>
      </c>
      <c r="H134" s="6" t="n">
        <v>227</v>
      </c>
      <c r="I134" s="6" t="n">
        <v>1745</v>
      </c>
      <c r="J134" s="6" t="n">
        <v>1518</v>
      </c>
    </row>
    <row collapsed="false" customFormat="false" customHeight="false" hidden="false" ht="12.1" outlineLevel="0" r="135">
      <c r="A135" s="52" t="n">
        <v>47890</v>
      </c>
      <c r="B135" s="17" t="s">
        <v>704</v>
      </c>
      <c r="C135" s="17" t="s">
        <v>102</v>
      </c>
      <c r="D135" s="17" t="s">
        <v>103</v>
      </c>
      <c r="E135" s="6" t="n">
        <v>1000</v>
      </c>
      <c r="F135" s="7" t="n">
        <v>4</v>
      </c>
      <c r="G135" s="6" t="n">
        <v>34.41</v>
      </c>
      <c r="H135" s="6" t="n">
        <v>18</v>
      </c>
      <c r="I135" s="6" t="n">
        <v>137.64</v>
      </c>
      <c r="J135" s="6" t="n">
        <v>119.64</v>
      </c>
    </row>
    <row collapsed="false" customFormat="false" customHeight="false" hidden="false" ht="12.1" outlineLevel="0" r="136">
      <c r="A136" s="52" t="n">
        <v>47988</v>
      </c>
      <c r="B136" s="17" t="s">
        <v>704</v>
      </c>
      <c r="C136" s="17" t="s">
        <v>96</v>
      </c>
      <c r="D136" s="17" t="s">
        <v>97</v>
      </c>
      <c r="E136" s="6" t="n">
        <v>1000</v>
      </c>
      <c r="F136" s="7" t="n">
        <v>25</v>
      </c>
      <c r="G136" s="6" t="n">
        <v>61.08</v>
      </c>
      <c r="H136" s="6" t="n">
        <v>199</v>
      </c>
      <c r="I136" s="6" t="n">
        <v>1527</v>
      </c>
      <c r="J136" s="6" t="n">
        <v>1328</v>
      </c>
    </row>
    <row collapsed="false" customFormat="false" customHeight="false" hidden="false" ht="12.1" outlineLevel="0" r="137">
      <c r="A137" s="52" t="n">
        <v>47995</v>
      </c>
      <c r="B137" s="17" t="s">
        <v>704</v>
      </c>
      <c r="C137" s="17" t="s">
        <v>85</v>
      </c>
      <c r="D137" s="17" t="s">
        <v>86</v>
      </c>
      <c r="E137" s="6" t="n">
        <v>1000</v>
      </c>
      <c r="F137" s="7" t="n">
        <v>94</v>
      </c>
      <c r="G137" s="6" t="n">
        <v>48.87</v>
      </c>
      <c r="H137" s="6" t="n">
        <v>597</v>
      </c>
      <c r="I137" s="6" t="n">
        <v>4593.78</v>
      </c>
      <c r="J137" s="6" t="n">
        <v>3996.78</v>
      </c>
    </row>
    <row collapsed="false" customFormat="false" customHeight="false" hidden="false" ht="12.1" outlineLevel="0" r="138">
      <c r="A138" s="52" t="n">
        <v>47995</v>
      </c>
      <c r="B138" s="17" t="s">
        <v>704</v>
      </c>
      <c r="C138" s="17" t="s">
        <v>82</v>
      </c>
      <c r="D138" s="17" t="s">
        <v>83</v>
      </c>
      <c r="E138" s="6" t="n">
        <v>1000</v>
      </c>
      <c r="F138" s="7" t="n">
        <v>167</v>
      </c>
      <c r="G138" s="6" t="n">
        <v>61.08</v>
      </c>
      <c r="H138" s="6" t="n">
        <v>1326</v>
      </c>
      <c r="I138" s="6" t="n">
        <v>10200.36</v>
      </c>
      <c r="J138" s="6" t="n">
        <v>8874.36</v>
      </c>
    </row>
    <row collapsed="false" customFormat="false" customHeight="false" hidden="false" ht="12.1" outlineLevel="0" r="139">
      <c r="A139" s="52" t="n">
        <v>47995</v>
      </c>
      <c r="B139" s="17" t="s">
        <v>704</v>
      </c>
      <c r="C139" s="17" t="s">
        <v>78</v>
      </c>
      <c r="D139" s="17" t="s">
        <v>80</v>
      </c>
      <c r="E139" s="6" t="n">
        <v>1000</v>
      </c>
      <c r="F139" s="7" t="n">
        <v>286</v>
      </c>
      <c r="G139" s="6" t="n">
        <v>35.4</v>
      </c>
      <c r="H139" s="6" t="n">
        <v>1316</v>
      </c>
      <c r="I139" s="6" t="n">
        <v>10124.4</v>
      </c>
      <c r="J139" s="6" t="n">
        <v>8808.4</v>
      </c>
    </row>
    <row collapsed="false" customFormat="false" customHeight="false" hidden="false" ht="12.1" outlineLevel="0" r="140">
      <c r="A140" s="52" t="n">
        <v>48009</v>
      </c>
      <c r="B140" s="17" t="s">
        <v>704</v>
      </c>
      <c r="C140" s="17" t="s">
        <v>99</v>
      </c>
      <c r="D140" s="17" t="s">
        <v>100</v>
      </c>
      <c r="E140" s="6" t="n">
        <v>1000</v>
      </c>
      <c r="F140" s="7" t="n">
        <v>10</v>
      </c>
      <c r="G140" s="6" t="n">
        <v>112.24</v>
      </c>
      <c r="H140" s="6" t="n">
        <v>146</v>
      </c>
      <c r="I140" s="6" t="n">
        <v>1122.4</v>
      </c>
      <c r="J140" s="6" t="n">
        <v>976.4</v>
      </c>
    </row>
    <row collapsed="false" customFormat="false" customHeight="false" hidden="false" ht="12.1" outlineLevel="0" r="141">
      <c r="A141" s="52" t="n">
        <v>48051</v>
      </c>
      <c r="B141" s="17" t="s">
        <v>704</v>
      </c>
      <c r="C141" s="17" t="s">
        <v>88</v>
      </c>
      <c r="D141" s="17" t="s">
        <v>89</v>
      </c>
      <c r="E141" s="6" t="n">
        <v>1000</v>
      </c>
      <c r="F141" s="7" t="n">
        <v>104</v>
      </c>
      <c r="G141" s="6" t="n">
        <v>30.42</v>
      </c>
      <c r="H141" s="6" t="n">
        <v>411</v>
      </c>
      <c r="I141" s="6" t="n">
        <v>3163.68</v>
      </c>
      <c r="J141" s="6" t="n">
        <v>2752.68</v>
      </c>
    </row>
    <row collapsed="false" customFormat="false" customHeight="false" hidden="false" ht="12.1" outlineLevel="0" r="142">
      <c r="A142" s="52" t="n">
        <v>48065</v>
      </c>
      <c r="B142" s="17" t="s">
        <v>704</v>
      </c>
      <c r="C142" s="17" t="s">
        <v>93</v>
      </c>
      <c r="D142" s="17" t="s">
        <v>94</v>
      </c>
      <c r="E142" s="6" t="n">
        <v>1000</v>
      </c>
      <c r="F142" s="7" t="n">
        <v>50</v>
      </c>
      <c r="G142" s="6" t="n">
        <v>34.9</v>
      </c>
      <c r="H142" s="6" t="n">
        <v>227</v>
      </c>
      <c r="I142" s="6" t="n">
        <v>1745</v>
      </c>
      <c r="J142" s="6" t="n">
        <v>1518</v>
      </c>
    </row>
    <row collapsed="false" customFormat="false" customHeight="false" hidden="false" ht="12.1" outlineLevel="0" r="143">
      <c r="A143" s="52" t="n">
        <v>48072</v>
      </c>
      <c r="B143" s="17" t="s">
        <v>704</v>
      </c>
      <c r="C143" s="17" t="s">
        <v>102</v>
      </c>
      <c r="D143" s="17" t="s">
        <v>103</v>
      </c>
      <c r="E143" s="6" t="n">
        <v>1000</v>
      </c>
      <c r="F143" s="7" t="n">
        <v>4</v>
      </c>
      <c r="G143" s="6" t="n">
        <v>34.41</v>
      </c>
      <c r="H143" s="6" t="n">
        <v>18</v>
      </c>
      <c r="I143" s="6" t="n">
        <v>137.64</v>
      </c>
      <c r="J143" s="6" t="n">
        <v>119.64</v>
      </c>
    </row>
    <row collapsed="false" customFormat="false" customHeight="false" hidden="false" ht="12.1" outlineLevel="0" r="144">
      <c r="A144" s="52" t="n">
        <v>48170</v>
      </c>
      <c r="B144" s="17" t="s">
        <v>704</v>
      </c>
      <c r="C144" s="17" t="s">
        <v>96</v>
      </c>
      <c r="D144" s="17" t="s">
        <v>97</v>
      </c>
      <c r="E144" s="6" t="n">
        <v>1000</v>
      </c>
      <c r="F144" s="7" t="n">
        <v>25</v>
      </c>
      <c r="G144" s="6" t="n">
        <v>61.08</v>
      </c>
      <c r="H144" s="6" t="n">
        <v>199</v>
      </c>
      <c r="I144" s="6" t="n">
        <v>1527</v>
      </c>
      <c r="J144" s="6" t="n">
        <v>1328</v>
      </c>
    </row>
    <row collapsed="false" customFormat="false" customHeight="false" hidden="false" ht="12.1" outlineLevel="0" r="145">
      <c r="A145" s="52" t="n">
        <v>48177</v>
      </c>
      <c r="B145" s="17" t="s">
        <v>704</v>
      </c>
      <c r="C145" s="17" t="s">
        <v>78</v>
      </c>
      <c r="D145" s="17" t="s">
        <v>80</v>
      </c>
      <c r="E145" s="6" t="n">
        <v>1000</v>
      </c>
      <c r="F145" s="7" t="n">
        <v>286</v>
      </c>
      <c r="G145" s="6" t="n">
        <v>35.4</v>
      </c>
      <c r="H145" s="6" t="n">
        <v>1316</v>
      </c>
      <c r="I145" s="6" t="n">
        <v>10124.4</v>
      </c>
      <c r="J145" s="6" t="n">
        <v>8808.4</v>
      </c>
    </row>
    <row collapsed="false" customFormat="false" customHeight="false" hidden="false" ht="12.1" outlineLevel="0" r="146">
      <c r="A146" s="52" t="n">
        <v>48177</v>
      </c>
      <c r="B146" s="17" t="s">
        <v>704</v>
      </c>
      <c r="C146" s="17" t="s">
        <v>85</v>
      </c>
      <c r="D146" s="17" t="s">
        <v>86</v>
      </c>
      <c r="E146" s="6" t="n">
        <v>1000</v>
      </c>
      <c r="F146" s="7" t="n">
        <v>94</v>
      </c>
      <c r="G146" s="6" t="n">
        <v>48.87</v>
      </c>
      <c r="H146" s="6" t="n">
        <v>597</v>
      </c>
      <c r="I146" s="6" t="n">
        <v>4593.78</v>
      </c>
      <c r="J146" s="6" t="n">
        <v>3996.78</v>
      </c>
    </row>
    <row collapsed="false" customFormat="false" customHeight="false" hidden="false" ht="12.1" outlineLevel="0" r="147">
      <c r="A147" s="52" t="n">
        <v>48177</v>
      </c>
      <c r="B147" s="17" t="s">
        <v>704</v>
      </c>
      <c r="C147" s="17" t="s">
        <v>82</v>
      </c>
      <c r="D147" s="17" t="s">
        <v>83</v>
      </c>
      <c r="E147" s="6" t="n">
        <v>1000</v>
      </c>
      <c r="F147" s="7" t="n">
        <v>167</v>
      </c>
      <c r="G147" s="6" t="n">
        <v>61.08</v>
      </c>
      <c r="H147" s="6" t="n">
        <v>1326</v>
      </c>
      <c r="I147" s="6" t="n">
        <v>10200.36</v>
      </c>
      <c r="J147" s="6" t="n">
        <v>8874.36</v>
      </c>
    </row>
    <row collapsed="false" customFormat="false" customHeight="false" hidden="false" ht="12.1" outlineLevel="0" r="148">
      <c r="A148" s="52" t="n">
        <v>48191</v>
      </c>
      <c r="B148" s="17" t="s">
        <v>704</v>
      </c>
      <c r="C148" s="17" t="s">
        <v>99</v>
      </c>
      <c r="D148" s="17" t="s">
        <v>100</v>
      </c>
      <c r="E148" s="6" t="n">
        <v>1000</v>
      </c>
      <c r="F148" s="7" t="n">
        <v>10</v>
      </c>
      <c r="G148" s="6" t="n">
        <v>112.24</v>
      </c>
      <c r="H148" s="6" t="n">
        <v>146</v>
      </c>
      <c r="I148" s="6" t="n">
        <v>1122.4</v>
      </c>
      <c r="J148" s="6" t="n">
        <v>976.4</v>
      </c>
    </row>
    <row collapsed="false" customFormat="false" customHeight="false" hidden="false" ht="12.1" outlineLevel="0" r="149">
      <c r="A149" s="52" t="n">
        <v>48233</v>
      </c>
      <c r="B149" s="17" t="s">
        <v>704</v>
      </c>
      <c r="C149" s="17" t="s">
        <v>88</v>
      </c>
      <c r="D149" s="17" t="s">
        <v>89</v>
      </c>
      <c r="E149" s="6" t="n">
        <v>1000</v>
      </c>
      <c r="F149" s="7" t="n">
        <v>104</v>
      </c>
      <c r="G149" s="6" t="n">
        <v>30.42</v>
      </c>
      <c r="H149" s="6" t="n">
        <v>411</v>
      </c>
      <c r="I149" s="6" t="n">
        <v>3163.68</v>
      </c>
      <c r="J149" s="6" t="n">
        <v>2752.68</v>
      </c>
    </row>
    <row collapsed="false" customFormat="false" customHeight="false" hidden="false" ht="12.1" outlineLevel="0" r="150">
      <c r="A150" s="52" t="n">
        <v>48247</v>
      </c>
      <c r="B150" s="17" t="s">
        <v>704</v>
      </c>
      <c r="C150" s="17" t="s">
        <v>93</v>
      </c>
      <c r="D150" s="17" t="s">
        <v>94</v>
      </c>
      <c r="E150" s="6" t="n">
        <v>1000</v>
      </c>
      <c r="F150" s="7" t="n">
        <v>50</v>
      </c>
      <c r="G150" s="6" t="n">
        <v>34.9</v>
      </c>
      <c r="H150" s="6" t="n">
        <v>227</v>
      </c>
      <c r="I150" s="6" t="n">
        <v>1745</v>
      </c>
      <c r="J150" s="6" t="n">
        <v>1518</v>
      </c>
    </row>
    <row collapsed="false" customFormat="false" customHeight="false" hidden="false" ht="12.1" outlineLevel="0" r="151">
      <c r="A151" s="52" t="n">
        <v>48254</v>
      </c>
      <c r="B151" s="17" t="s">
        <v>704</v>
      </c>
      <c r="C151" s="17" t="s">
        <v>102</v>
      </c>
      <c r="D151" s="17" t="s">
        <v>103</v>
      </c>
      <c r="E151" s="6" t="n">
        <v>1000</v>
      </c>
      <c r="F151" s="7" t="n">
        <v>4</v>
      </c>
      <c r="G151" s="6" t="n">
        <v>34.41</v>
      </c>
      <c r="H151" s="6" t="n">
        <v>18</v>
      </c>
      <c r="I151" s="6" t="n">
        <v>137.64</v>
      </c>
      <c r="J151" s="6" t="n">
        <v>119.64</v>
      </c>
    </row>
    <row collapsed="false" customFormat="false" customHeight="false" hidden="false" ht="12.1" outlineLevel="0" r="152">
      <c r="A152" s="52" t="n">
        <v>48352</v>
      </c>
      <c r="B152" s="17" t="s">
        <v>704</v>
      </c>
      <c r="C152" s="17" t="s">
        <v>96</v>
      </c>
      <c r="D152" s="17" t="s">
        <v>97</v>
      </c>
      <c r="E152" s="6" t="n">
        <v>1000</v>
      </c>
      <c r="F152" s="7" t="n">
        <v>25</v>
      </c>
      <c r="G152" s="6" t="n">
        <v>61.08</v>
      </c>
      <c r="H152" s="6" t="n">
        <v>199</v>
      </c>
      <c r="I152" s="6" t="n">
        <v>1527</v>
      </c>
      <c r="J152" s="6" t="n">
        <v>1328</v>
      </c>
    </row>
    <row collapsed="false" customFormat="false" customHeight="false" hidden="false" ht="12.1" outlineLevel="0" r="153">
      <c r="A153" s="52" t="n">
        <v>48359</v>
      </c>
      <c r="B153" s="17" t="s">
        <v>704</v>
      </c>
      <c r="C153" s="17" t="s">
        <v>82</v>
      </c>
      <c r="D153" s="17" t="s">
        <v>83</v>
      </c>
      <c r="E153" s="6" t="n">
        <v>1000</v>
      </c>
      <c r="F153" s="7" t="n">
        <v>167</v>
      </c>
      <c r="G153" s="6" t="n">
        <v>61.08</v>
      </c>
      <c r="H153" s="6" t="n">
        <v>1326</v>
      </c>
      <c r="I153" s="6" t="n">
        <v>10200.36</v>
      </c>
      <c r="J153" s="6" t="n">
        <v>8874.36</v>
      </c>
    </row>
    <row collapsed="false" customFormat="false" customHeight="false" hidden="false" ht="12.1" outlineLevel="0" r="154">
      <c r="A154" s="52" t="n">
        <v>48359</v>
      </c>
      <c r="B154" s="17" t="s">
        <v>704</v>
      </c>
      <c r="C154" s="17" t="s">
        <v>85</v>
      </c>
      <c r="D154" s="17" t="s">
        <v>86</v>
      </c>
      <c r="E154" s="6" t="n">
        <v>1000</v>
      </c>
      <c r="F154" s="7" t="n">
        <v>94</v>
      </c>
      <c r="G154" s="6" t="n">
        <v>48.87</v>
      </c>
      <c r="H154" s="6" t="n">
        <v>597</v>
      </c>
      <c r="I154" s="6" t="n">
        <v>4593.78</v>
      </c>
      <c r="J154" s="6" t="n">
        <v>3996.78</v>
      </c>
    </row>
    <row collapsed="false" customFormat="false" customHeight="false" hidden="false" ht="12.1" outlineLevel="0" r="155">
      <c r="A155" s="52" t="n">
        <v>48359</v>
      </c>
      <c r="B155" s="17" t="s">
        <v>704</v>
      </c>
      <c r="C155" s="17" t="s">
        <v>78</v>
      </c>
      <c r="D155" s="17" t="s">
        <v>80</v>
      </c>
      <c r="E155" s="6" t="n">
        <v>1000</v>
      </c>
      <c r="F155" s="7" t="n">
        <v>286</v>
      </c>
      <c r="G155" s="6" t="n">
        <v>35.4</v>
      </c>
      <c r="H155" s="6" t="n">
        <v>1316</v>
      </c>
      <c r="I155" s="6" t="n">
        <v>10124.4</v>
      </c>
      <c r="J155" s="6" t="n">
        <v>8808.4</v>
      </c>
    </row>
    <row collapsed="false" customFormat="false" customHeight="false" hidden="false" ht="12.1" outlineLevel="0" r="156">
      <c r="A156" s="52" t="n">
        <v>48373</v>
      </c>
      <c r="B156" s="17" t="s">
        <v>704</v>
      </c>
      <c r="C156" s="17" t="s">
        <v>99</v>
      </c>
      <c r="D156" s="17" t="s">
        <v>100</v>
      </c>
      <c r="E156" s="6" t="n">
        <v>1000</v>
      </c>
      <c r="F156" s="7" t="n">
        <v>10</v>
      </c>
      <c r="G156" s="6" t="n">
        <v>112.24</v>
      </c>
      <c r="H156" s="6" t="n">
        <v>146</v>
      </c>
      <c r="I156" s="6" t="n">
        <v>1122.4</v>
      </c>
      <c r="J156" s="6" t="n">
        <v>976.4</v>
      </c>
    </row>
    <row collapsed="false" customFormat="false" customHeight="false" hidden="false" ht="12.1" outlineLevel="0" r="157">
      <c r="A157" s="52" t="n">
        <v>48415</v>
      </c>
      <c r="B157" s="17" t="s">
        <v>704</v>
      </c>
      <c r="C157" s="17" t="s">
        <v>88</v>
      </c>
      <c r="D157" s="17" t="s">
        <v>89</v>
      </c>
      <c r="E157" s="6" t="n">
        <v>1000</v>
      </c>
      <c r="F157" s="7" t="n">
        <v>104</v>
      </c>
      <c r="G157" s="6" t="n">
        <v>30.42</v>
      </c>
      <c r="H157" s="6" t="n">
        <v>411</v>
      </c>
      <c r="I157" s="6" t="n">
        <v>3163.68</v>
      </c>
      <c r="J157" s="6" t="n">
        <v>2752.68</v>
      </c>
    </row>
    <row collapsed="false" customFormat="false" customHeight="false" hidden="false" ht="12.1" outlineLevel="0" r="158">
      <c r="A158" s="52" t="n">
        <v>48429</v>
      </c>
      <c r="B158" s="17" t="s">
        <v>704</v>
      </c>
      <c r="C158" s="17" t="s">
        <v>93</v>
      </c>
      <c r="D158" s="17" t="s">
        <v>94</v>
      </c>
      <c r="E158" s="6" t="n">
        <v>1000</v>
      </c>
      <c r="F158" s="7" t="n">
        <v>50</v>
      </c>
      <c r="G158" s="6" t="n">
        <v>34.9</v>
      </c>
      <c r="H158" s="6" t="n">
        <v>227</v>
      </c>
      <c r="I158" s="6" t="n">
        <v>1745</v>
      </c>
      <c r="J158" s="6" t="n">
        <v>1518</v>
      </c>
    </row>
    <row collapsed="false" customFormat="false" customHeight="false" hidden="false" ht="12.1" outlineLevel="0" r="159">
      <c r="A159" s="52" t="n">
        <v>48436</v>
      </c>
      <c r="B159" s="17" t="s">
        <v>704</v>
      </c>
      <c r="C159" s="17" t="s">
        <v>102</v>
      </c>
      <c r="D159" s="17" t="s">
        <v>103</v>
      </c>
      <c r="E159" s="6" t="n">
        <v>1000</v>
      </c>
      <c r="F159" s="7" t="n">
        <v>4</v>
      </c>
      <c r="G159" s="6" t="n">
        <v>34.41</v>
      </c>
      <c r="H159" s="6" t="n">
        <v>18</v>
      </c>
      <c r="I159" s="6" t="n">
        <v>137.64</v>
      </c>
      <c r="J159" s="6" t="n">
        <v>119.64</v>
      </c>
    </row>
    <row collapsed="false" customFormat="false" customHeight="false" hidden="false" ht="12.1" outlineLevel="0" r="160">
      <c r="A160" s="52" t="n">
        <v>48534</v>
      </c>
      <c r="B160" s="17" t="s">
        <v>704</v>
      </c>
      <c r="C160" s="17" t="s">
        <v>96</v>
      </c>
      <c r="D160" s="17" t="s">
        <v>97</v>
      </c>
      <c r="E160" s="6" t="n">
        <v>1000</v>
      </c>
      <c r="F160" s="7" t="n">
        <v>25</v>
      </c>
      <c r="G160" s="6" t="n">
        <v>61.08</v>
      </c>
      <c r="H160" s="6" t="n">
        <v>199</v>
      </c>
      <c r="I160" s="6" t="n">
        <v>1527</v>
      </c>
      <c r="J160" s="6" t="n">
        <v>1328</v>
      </c>
    </row>
    <row collapsed="false" customFormat="false" customHeight="false" hidden="false" ht="12.1" outlineLevel="0" r="161">
      <c r="A161" s="52" t="n">
        <v>48541</v>
      </c>
      <c r="B161" s="17" t="s">
        <v>704</v>
      </c>
      <c r="C161" s="17" t="s">
        <v>82</v>
      </c>
      <c r="D161" s="17" t="s">
        <v>83</v>
      </c>
      <c r="E161" s="6" t="n">
        <v>1000</v>
      </c>
      <c r="F161" s="7" t="n">
        <v>167</v>
      </c>
      <c r="G161" s="6" t="n">
        <v>61.08</v>
      </c>
      <c r="H161" s="6" t="n">
        <v>1326</v>
      </c>
      <c r="I161" s="6" t="n">
        <v>10200.36</v>
      </c>
      <c r="J161" s="6" t="n">
        <v>8874.36</v>
      </c>
    </row>
    <row collapsed="false" customFormat="false" customHeight="false" hidden="false" ht="12.1" outlineLevel="0" r="162">
      <c r="A162" s="52" t="n">
        <v>48541</v>
      </c>
      <c r="B162" s="17" t="s">
        <v>704</v>
      </c>
      <c r="C162" s="17" t="s">
        <v>85</v>
      </c>
      <c r="D162" s="17" t="s">
        <v>86</v>
      </c>
      <c r="E162" s="6" t="n">
        <v>1000</v>
      </c>
      <c r="F162" s="7" t="n">
        <v>94</v>
      </c>
      <c r="G162" s="6" t="n">
        <v>48.87</v>
      </c>
      <c r="H162" s="6" t="n">
        <v>597</v>
      </c>
      <c r="I162" s="6" t="n">
        <v>4593.78</v>
      </c>
      <c r="J162" s="6" t="n">
        <v>3996.78</v>
      </c>
    </row>
    <row collapsed="false" customFormat="false" customHeight="false" hidden="false" ht="12.1" outlineLevel="0" r="163">
      <c r="A163" s="52" t="n">
        <v>48541</v>
      </c>
      <c r="B163" s="17" t="s">
        <v>704</v>
      </c>
      <c r="C163" s="17" t="s">
        <v>78</v>
      </c>
      <c r="D163" s="17" t="s">
        <v>80</v>
      </c>
      <c r="E163" s="6" t="n">
        <v>1000</v>
      </c>
      <c r="F163" s="7" t="n">
        <v>286</v>
      </c>
      <c r="G163" s="6" t="n">
        <v>35.4</v>
      </c>
      <c r="H163" s="6" t="n">
        <v>1316</v>
      </c>
      <c r="I163" s="6" t="n">
        <v>10124.4</v>
      </c>
      <c r="J163" s="6" t="n">
        <v>8808.4</v>
      </c>
    </row>
    <row collapsed="false" customFormat="false" customHeight="false" hidden="false" ht="12.1" outlineLevel="0" r="164">
      <c r="A164" s="52" t="n">
        <v>48555</v>
      </c>
      <c r="B164" s="17" t="s">
        <v>704</v>
      </c>
      <c r="C164" s="17" t="s">
        <v>99</v>
      </c>
      <c r="D164" s="17" t="s">
        <v>100</v>
      </c>
      <c r="E164" s="6" t="n">
        <v>1000</v>
      </c>
      <c r="F164" s="7" t="n">
        <v>10</v>
      </c>
      <c r="G164" s="6" t="n">
        <v>112.24</v>
      </c>
      <c r="H164" s="6" t="n">
        <v>146</v>
      </c>
      <c r="I164" s="6" t="n">
        <v>1122.4</v>
      </c>
      <c r="J164" s="6" t="n">
        <v>976.4</v>
      </c>
    </row>
    <row collapsed="false" customFormat="false" customHeight="false" hidden="false" ht="12.1" outlineLevel="0" r="165">
      <c r="A165" s="52" t="n">
        <v>48597</v>
      </c>
      <c r="B165" s="17" t="s">
        <v>704</v>
      </c>
      <c r="C165" s="17" t="s">
        <v>88</v>
      </c>
      <c r="D165" s="17" t="s">
        <v>89</v>
      </c>
      <c r="E165" s="6" t="n">
        <v>1000</v>
      </c>
      <c r="F165" s="7" t="n">
        <v>104</v>
      </c>
      <c r="G165" s="6" t="n">
        <v>30.42</v>
      </c>
      <c r="H165" s="6" t="n">
        <v>411</v>
      </c>
      <c r="I165" s="6" t="n">
        <v>3163.68</v>
      </c>
      <c r="J165" s="6" t="n">
        <v>2752.68</v>
      </c>
    </row>
    <row collapsed="false" customFormat="false" customHeight="false" hidden="false" ht="12.1" outlineLevel="0" r="166">
      <c r="A166" s="52" t="n">
        <v>48611</v>
      </c>
      <c r="B166" s="17" t="s">
        <v>704</v>
      </c>
      <c r="C166" s="17" t="s">
        <v>93</v>
      </c>
      <c r="D166" s="17" t="s">
        <v>94</v>
      </c>
      <c r="E166" s="6" t="n">
        <v>1000</v>
      </c>
      <c r="F166" s="7" t="n">
        <v>50</v>
      </c>
      <c r="G166" s="6" t="n">
        <v>34.9</v>
      </c>
      <c r="H166" s="6" t="n">
        <v>227</v>
      </c>
      <c r="I166" s="6" t="n">
        <v>1745</v>
      </c>
      <c r="J166" s="6" t="n">
        <v>1518</v>
      </c>
    </row>
    <row collapsed="false" customFormat="false" customHeight="false" hidden="false" ht="12.1" outlineLevel="0" r="167">
      <c r="A167" s="52" t="n">
        <v>48618</v>
      </c>
      <c r="B167" s="17" t="s">
        <v>704</v>
      </c>
      <c r="C167" s="17" t="s">
        <v>102</v>
      </c>
      <c r="D167" s="17" t="s">
        <v>103</v>
      </c>
      <c r="E167" s="6" t="n">
        <v>1000</v>
      </c>
      <c r="F167" s="7" t="n">
        <v>4</v>
      </c>
      <c r="G167" s="6" t="n">
        <v>34.41</v>
      </c>
      <c r="H167" s="6" t="n">
        <v>18</v>
      </c>
      <c r="I167" s="6" t="n">
        <v>137.64</v>
      </c>
      <c r="J167" s="6" t="n">
        <v>119.64</v>
      </c>
    </row>
    <row collapsed="false" customFormat="false" customHeight="false" hidden="false" ht="12.1" outlineLevel="0" r="168">
      <c r="A168" s="52" t="n">
        <v>48716</v>
      </c>
      <c r="B168" s="17" t="s">
        <v>704</v>
      </c>
      <c r="C168" s="17" t="s">
        <v>96</v>
      </c>
      <c r="D168" s="17" t="s">
        <v>97</v>
      </c>
      <c r="E168" s="6" t="n">
        <v>1000</v>
      </c>
      <c r="F168" s="7" t="n">
        <v>25</v>
      </c>
      <c r="G168" s="6" t="n">
        <v>61.08</v>
      </c>
      <c r="H168" s="6" t="n">
        <v>199</v>
      </c>
      <c r="I168" s="6" t="n">
        <v>1527</v>
      </c>
      <c r="J168" s="6" t="n">
        <v>1328</v>
      </c>
    </row>
    <row collapsed="false" customFormat="false" customHeight="false" hidden="false" ht="12.1" outlineLevel="0" r="169">
      <c r="A169" s="52" t="n">
        <v>48723</v>
      </c>
      <c r="B169" s="17" t="s">
        <v>704</v>
      </c>
      <c r="C169" s="17" t="s">
        <v>82</v>
      </c>
      <c r="D169" s="17" t="s">
        <v>83</v>
      </c>
      <c r="E169" s="6" t="n">
        <v>1000</v>
      </c>
      <c r="F169" s="7" t="n">
        <v>167</v>
      </c>
      <c r="G169" s="6" t="n">
        <v>61.08</v>
      </c>
      <c r="H169" s="6" t="n">
        <v>1326</v>
      </c>
      <c r="I169" s="6" t="n">
        <v>10200.36</v>
      </c>
      <c r="J169" s="6" t="n">
        <v>8874.36</v>
      </c>
    </row>
    <row collapsed="false" customFormat="false" customHeight="false" hidden="false" ht="12.1" outlineLevel="0" r="170">
      <c r="A170" s="52" t="n">
        <v>48723</v>
      </c>
      <c r="B170" s="17" t="s">
        <v>704</v>
      </c>
      <c r="C170" s="17" t="s">
        <v>85</v>
      </c>
      <c r="D170" s="17" t="s">
        <v>86</v>
      </c>
      <c r="E170" s="6" t="n">
        <v>1000</v>
      </c>
      <c r="F170" s="7" t="n">
        <v>94</v>
      </c>
      <c r="G170" s="6" t="n">
        <v>48.87</v>
      </c>
      <c r="H170" s="6" t="n">
        <v>597</v>
      </c>
      <c r="I170" s="6" t="n">
        <v>4593.78</v>
      </c>
      <c r="J170" s="6" t="n">
        <v>3996.78</v>
      </c>
    </row>
    <row collapsed="false" customFormat="false" customHeight="false" hidden="false" ht="12.1" outlineLevel="0" r="171">
      <c r="A171" s="52" t="n">
        <v>48723</v>
      </c>
      <c r="B171" s="17" t="s">
        <v>704</v>
      </c>
      <c r="C171" s="17" t="s">
        <v>78</v>
      </c>
      <c r="D171" s="17" t="s">
        <v>80</v>
      </c>
      <c r="E171" s="6" t="n">
        <v>1000</v>
      </c>
      <c r="F171" s="7" t="n">
        <v>286</v>
      </c>
      <c r="G171" s="6" t="n">
        <v>35.4</v>
      </c>
      <c r="H171" s="6" t="n">
        <v>1316</v>
      </c>
      <c r="I171" s="6" t="n">
        <v>10124.4</v>
      </c>
      <c r="J171" s="6" t="n">
        <v>8808.4</v>
      </c>
    </row>
    <row collapsed="false" customFormat="false" customHeight="false" hidden="false" ht="12.1" outlineLevel="0" r="172">
      <c r="A172" s="52" t="n">
        <v>48737</v>
      </c>
      <c r="B172" s="17" t="s">
        <v>704</v>
      </c>
      <c r="C172" s="17" t="s">
        <v>99</v>
      </c>
      <c r="D172" s="17" t="s">
        <v>100</v>
      </c>
      <c r="E172" s="6" t="n">
        <v>1000</v>
      </c>
      <c r="F172" s="7" t="n">
        <v>10</v>
      </c>
      <c r="G172" s="6" t="n">
        <v>112.24</v>
      </c>
      <c r="H172" s="6" t="n">
        <v>146</v>
      </c>
      <c r="I172" s="6" t="n">
        <v>1122.4</v>
      </c>
      <c r="J172" s="6" t="n">
        <v>976.4</v>
      </c>
    </row>
    <row collapsed="false" customFormat="false" customHeight="false" hidden="false" ht="12.1" outlineLevel="0" r="173">
      <c r="A173" s="52" t="n">
        <v>48779</v>
      </c>
      <c r="B173" s="17" t="s">
        <v>704</v>
      </c>
      <c r="C173" s="17" t="s">
        <v>88</v>
      </c>
      <c r="D173" s="17" t="s">
        <v>89</v>
      </c>
      <c r="E173" s="6" t="n">
        <v>1000</v>
      </c>
      <c r="F173" s="7" t="n">
        <v>104</v>
      </c>
      <c r="G173" s="6" t="n">
        <v>30.42</v>
      </c>
      <c r="H173" s="6" t="n">
        <v>411</v>
      </c>
      <c r="I173" s="6" t="n">
        <v>3163.68</v>
      </c>
      <c r="J173" s="6" t="n">
        <v>2752.68</v>
      </c>
    </row>
    <row collapsed="false" customFormat="false" customHeight="false" hidden="false" ht="12.1" outlineLevel="0" r="174">
      <c r="A174" s="52" t="n">
        <v>48793</v>
      </c>
      <c r="B174" s="17" t="s">
        <v>704</v>
      </c>
      <c r="C174" s="17" t="s">
        <v>93</v>
      </c>
      <c r="D174" s="17" t="s">
        <v>94</v>
      </c>
      <c r="E174" s="6" t="n">
        <v>1000</v>
      </c>
      <c r="F174" s="7" t="n">
        <v>50</v>
      </c>
      <c r="G174" s="6" t="n">
        <v>34.9</v>
      </c>
      <c r="H174" s="6" t="n">
        <v>227</v>
      </c>
      <c r="I174" s="6" t="n">
        <v>1745</v>
      </c>
      <c r="J174" s="6" t="n">
        <v>1518</v>
      </c>
    </row>
    <row collapsed="false" customFormat="false" customHeight="false" hidden="false" ht="12.1" outlineLevel="0" r="175">
      <c r="A175" s="52" t="n">
        <v>48800</v>
      </c>
      <c r="B175" s="17" t="s">
        <v>704</v>
      </c>
      <c r="C175" s="17" t="s">
        <v>102</v>
      </c>
      <c r="D175" s="17" t="s">
        <v>103</v>
      </c>
      <c r="E175" s="6" t="n">
        <v>1000</v>
      </c>
      <c r="F175" s="7" t="n">
        <v>4</v>
      </c>
      <c r="G175" s="6" t="n">
        <v>34.41</v>
      </c>
      <c r="H175" s="6" t="n">
        <v>18</v>
      </c>
      <c r="I175" s="6" t="n">
        <v>137.64</v>
      </c>
      <c r="J175" s="6" t="n">
        <v>119.64</v>
      </c>
    </row>
    <row collapsed="false" customFormat="false" customHeight="false" hidden="false" ht="12.1" outlineLevel="0" r="176">
      <c r="A176" s="52" t="n">
        <v>48898</v>
      </c>
      <c r="B176" s="17" t="s">
        <v>704</v>
      </c>
      <c r="C176" s="17" t="s">
        <v>96</v>
      </c>
      <c r="D176" s="17" t="s">
        <v>97</v>
      </c>
      <c r="E176" s="6" t="n">
        <v>1000</v>
      </c>
      <c r="F176" s="7" t="n">
        <v>25</v>
      </c>
      <c r="G176" s="6" t="n">
        <v>61.08</v>
      </c>
      <c r="H176" s="6" t="n">
        <v>199</v>
      </c>
      <c r="I176" s="6" t="n">
        <v>1527</v>
      </c>
      <c r="J176" s="6" t="n">
        <v>1328</v>
      </c>
    </row>
    <row collapsed="false" customFormat="false" customHeight="false" hidden="false" ht="12.1" outlineLevel="0" r="177">
      <c r="A177" s="52" t="n">
        <v>48905</v>
      </c>
      <c r="B177" s="17" t="s">
        <v>704</v>
      </c>
      <c r="C177" s="17" t="s">
        <v>82</v>
      </c>
      <c r="D177" s="17" t="s">
        <v>83</v>
      </c>
      <c r="E177" s="6" t="n">
        <v>1000</v>
      </c>
      <c r="F177" s="7" t="n">
        <v>167</v>
      </c>
      <c r="G177" s="6" t="n">
        <v>61.08</v>
      </c>
      <c r="H177" s="6" t="n">
        <v>1326</v>
      </c>
      <c r="I177" s="6" t="n">
        <v>10200.36</v>
      </c>
      <c r="J177" s="6" t="n">
        <v>8874.36</v>
      </c>
    </row>
    <row collapsed="false" customFormat="false" customHeight="false" hidden="false" ht="12.1" outlineLevel="0" r="178">
      <c r="A178" s="52" t="n">
        <v>48905</v>
      </c>
      <c r="B178" s="17" t="s">
        <v>704</v>
      </c>
      <c r="C178" s="17" t="s">
        <v>78</v>
      </c>
      <c r="D178" s="17" t="s">
        <v>80</v>
      </c>
      <c r="E178" s="6" t="n">
        <v>1000</v>
      </c>
      <c r="F178" s="7" t="n">
        <v>286</v>
      </c>
      <c r="G178" s="6" t="n">
        <v>35.4</v>
      </c>
      <c r="H178" s="6" t="n">
        <v>1316</v>
      </c>
      <c r="I178" s="6" t="n">
        <v>10124.4</v>
      </c>
      <c r="J178" s="6" t="n">
        <v>8808.4</v>
      </c>
    </row>
    <row collapsed="false" customFormat="false" customHeight="false" hidden="false" ht="12.1" outlineLevel="0" r="179">
      <c r="A179" s="52" t="n">
        <v>48905</v>
      </c>
      <c r="B179" s="17" t="s">
        <v>704</v>
      </c>
      <c r="C179" s="17" t="s">
        <v>85</v>
      </c>
      <c r="D179" s="17" t="s">
        <v>86</v>
      </c>
      <c r="E179" s="6" t="n">
        <v>1000</v>
      </c>
      <c r="F179" s="7" t="n">
        <v>94</v>
      </c>
      <c r="G179" s="6" t="n">
        <v>48.87</v>
      </c>
      <c r="H179" s="6" t="n">
        <v>597</v>
      </c>
      <c r="I179" s="6" t="n">
        <v>4593.78</v>
      </c>
      <c r="J179" s="6" t="n">
        <v>3996.78</v>
      </c>
    </row>
    <row collapsed="false" customFormat="false" customHeight="false" hidden="false" ht="12.1" outlineLevel="0" r="180">
      <c r="A180" s="52" t="n">
        <v>48919</v>
      </c>
      <c r="B180" s="17" t="s">
        <v>704</v>
      </c>
      <c r="C180" s="17" t="s">
        <v>99</v>
      </c>
      <c r="D180" s="17" t="s">
        <v>100</v>
      </c>
      <c r="E180" s="6" t="n">
        <v>1000</v>
      </c>
      <c r="F180" s="7" t="n">
        <v>10</v>
      </c>
      <c r="G180" s="6" t="n">
        <v>112.24</v>
      </c>
      <c r="H180" s="6" t="n">
        <v>146</v>
      </c>
      <c r="I180" s="6" t="n">
        <v>1122.4</v>
      </c>
      <c r="J180" s="6" t="n">
        <v>976.4</v>
      </c>
    </row>
    <row collapsed="false" customFormat="false" customHeight="false" hidden="false" ht="12.1" outlineLevel="0" r="181">
      <c r="A181" s="52" t="n">
        <v>48961</v>
      </c>
      <c r="B181" s="17" t="s">
        <v>704</v>
      </c>
      <c r="C181" s="17" t="s">
        <v>88</v>
      </c>
      <c r="D181" s="17" t="s">
        <v>89</v>
      </c>
      <c r="E181" s="6" t="n">
        <v>1000</v>
      </c>
      <c r="F181" s="7" t="n">
        <v>104</v>
      </c>
      <c r="G181" s="6" t="n">
        <v>30.42</v>
      </c>
      <c r="H181" s="6" t="n">
        <v>411</v>
      </c>
      <c r="I181" s="6" t="n">
        <v>3163.68</v>
      </c>
      <c r="J181" s="6" t="n">
        <v>2752.68</v>
      </c>
    </row>
    <row collapsed="false" customFormat="false" customHeight="false" hidden="false" ht="12.1" outlineLevel="0" r="182">
      <c r="A182" s="52" t="n">
        <v>48975</v>
      </c>
      <c r="B182" s="17" t="s">
        <v>704</v>
      </c>
      <c r="C182" s="17" t="s">
        <v>93</v>
      </c>
      <c r="D182" s="17" t="s">
        <v>94</v>
      </c>
      <c r="E182" s="6" t="n">
        <v>1000</v>
      </c>
      <c r="F182" s="7" t="n">
        <v>50</v>
      </c>
      <c r="G182" s="6" t="n">
        <v>34.9</v>
      </c>
      <c r="H182" s="6" t="n">
        <v>227</v>
      </c>
      <c r="I182" s="6" t="n">
        <v>1745</v>
      </c>
      <c r="J182" s="6" t="n">
        <v>1518</v>
      </c>
    </row>
    <row collapsed="false" customFormat="false" customHeight="false" hidden="false" ht="12.1" outlineLevel="0" r="183">
      <c r="A183" s="52" t="n">
        <v>48982</v>
      </c>
      <c r="B183" s="17" t="s">
        <v>704</v>
      </c>
      <c r="C183" s="17" t="s">
        <v>102</v>
      </c>
      <c r="D183" s="17" t="s">
        <v>103</v>
      </c>
      <c r="E183" s="6" t="n">
        <v>1000</v>
      </c>
      <c r="F183" s="7" t="n">
        <v>4</v>
      </c>
      <c r="G183" s="6" t="n">
        <v>34.41</v>
      </c>
      <c r="H183" s="6" t="n">
        <v>18</v>
      </c>
      <c r="I183" s="6" t="n">
        <v>137.64</v>
      </c>
      <c r="J183" s="6" t="n">
        <v>119.64</v>
      </c>
    </row>
    <row collapsed="false" customFormat="false" customHeight="false" hidden="false" ht="12.1" outlineLevel="0" r="184">
      <c r="A184" s="52" t="n">
        <v>49080</v>
      </c>
      <c r="B184" s="17" t="s">
        <v>704</v>
      </c>
      <c r="C184" s="17" t="s">
        <v>96</v>
      </c>
      <c r="D184" s="17" t="s">
        <v>97</v>
      </c>
      <c r="E184" s="6" t="n">
        <v>1000</v>
      </c>
      <c r="F184" s="7" t="n">
        <v>25</v>
      </c>
      <c r="G184" s="6" t="n">
        <v>61.08</v>
      </c>
      <c r="H184" s="6" t="n">
        <v>199</v>
      </c>
      <c r="I184" s="6" t="n">
        <v>1527</v>
      </c>
      <c r="J184" s="6" t="n">
        <v>1328</v>
      </c>
    </row>
    <row collapsed="false" customFormat="false" customHeight="false" hidden="false" ht="12.1" outlineLevel="0" r="185">
      <c r="A185" s="52" t="n">
        <v>49087</v>
      </c>
      <c r="B185" s="17" t="s">
        <v>704</v>
      </c>
      <c r="C185" s="17" t="s">
        <v>82</v>
      </c>
      <c r="D185" s="17" t="s">
        <v>83</v>
      </c>
      <c r="E185" s="6" t="n">
        <v>1000</v>
      </c>
      <c r="F185" s="7" t="n">
        <v>167</v>
      </c>
      <c r="G185" s="6" t="n">
        <v>61.08</v>
      </c>
      <c r="H185" s="6" t="n">
        <v>1326</v>
      </c>
      <c r="I185" s="6" t="n">
        <v>10200.36</v>
      </c>
      <c r="J185" s="6" t="n">
        <v>8874.36</v>
      </c>
    </row>
    <row collapsed="false" customFormat="false" customHeight="false" hidden="false" ht="12.1" outlineLevel="0" r="186">
      <c r="A186" s="52" t="n">
        <v>49087</v>
      </c>
      <c r="B186" s="17" t="s">
        <v>704</v>
      </c>
      <c r="C186" s="17" t="s">
        <v>85</v>
      </c>
      <c r="D186" s="17" t="s">
        <v>86</v>
      </c>
      <c r="E186" s="6" t="n">
        <v>1000</v>
      </c>
      <c r="F186" s="7" t="n">
        <v>94</v>
      </c>
      <c r="G186" s="6" t="n">
        <v>48.87</v>
      </c>
      <c r="H186" s="6" t="n">
        <v>597</v>
      </c>
      <c r="I186" s="6" t="n">
        <v>4593.78</v>
      </c>
      <c r="J186" s="6" t="n">
        <v>3996.78</v>
      </c>
    </row>
    <row collapsed="false" customFormat="false" customHeight="false" hidden="false" ht="12.1" outlineLevel="0" r="187">
      <c r="A187" s="52" t="n">
        <v>49087</v>
      </c>
      <c r="B187" s="17" t="s">
        <v>704</v>
      </c>
      <c r="C187" s="17" t="s">
        <v>78</v>
      </c>
      <c r="D187" s="17" t="s">
        <v>80</v>
      </c>
      <c r="E187" s="6" t="n">
        <v>1000</v>
      </c>
      <c r="F187" s="7" t="n">
        <v>286</v>
      </c>
      <c r="G187" s="6" t="n">
        <v>35.4</v>
      </c>
      <c r="H187" s="6" t="n">
        <v>1316</v>
      </c>
      <c r="I187" s="6" t="n">
        <v>10124.4</v>
      </c>
      <c r="J187" s="6" t="n">
        <v>8808.4</v>
      </c>
    </row>
    <row collapsed="false" customFormat="false" customHeight="false" hidden="false" ht="12.1" outlineLevel="0" r="188">
      <c r="A188" s="52" t="n">
        <v>49101</v>
      </c>
      <c r="B188" s="17" t="s">
        <v>704</v>
      </c>
      <c r="C188" s="17" t="s">
        <v>99</v>
      </c>
      <c r="D188" s="17" t="s">
        <v>100</v>
      </c>
      <c r="E188" s="6" t="n">
        <v>1000</v>
      </c>
      <c r="F188" s="7" t="n">
        <v>10</v>
      </c>
      <c r="G188" s="6" t="n">
        <v>112.24</v>
      </c>
      <c r="H188" s="6" t="n">
        <v>146</v>
      </c>
      <c r="I188" s="6" t="n">
        <v>1122.4</v>
      </c>
      <c r="J188" s="6" t="n">
        <v>976.4</v>
      </c>
    </row>
    <row collapsed="false" customFormat="false" customHeight="false" hidden="false" ht="12.1" outlineLevel="0" r="189">
      <c r="A189" s="52" t="n">
        <v>49143</v>
      </c>
      <c r="B189" s="17" t="s">
        <v>704</v>
      </c>
      <c r="C189" s="17" t="s">
        <v>88</v>
      </c>
      <c r="D189" s="17" t="s">
        <v>89</v>
      </c>
      <c r="E189" s="6" t="n">
        <v>1000</v>
      </c>
      <c r="F189" s="7" t="n">
        <v>104</v>
      </c>
      <c r="G189" s="6" t="n">
        <v>30.42</v>
      </c>
      <c r="H189" s="6" t="n">
        <v>411</v>
      </c>
      <c r="I189" s="6" t="n">
        <v>3163.68</v>
      </c>
      <c r="J189" s="6" t="n">
        <v>2752.68</v>
      </c>
    </row>
    <row collapsed="false" customFormat="false" customHeight="false" hidden="false" ht="12.1" outlineLevel="0" r="190">
      <c r="A190" s="52" t="n">
        <v>49157</v>
      </c>
      <c r="B190" s="17" t="s">
        <v>704</v>
      </c>
      <c r="C190" s="17" t="s">
        <v>93</v>
      </c>
      <c r="D190" s="17" t="s">
        <v>94</v>
      </c>
      <c r="E190" s="6" t="n">
        <v>1000</v>
      </c>
      <c r="F190" s="7" t="n">
        <v>50</v>
      </c>
      <c r="G190" s="6" t="n">
        <v>34.9</v>
      </c>
      <c r="H190" s="6" t="n">
        <v>227</v>
      </c>
      <c r="I190" s="6" t="n">
        <v>1745</v>
      </c>
      <c r="J190" s="6" t="n">
        <v>1518</v>
      </c>
    </row>
    <row collapsed="false" customFormat="false" customHeight="false" hidden="false" ht="12.1" outlineLevel="0" r="191">
      <c r="A191" s="52" t="n">
        <v>49164</v>
      </c>
      <c r="B191" s="17" t="s">
        <v>704</v>
      </c>
      <c r="C191" s="17" t="s">
        <v>102</v>
      </c>
      <c r="D191" s="17" t="s">
        <v>103</v>
      </c>
      <c r="E191" s="6" t="n">
        <v>1000</v>
      </c>
      <c r="F191" s="7" t="n">
        <v>4</v>
      </c>
      <c r="G191" s="6" t="n">
        <v>34.41</v>
      </c>
      <c r="H191" s="6" t="n">
        <v>18</v>
      </c>
      <c r="I191" s="6" t="n">
        <v>137.64</v>
      </c>
      <c r="J191" s="6" t="n">
        <v>119.64</v>
      </c>
    </row>
    <row collapsed="false" customFormat="false" customHeight="false" hidden="false" ht="12.1" outlineLevel="0" r="192">
      <c r="A192" s="52" t="n">
        <v>49262</v>
      </c>
      <c r="B192" s="17" t="s">
        <v>704</v>
      </c>
      <c r="C192" s="17" t="s">
        <v>96</v>
      </c>
      <c r="D192" s="17" t="s">
        <v>97</v>
      </c>
      <c r="E192" s="6" t="n">
        <v>1000</v>
      </c>
      <c r="F192" s="7" t="n">
        <v>25</v>
      </c>
      <c r="G192" s="6" t="n">
        <v>61.08</v>
      </c>
      <c r="H192" s="6" t="n">
        <v>199</v>
      </c>
      <c r="I192" s="6" t="n">
        <v>1527</v>
      </c>
      <c r="J192" s="6" t="n">
        <v>1328</v>
      </c>
    </row>
    <row collapsed="false" customFormat="false" customHeight="false" hidden="false" ht="12.1" outlineLevel="0" r="193">
      <c r="A193" s="52" t="n">
        <v>49269</v>
      </c>
      <c r="B193" s="17" t="s">
        <v>704</v>
      </c>
      <c r="C193" s="17" t="s">
        <v>78</v>
      </c>
      <c r="D193" s="17" t="s">
        <v>80</v>
      </c>
      <c r="E193" s="6" t="n">
        <v>1000</v>
      </c>
      <c r="F193" s="7" t="n">
        <v>286</v>
      </c>
      <c r="G193" s="6" t="n">
        <v>35.4</v>
      </c>
      <c r="H193" s="6" t="n">
        <v>1316</v>
      </c>
      <c r="I193" s="6" t="n">
        <v>10124.4</v>
      </c>
      <c r="J193" s="6" t="n">
        <v>8808.4</v>
      </c>
    </row>
    <row collapsed="false" customFormat="false" customHeight="false" hidden="false" ht="12.1" outlineLevel="0" r="194">
      <c r="A194" s="52" t="n">
        <v>49269</v>
      </c>
      <c r="B194" s="17" t="s">
        <v>704</v>
      </c>
      <c r="C194" s="17" t="s">
        <v>85</v>
      </c>
      <c r="D194" s="17" t="s">
        <v>86</v>
      </c>
      <c r="E194" s="6" t="n">
        <v>1000</v>
      </c>
      <c r="F194" s="7" t="n">
        <v>94</v>
      </c>
      <c r="G194" s="6" t="n">
        <v>48.87</v>
      </c>
      <c r="H194" s="6" t="n">
        <v>597</v>
      </c>
      <c r="I194" s="6" t="n">
        <v>4593.78</v>
      </c>
      <c r="J194" s="6" t="n">
        <v>3996.78</v>
      </c>
    </row>
    <row collapsed="false" customFormat="false" customHeight="false" hidden="false" ht="12.1" outlineLevel="0" r="195">
      <c r="A195" s="52" t="n">
        <v>49269</v>
      </c>
      <c r="B195" s="17" t="s">
        <v>704</v>
      </c>
      <c r="C195" s="17" t="s">
        <v>82</v>
      </c>
      <c r="D195" s="17" t="s">
        <v>83</v>
      </c>
      <c r="E195" s="6" t="n">
        <v>1000</v>
      </c>
      <c r="F195" s="7" t="n">
        <v>167</v>
      </c>
      <c r="G195" s="6" t="n">
        <v>61.08</v>
      </c>
      <c r="H195" s="6" t="n">
        <v>1326</v>
      </c>
      <c r="I195" s="6" t="n">
        <v>10200.36</v>
      </c>
      <c r="J195" s="6" t="n">
        <v>8874.36</v>
      </c>
    </row>
    <row collapsed="false" customFormat="false" customHeight="false" hidden="false" ht="12.1" outlineLevel="0" r="196">
      <c r="A196" s="52" t="n">
        <v>49283</v>
      </c>
      <c r="B196" s="17" t="s">
        <v>704</v>
      </c>
      <c r="C196" s="17" t="s">
        <v>99</v>
      </c>
      <c r="D196" s="17" t="s">
        <v>100</v>
      </c>
      <c r="E196" s="6" t="n">
        <v>1000</v>
      </c>
      <c r="F196" s="7" t="n">
        <v>10</v>
      </c>
      <c r="G196" s="6" t="n">
        <v>112.24</v>
      </c>
      <c r="H196" s="6" t="n">
        <v>146</v>
      </c>
      <c r="I196" s="6" t="n">
        <v>1122.4</v>
      </c>
      <c r="J196" s="6" t="n">
        <v>976.4</v>
      </c>
    </row>
    <row collapsed="false" customFormat="false" customHeight="false" hidden="false" ht="12.1" outlineLevel="0" r="197">
      <c r="A197" s="52" t="n">
        <v>49325</v>
      </c>
      <c r="B197" s="17" t="s">
        <v>704</v>
      </c>
      <c r="C197" s="17" t="s">
        <v>88</v>
      </c>
      <c r="D197" s="17" t="s">
        <v>89</v>
      </c>
      <c r="E197" s="6" t="n">
        <v>1000</v>
      </c>
      <c r="F197" s="7" t="n">
        <v>104</v>
      </c>
      <c r="G197" s="6" t="n">
        <v>30.42</v>
      </c>
      <c r="H197" s="6" t="n">
        <v>411</v>
      </c>
      <c r="I197" s="6" t="n">
        <v>3163.68</v>
      </c>
      <c r="J197" s="6" t="n">
        <v>2752.68</v>
      </c>
    </row>
    <row collapsed="false" customFormat="false" customHeight="false" hidden="false" ht="12.1" outlineLevel="0" r="198">
      <c r="A198" s="52" t="n">
        <v>49339</v>
      </c>
      <c r="B198" s="17" t="s">
        <v>704</v>
      </c>
      <c r="C198" s="17" t="s">
        <v>93</v>
      </c>
      <c r="D198" s="17" t="s">
        <v>94</v>
      </c>
      <c r="E198" s="6" t="n">
        <v>1000</v>
      </c>
      <c r="F198" s="7" t="n">
        <v>50</v>
      </c>
      <c r="G198" s="6" t="n">
        <v>34.9</v>
      </c>
      <c r="H198" s="6" t="n">
        <v>227</v>
      </c>
      <c r="I198" s="6" t="n">
        <v>1745</v>
      </c>
      <c r="J198" s="6" t="n">
        <v>1518</v>
      </c>
    </row>
    <row collapsed="false" customFormat="false" customHeight="false" hidden="false" ht="12.1" outlineLevel="0" r="199">
      <c r="A199" s="52" t="n">
        <v>49346</v>
      </c>
      <c r="B199" s="17" t="s">
        <v>704</v>
      </c>
      <c r="C199" s="17" t="s">
        <v>102</v>
      </c>
      <c r="D199" s="17" t="s">
        <v>103</v>
      </c>
      <c r="E199" s="6" t="n">
        <v>1000</v>
      </c>
      <c r="F199" s="7" t="n">
        <v>4</v>
      </c>
      <c r="G199" s="6" t="n">
        <v>25.8</v>
      </c>
      <c r="H199" s="6" t="n">
        <v>13</v>
      </c>
      <c r="I199" s="6" t="n">
        <v>103.2</v>
      </c>
      <c r="J199" s="6" t="n">
        <v>90.2</v>
      </c>
    </row>
    <row collapsed="false" customFormat="false" customHeight="false" hidden="false" ht="12.1" outlineLevel="0" r="200">
      <c r="A200" s="52" t="n">
        <v>49444</v>
      </c>
      <c r="B200" s="17" t="s">
        <v>704</v>
      </c>
      <c r="C200" s="17" t="s">
        <v>96</v>
      </c>
      <c r="D200" s="17" t="s">
        <v>97</v>
      </c>
      <c r="E200" s="6" t="n">
        <v>1000</v>
      </c>
      <c r="F200" s="7" t="n">
        <v>25</v>
      </c>
      <c r="G200" s="6" t="n">
        <v>61.08</v>
      </c>
      <c r="H200" s="6" t="n">
        <v>199</v>
      </c>
      <c r="I200" s="6" t="n">
        <v>1527</v>
      </c>
      <c r="J200" s="6" t="n">
        <v>1328</v>
      </c>
    </row>
    <row collapsed="false" customFormat="false" customHeight="false" hidden="false" ht="12.1" outlineLevel="0" r="201">
      <c r="A201" s="52" t="n">
        <v>49451</v>
      </c>
      <c r="B201" s="17" t="s">
        <v>704</v>
      </c>
      <c r="C201" s="17" t="s">
        <v>85</v>
      </c>
      <c r="D201" s="17" t="s">
        <v>86</v>
      </c>
      <c r="E201" s="6" t="n">
        <v>1000</v>
      </c>
      <c r="F201" s="7" t="n">
        <v>94</v>
      </c>
      <c r="G201" s="6" t="n">
        <v>48.87</v>
      </c>
      <c r="H201" s="6" t="n">
        <v>597</v>
      </c>
      <c r="I201" s="6" t="n">
        <v>4593.78</v>
      </c>
      <c r="J201" s="6" t="n">
        <v>3996.78</v>
      </c>
    </row>
    <row collapsed="false" customFormat="false" customHeight="false" hidden="false" ht="12.1" outlineLevel="0" r="202">
      <c r="A202" s="52" t="n">
        <v>49451</v>
      </c>
      <c r="B202" s="17" t="s">
        <v>704</v>
      </c>
      <c r="C202" s="17" t="s">
        <v>82</v>
      </c>
      <c r="D202" s="17" t="s">
        <v>83</v>
      </c>
      <c r="E202" s="6" t="n">
        <v>1000</v>
      </c>
      <c r="F202" s="7" t="n">
        <v>167</v>
      </c>
      <c r="G202" s="6" t="n">
        <v>61.08</v>
      </c>
      <c r="H202" s="6" t="n">
        <v>1326</v>
      </c>
      <c r="I202" s="6" t="n">
        <v>10200.36</v>
      </c>
      <c r="J202" s="6" t="n">
        <v>8874.36</v>
      </c>
    </row>
    <row collapsed="false" customFormat="false" customHeight="false" hidden="false" ht="12.1" outlineLevel="0" r="203">
      <c r="A203" s="52" t="n">
        <v>49451</v>
      </c>
      <c r="B203" s="17" t="s">
        <v>704</v>
      </c>
      <c r="C203" s="17" t="s">
        <v>78</v>
      </c>
      <c r="D203" s="17" t="s">
        <v>80</v>
      </c>
      <c r="E203" s="6" t="n">
        <v>1000</v>
      </c>
      <c r="F203" s="7" t="n">
        <v>286</v>
      </c>
      <c r="G203" s="6" t="n">
        <v>35.4</v>
      </c>
      <c r="H203" s="6" t="n">
        <v>1316</v>
      </c>
      <c r="I203" s="6" t="n">
        <v>10124.4</v>
      </c>
      <c r="J203" s="6" t="n">
        <v>8808.4</v>
      </c>
    </row>
    <row collapsed="false" customFormat="false" customHeight="false" hidden="false" ht="12.1" outlineLevel="0" r="204">
      <c r="A204" s="52" t="n">
        <v>49507</v>
      </c>
      <c r="B204" s="17" t="s">
        <v>704</v>
      </c>
      <c r="C204" s="17" t="s">
        <v>88</v>
      </c>
      <c r="D204" s="17" t="s">
        <v>89</v>
      </c>
      <c r="E204" s="6" t="n">
        <v>1000</v>
      </c>
      <c r="F204" s="7" t="n">
        <v>104</v>
      </c>
      <c r="G204" s="6" t="n">
        <v>30.42</v>
      </c>
      <c r="H204" s="6" t="n">
        <v>411</v>
      </c>
      <c r="I204" s="6" t="n">
        <v>3163.68</v>
      </c>
      <c r="J204" s="6" t="n">
        <v>2752.68</v>
      </c>
    </row>
    <row collapsed="false" customFormat="false" customHeight="false" hidden="false" ht="12.1" outlineLevel="0" r="205">
      <c r="A205" s="52" t="n">
        <v>49521</v>
      </c>
      <c r="B205" s="17" t="s">
        <v>704</v>
      </c>
      <c r="C205" s="17" t="s">
        <v>93</v>
      </c>
      <c r="D205" s="17" t="s">
        <v>94</v>
      </c>
      <c r="E205" s="6" t="n">
        <v>1000</v>
      </c>
      <c r="F205" s="7" t="n">
        <v>50</v>
      </c>
      <c r="G205" s="6" t="n">
        <v>34.9</v>
      </c>
      <c r="H205" s="6" t="n">
        <v>227</v>
      </c>
      <c r="I205" s="6" t="n">
        <v>1745</v>
      </c>
      <c r="J205" s="6" t="n">
        <v>1518</v>
      </c>
    </row>
    <row collapsed="false" customFormat="false" customHeight="false" hidden="false" ht="12.1" outlineLevel="0" r="206">
      <c r="A206" s="52" t="n">
        <v>49528</v>
      </c>
      <c r="B206" s="17" t="s">
        <v>704</v>
      </c>
      <c r="C206" s="17" t="s">
        <v>102</v>
      </c>
      <c r="D206" s="17" t="s">
        <v>103</v>
      </c>
      <c r="E206" s="6" t="n">
        <v>1000</v>
      </c>
      <c r="F206" s="7" t="n">
        <v>4</v>
      </c>
      <c r="G206" s="6" t="n">
        <v>17.2</v>
      </c>
      <c r="H206" s="6" t="n">
        <v>9</v>
      </c>
      <c r="I206" s="6" t="n">
        <v>68.8</v>
      </c>
      <c r="J206" s="6" t="n">
        <v>59.8</v>
      </c>
    </row>
    <row collapsed="false" customFormat="false" customHeight="false" hidden="false" ht="12.1" outlineLevel="0" r="207">
      <c r="A207" s="52" t="n">
        <v>49626</v>
      </c>
      <c r="B207" s="17" t="s">
        <v>704</v>
      </c>
      <c r="C207" s="17" t="s">
        <v>96</v>
      </c>
      <c r="D207" s="17" t="s">
        <v>97</v>
      </c>
      <c r="E207" s="6" t="n">
        <v>1000</v>
      </c>
      <c r="F207" s="7" t="n">
        <v>25</v>
      </c>
      <c r="G207" s="6" t="n">
        <v>61.08</v>
      </c>
      <c r="H207" s="6" t="n">
        <v>199</v>
      </c>
      <c r="I207" s="6" t="n">
        <v>1527</v>
      </c>
      <c r="J207" s="6" t="n">
        <v>1328</v>
      </c>
    </row>
    <row collapsed="false" customFormat="false" customHeight="false" hidden="false" ht="12.1" outlineLevel="0" r="208">
      <c r="A208" s="52" t="n">
        <v>49633</v>
      </c>
      <c r="B208" s="17" t="s">
        <v>704</v>
      </c>
      <c r="C208" s="17" t="s">
        <v>78</v>
      </c>
      <c r="D208" s="17" t="s">
        <v>80</v>
      </c>
      <c r="E208" s="6" t="n">
        <v>1000</v>
      </c>
      <c r="F208" s="7" t="n">
        <v>286</v>
      </c>
      <c r="G208" s="6" t="n">
        <v>35.4</v>
      </c>
      <c r="H208" s="6" t="n">
        <v>1316</v>
      </c>
      <c r="I208" s="6" t="n">
        <v>10124.4</v>
      </c>
      <c r="J208" s="6" t="n">
        <v>8808.4</v>
      </c>
    </row>
    <row collapsed="false" customFormat="false" customHeight="false" hidden="false" ht="12.1" outlineLevel="0" r="209">
      <c r="A209" s="52" t="n">
        <v>49633</v>
      </c>
      <c r="B209" s="17" t="s">
        <v>704</v>
      </c>
      <c r="C209" s="17" t="s">
        <v>82</v>
      </c>
      <c r="D209" s="17" t="s">
        <v>83</v>
      </c>
      <c r="E209" s="6" t="n">
        <v>1000</v>
      </c>
      <c r="F209" s="7" t="n">
        <v>167</v>
      </c>
      <c r="G209" s="6" t="n">
        <v>61.08</v>
      </c>
      <c r="H209" s="6" t="n">
        <v>1326</v>
      </c>
      <c r="I209" s="6" t="n">
        <v>10200.36</v>
      </c>
      <c r="J209" s="6" t="n">
        <v>8874.36</v>
      </c>
    </row>
    <row collapsed="false" customFormat="false" customHeight="false" hidden="false" ht="12.1" outlineLevel="0" r="210">
      <c r="A210" s="52" t="n">
        <v>49633</v>
      </c>
      <c r="B210" s="17" t="s">
        <v>704</v>
      </c>
      <c r="C210" s="17" t="s">
        <v>85</v>
      </c>
      <c r="D210" s="17" t="s">
        <v>86</v>
      </c>
      <c r="E210" s="6" t="n">
        <v>1000</v>
      </c>
      <c r="F210" s="7" t="n">
        <v>94</v>
      </c>
      <c r="G210" s="6" t="n">
        <v>48.87</v>
      </c>
      <c r="H210" s="6" t="n">
        <v>597</v>
      </c>
      <c r="I210" s="6" t="n">
        <v>4593.78</v>
      </c>
      <c r="J210" s="6" t="n">
        <v>3996.78</v>
      </c>
    </row>
    <row collapsed="false" customFormat="false" customHeight="false" hidden="false" ht="12.1" outlineLevel="0" r="211">
      <c r="A211" s="52" t="n">
        <v>49703</v>
      </c>
      <c r="B211" s="17" t="s">
        <v>704</v>
      </c>
      <c r="C211" s="17" t="s">
        <v>93</v>
      </c>
      <c r="D211" s="17" t="s">
        <v>94</v>
      </c>
      <c r="E211" s="6" t="n">
        <v>1000</v>
      </c>
      <c r="F211" s="7" t="n">
        <v>50</v>
      </c>
      <c r="G211" s="6" t="n">
        <v>34.9</v>
      </c>
      <c r="H211" s="6" t="n">
        <v>227</v>
      </c>
      <c r="I211" s="6" t="n">
        <v>1745</v>
      </c>
      <c r="J211" s="6" t="n">
        <v>1518</v>
      </c>
    </row>
    <row collapsed="false" customFormat="false" customHeight="false" hidden="false" ht="12.1" outlineLevel="0" r="212">
      <c r="A212" s="52" t="n">
        <v>49710</v>
      </c>
      <c r="B212" s="17" t="s">
        <v>704</v>
      </c>
      <c r="C212" s="17" t="s">
        <v>102</v>
      </c>
      <c r="D212" s="17" t="s">
        <v>103</v>
      </c>
      <c r="E212" s="6" t="n">
        <v>1000</v>
      </c>
      <c r="F212" s="7" t="n">
        <v>4</v>
      </c>
      <c r="G212" s="6" t="n">
        <v>8.6</v>
      </c>
      <c r="H212" s="6" t="n">
        <v>4</v>
      </c>
      <c r="I212" s="6" t="n">
        <v>34.4</v>
      </c>
      <c r="J212" s="6" t="n">
        <v>30.4</v>
      </c>
    </row>
    <row collapsed="false" customFormat="false" customHeight="false" hidden="false" ht="12.1" outlineLevel="0" r="213">
      <c r="A213" s="52" t="n">
        <v>49808</v>
      </c>
      <c r="B213" s="17" t="s">
        <v>704</v>
      </c>
      <c r="C213" s="17" t="s">
        <v>96</v>
      </c>
      <c r="D213" s="17" t="s">
        <v>97</v>
      </c>
      <c r="E213" s="6" t="n">
        <v>1000</v>
      </c>
      <c r="F213" s="7" t="n">
        <v>25</v>
      </c>
      <c r="G213" s="6" t="n">
        <v>61.08</v>
      </c>
      <c r="H213" s="6" t="n">
        <v>199</v>
      </c>
      <c r="I213" s="6" t="n">
        <v>1527</v>
      </c>
      <c r="J213" s="6" t="n">
        <v>1328</v>
      </c>
    </row>
    <row collapsed="false" customFormat="false" customHeight="false" hidden="false" ht="12.1" outlineLevel="0" r="214">
      <c r="A214" s="52" t="n">
        <v>49815</v>
      </c>
      <c r="B214" s="17" t="s">
        <v>704</v>
      </c>
      <c r="C214" s="17" t="s">
        <v>82</v>
      </c>
      <c r="D214" s="17" t="s">
        <v>83</v>
      </c>
      <c r="E214" s="6" t="n">
        <v>1000</v>
      </c>
      <c r="F214" s="7" t="n">
        <v>167</v>
      </c>
      <c r="G214" s="6" t="n">
        <v>61.08</v>
      </c>
      <c r="H214" s="6" t="n">
        <v>1326</v>
      </c>
      <c r="I214" s="6" t="n">
        <v>10200.36</v>
      </c>
      <c r="J214" s="6" t="n">
        <v>8874.36</v>
      </c>
    </row>
    <row collapsed="false" customFormat="false" customHeight="false" hidden="false" ht="12.1" outlineLevel="0" r="215">
      <c r="A215" s="52" t="n">
        <v>49815</v>
      </c>
      <c r="B215" s="17" t="s">
        <v>704</v>
      </c>
      <c r="C215" s="17" t="s">
        <v>78</v>
      </c>
      <c r="D215" s="17" t="s">
        <v>80</v>
      </c>
      <c r="E215" s="6" t="n">
        <v>1000</v>
      </c>
      <c r="F215" s="7" t="n">
        <v>286</v>
      </c>
      <c r="G215" s="6" t="n">
        <v>35.4</v>
      </c>
      <c r="H215" s="6" t="n">
        <v>1316</v>
      </c>
      <c r="I215" s="6" t="n">
        <v>10124.4</v>
      </c>
      <c r="J215" s="6" t="n">
        <v>8808.4</v>
      </c>
    </row>
    <row collapsed="false" customFormat="false" customHeight="false" hidden="false" ht="12.1" outlineLevel="0" r="216">
      <c r="A216" s="52" t="n">
        <v>49815</v>
      </c>
      <c r="B216" s="17" t="s">
        <v>704</v>
      </c>
      <c r="C216" s="17" t="s">
        <v>85</v>
      </c>
      <c r="D216" s="17" t="s">
        <v>86</v>
      </c>
      <c r="E216" s="6" t="n">
        <v>1000</v>
      </c>
      <c r="F216" s="7" t="n">
        <v>94</v>
      </c>
      <c r="G216" s="6" t="n">
        <v>48.87</v>
      </c>
      <c r="H216" s="6" t="n">
        <v>597</v>
      </c>
      <c r="I216" s="6" t="n">
        <v>4593.78</v>
      </c>
      <c r="J216" s="6" t="n">
        <v>3996.78</v>
      </c>
    </row>
    <row collapsed="false" customFormat="false" customHeight="false" hidden="false" ht="12.1" outlineLevel="0" r="217">
      <c r="A217" s="52" t="n">
        <v>49885</v>
      </c>
      <c r="B217" s="17" t="s">
        <v>704</v>
      </c>
      <c r="C217" s="17" t="s">
        <v>93</v>
      </c>
      <c r="D217" s="17" t="s">
        <v>94</v>
      </c>
      <c r="E217" s="6" t="n">
        <v>1000</v>
      </c>
      <c r="F217" s="7" t="n">
        <v>50</v>
      </c>
      <c r="G217" s="6" t="n">
        <v>34.9</v>
      </c>
      <c r="H217" s="6" t="n">
        <v>227</v>
      </c>
      <c r="I217" s="6" t="n">
        <v>1745</v>
      </c>
      <c r="J217" s="6" t="n">
        <v>1518</v>
      </c>
    </row>
    <row collapsed="false" customFormat="false" customHeight="false" hidden="false" ht="12.1" outlineLevel="0" r="218">
      <c r="A218" s="52" t="n">
        <v>49990</v>
      </c>
      <c r="B218" s="17" t="s">
        <v>704</v>
      </c>
      <c r="C218" s="17" t="s">
        <v>96</v>
      </c>
      <c r="D218" s="17" t="s">
        <v>97</v>
      </c>
      <c r="E218" s="6" t="n">
        <v>1000</v>
      </c>
      <c r="F218" s="7" t="n">
        <v>25</v>
      </c>
      <c r="G218" s="6" t="n">
        <v>61.08</v>
      </c>
      <c r="H218" s="6" t="n">
        <v>199</v>
      </c>
      <c r="I218" s="6" t="n">
        <v>1527</v>
      </c>
      <c r="J218" s="6" t="n">
        <v>1328</v>
      </c>
    </row>
    <row collapsed="false" customFormat="false" customHeight="false" hidden="false" ht="12.1" outlineLevel="0" r="219">
      <c r="A219" s="52" t="n">
        <v>49997</v>
      </c>
      <c r="B219" s="17" t="s">
        <v>704</v>
      </c>
      <c r="C219" s="17" t="s">
        <v>82</v>
      </c>
      <c r="D219" s="17" t="s">
        <v>83</v>
      </c>
      <c r="E219" s="6" t="n">
        <v>1000</v>
      </c>
      <c r="F219" s="7" t="n">
        <v>167</v>
      </c>
      <c r="G219" s="6" t="n">
        <v>61.08</v>
      </c>
      <c r="H219" s="6" t="n">
        <v>1326</v>
      </c>
      <c r="I219" s="6" t="n">
        <v>10200.36</v>
      </c>
      <c r="J219" s="6" t="n">
        <v>8874.36</v>
      </c>
    </row>
    <row collapsed="false" customFormat="false" customHeight="false" hidden="false" ht="12.1" outlineLevel="0" r="220">
      <c r="A220" s="52" t="n">
        <v>49997</v>
      </c>
      <c r="B220" s="17" t="s">
        <v>704</v>
      </c>
      <c r="C220" s="17" t="s">
        <v>78</v>
      </c>
      <c r="D220" s="17" t="s">
        <v>80</v>
      </c>
      <c r="E220" s="6" t="n">
        <v>1000</v>
      </c>
      <c r="F220" s="7" t="n">
        <v>286</v>
      </c>
      <c r="G220" s="6" t="n">
        <v>35.4</v>
      </c>
      <c r="H220" s="6" t="n">
        <v>1316</v>
      </c>
      <c r="I220" s="6" t="n">
        <v>10124.4</v>
      </c>
      <c r="J220" s="6" t="n">
        <v>8808.4</v>
      </c>
    </row>
    <row collapsed="false" customFormat="false" customHeight="false" hidden="false" ht="12.1" outlineLevel="0" r="221">
      <c r="A221" s="52" t="n">
        <v>49997</v>
      </c>
      <c r="B221" s="17" t="s">
        <v>704</v>
      </c>
      <c r="C221" s="17" t="s">
        <v>85</v>
      </c>
      <c r="D221" s="17" t="s">
        <v>86</v>
      </c>
      <c r="E221" s="6" t="n">
        <v>1000</v>
      </c>
      <c r="F221" s="7" t="n">
        <v>94</v>
      </c>
      <c r="G221" s="6" t="n">
        <v>48.87</v>
      </c>
      <c r="H221" s="6" t="n">
        <v>597</v>
      </c>
      <c r="I221" s="6" t="n">
        <v>4593.78</v>
      </c>
      <c r="J221" s="6" t="n">
        <v>3996.78</v>
      </c>
    </row>
    <row collapsed="false" customFormat="false" customHeight="false" hidden="false" ht="12.1" outlineLevel="0" r="222">
      <c r="A222" s="52" t="n">
        <v>50172</v>
      </c>
      <c r="B222" s="17" t="s">
        <v>704</v>
      </c>
      <c r="C222" s="17" t="s">
        <v>96</v>
      </c>
      <c r="D222" s="17" t="s">
        <v>97</v>
      </c>
      <c r="E222" s="6" t="n">
        <v>1000</v>
      </c>
      <c r="F222" s="7" t="n">
        <v>25</v>
      </c>
      <c r="G222" s="6" t="n">
        <v>61.08</v>
      </c>
      <c r="H222" s="6" t="n">
        <v>199</v>
      </c>
      <c r="I222" s="6" t="n">
        <v>1527</v>
      </c>
      <c r="J222" s="6" t="n">
        <v>1328</v>
      </c>
    </row>
    <row collapsed="false" customFormat="false" customHeight="false" hidden="false" ht="12.1" outlineLevel="0" r="223">
      <c r="A223" s="52" t="n">
        <v>50179</v>
      </c>
      <c r="B223" s="17" t="s">
        <v>704</v>
      </c>
      <c r="C223" s="17" t="s">
        <v>78</v>
      </c>
      <c r="D223" s="17" t="s">
        <v>80</v>
      </c>
      <c r="E223" s="6" t="n">
        <v>1000</v>
      </c>
      <c r="F223" s="7" t="n">
        <v>286</v>
      </c>
      <c r="G223" s="6" t="n">
        <v>35.4</v>
      </c>
      <c r="H223" s="6" t="n">
        <v>1316</v>
      </c>
      <c r="I223" s="6" t="n">
        <v>10124.4</v>
      </c>
      <c r="J223" s="6" t="n">
        <v>8808.4</v>
      </c>
    </row>
    <row collapsed="false" customFormat="false" customHeight="false" hidden="false" ht="12.1" outlineLevel="0" r="224">
      <c r="A224" s="52" t="n">
        <v>50179</v>
      </c>
      <c r="B224" s="17" t="s">
        <v>704</v>
      </c>
      <c r="C224" s="17" t="s">
        <v>85</v>
      </c>
      <c r="D224" s="17" t="s">
        <v>86</v>
      </c>
      <c r="E224" s="6" t="n">
        <v>1000</v>
      </c>
      <c r="F224" s="7" t="n">
        <v>94</v>
      </c>
      <c r="G224" s="6" t="n">
        <v>48.87</v>
      </c>
      <c r="H224" s="6" t="n">
        <v>597</v>
      </c>
      <c r="I224" s="6" t="n">
        <v>4593.78</v>
      </c>
      <c r="J224" s="6" t="n">
        <v>3996.78</v>
      </c>
    </row>
    <row collapsed="false" customFormat="false" customHeight="false" hidden="false" ht="12.1" outlineLevel="0" r="225">
      <c r="A225" s="52" t="n">
        <v>50179</v>
      </c>
      <c r="B225" s="17" t="s">
        <v>704</v>
      </c>
      <c r="C225" s="17" t="s">
        <v>82</v>
      </c>
      <c r="D225" s="17" t="s">
        <v>83</v>
      </c>
      <c r="E225" s="6" t="n">
        <v>1000</v>
      </c>
      <c r="F225" s="7" t="n">
        <v>167</v>
      </c>
      <c r="G225" s="6" t="n">
        <v>61.08</v>
      </c>
      <c r="H225" s="6" t="n">
        <v>1326</v>
      </c>
      <c r="I225" s="6" t="n">
        <v>10200.36</v>
      </c>
      <c r="J225" s="6" t="n">
        <v>8874.36</v>
      </c>
    </row>
    <row collapsed="false" customFormat="false" customHeight="false" hidden="false" ht="12.1" outlineLevel="0" r="226">
      <c r="A226" s="52" t="n">
        <v>50354</v>
      </c>
      <c r="B226" s="17" t="s">
        <v>704</v>
      </c>
      <c r="C226" s="17" t="s">
        <v>96</v>
      </c>
      <c r="D226" s="17" t="s">
        <v>97</v>
      </c>
      <c r="E226" s="6" t="n">
        <v>1000</v>
      </c>
      <c r="F226" s="7" t="n">
        <v>25</v>
      </c>
      <c r="G226" s="6" t="n">
        <v>61.08</v>
      </c>
      <c r="H226" s="6" t="n">
        <v>199</v>
      </c>
      <c r="I226" s="6" t="n">
        <v>1527</v>
      </c>
      <c r="J226" s="6" t="n">
        <v>1328</v>
      </c>
    </row>
    <row collapsed="false" customFormat="false" customHeight="false" hidden="false" ht="12.1" outlineLevel="0" r="227">
      <c r="A227" s="52" t="n">
        <v>50361</v>
      </c>
      <c r="B227" s="17" t="s">
        <v>704</v>
      </c>
      <c r="C227" s="17" t="s">
        <v>78</v>
      </c>
      <c r="D227" s="17" t="s">
        <v>80</v>
      </c>
      <c r="E227" s="6" t="n">
        <v>1000</v>
      </c>
      <c r="F227" s="7" t="n">
        <v>286</v>
      </c>
      <c r="G227" s="6" t="n">
        <v>35.4</v>
      </c>
      <c r="H227" s="6" t="n">
        <v>1316</v>
      </c>
      <c r="I227" s="6" t="n">
        <v>10124.4</v>
      </c>
      <c r="J227" s="6" t="n">
        <v>8808.4</v>
      </c>
    </row>
    <row collapsed="false" customFormat="false" customHeight="false" hidden="false" ht="12.1" outlineLevel="0" r="228">
      <c r="A228" s="52" t="n">
        <v>50361</v>
      </c>
      <c r="B228" s="17" t="s">
        <v>704</v>
      </c>
      <c r="C228" s="17" t="s">
        <v>85</v>
      </c>
      <c r="D228" s="17" t="s">
        <v>86</v>
      </c>
      <c r="E228" s="6" t="n">
        <v>1000</v>
      </c>
      <c r="F228" s="7" t="n">
        <v>94</v>
      </c>
      <c r="G228" s="6" t="n">
        <v>48.87</v>
      </c>
      <c r="H228" s="6" t="n">
        <v>597</v>
      </c>
      <c r="I228" s="6" t="n">
        <v>4593.78</v>
      </c>
      <c r="J228" s="6" t="n">
        <v>3996.78</v>
      </c>
    </row>
    <row collapsed="false" customFormat="false" customHeight="false" hidden="false" ht="12.1" outlineLevel="0" r="229">
      <c r="A229" s="52" t="n">
        <v>50361</v>
      </c>
      <c r="B229" s="17" t="s">
        <v>704</v>
      </c>
      <c r="C229" s="17" t="s">
        <v>82</v>
      </c>
      <c r="D229" s="17" t="s">
        <v>83</v>
      </c>
      <c r="E229" s="6" t="n">
        <v>1000</v>
      </c>
      <c r="F229" s="7" t="n">
        <v>167</v>
      </c>
      <c r="G229" s="6" t="n">
        <v>61.08</v>
      </c>
      <c r="H229" s="6" t="n">
        <v>1326</v>
      </c>
      <c r="I229" s="6" t="n">
        <v>10200.36</v>
      </c>
      <c r="J229" s="6" t="n">
        <v>8874.36</v>
      </c>
    </row>
    <row collapsed="false" customFormat="false" customHeight="false" hidden="false" ht="12.1" outlineLevel="0" r="230">
      <c r="A230" s="52" t="n">
        <v>50536</v>
      </c>
      <c r="B230" s="17" t="s">
        <v>704</v>
      </c>
      <c r="C230" s="17" t="s">
        <v>96</v>
      </c>
      <c r="D230" s="17" t="s">
        <v>97</v>
      </c>
      <c r="E230" s="6" t="n">
        <v>1000</v>
      </c>
      <c r="F230" s="7" t="n">
        <v>25</v>
      </c>
      <c r="G230" s="6" t="n">
        <v>61.08</v>
      </c>
      <c r="H230" s="6" t="n">
        <v>199</v>
      </c>
      <c r="I230" s="6" t="n">
        <v>1527</v>
      </c>
      <c r="J230" s="6" t="n">
        <v>1328</v>
      </c>
    </row>
    <row collapsed="false" customFormat="false" customHeight="false" hidden="false" ht="12.1" outlineLevel="0" r="231">
      <c r="A231" s="52" t="n">
        <v>50543</v>
      </c>
      <c r="B231" s="17" t="s">
        <v>704</v>
      </c>
      <c r="C231" s="17" t="s">
        <v>85</v>
      </c>
      <c r="D231" s="17" t="s">
        <v>86</v>
      </c>
      <c r="E231" s="6" t="n">
        <v>1000</v>
      </c>
      <c r="F231" s="7" t="n">
        <v>94</v>
      </c>
      <c r="G231" s="6" t="n">
        <v>48.87</v>
      </c>
      <c r="H231" s="6" t="n">
        <v>597</v>
      </c>
      <c r="I231" s="6" t="n">
        <v>4593.78</v>
      </c>
      <c r="J231" s="6" t="n">
        <v>3996.78</v>
      </c>
    </row>
    <row collapsed="false" customFormat="false" customHeight="false" hidden="false" ht="12.1" outlineLevel="0" r="232">
      <c r="A232" s="52" t="n">
        <v>50543</v>
      </c>
      <c r="B232" s="17" t="s">
        <v>704</v>
      </c>
      <c r="C232" s="17" t="s">
        <v>82</v>
      </c>
      <c r="D232" s="17" t="s">
        <v>83</v>
      </c>
      <c r="E232" s="6" t="n">
        <v>1000</v>
      </c>
      <c r="F232" s="7" t="n">
        <v>167</v>
      </c>
      <c r="G232" s="6" t="n">
        <v>61.08</v>
      </c>
      <c r="H232" s="6" t="n">
        <v>1326</v>
      </c>
      <c r="I232" s="6" t="n">
        <v>10200.36</v>
      </c>
      <c r="J232" s="6" t="n">
        <v>8874.36</v>
      </c>
    </row>
    <row collapsed="false" customFormat="false" customHeight="false" hidden="false" ht="12.1" outlineLevel="0" r="233">
      <c r="A233" s="52" t="n">
        <v>50543</v>
      </c>
      <c r="B233" s="17" t="s">
        <v>704</v>
      </c>
      <c r="C233" s="17" t="s">
        <v>78</v>
      </c>
      <c r="D233" s="17" t="s">
        <v>80</v>
      </c>
      <c r="E233" s="6" t="n">
        <v>1000</v>
      </c>
      <c r="F233" s="7" t="n">
        <v>286</v>
      </c>
      <c r="G233" s="6" t="n">
        <v>35.4</v>
      </c>
      <c r="H233" s="6" t="n">
        <v>1316</v>
      </c>
      <c r="I233" s="6" t="n">
        <v>10124.4</v>
      </c>
      <c r="J233" s="6" t="n">
        <v>8808.4</v>
      </c>
    </row>
    <row collapsed="false" customFormat="false" customHeight="false" hidden="false" ht="12.1" outlineLevel="0" r="234">
      <c r="A234" s="52" t="n">
        <v>50718</v>
      </c>
      <c r="B234" s="17" t="s">
        <v>704</v>
      </c>
      <c r="C234" s="17" t="s">
        <v>96</v>
      </c>
      <c r="D234" s="17" t="s">
        <v>97</v>
      </c>
      <c r="E234" s="6" t="n">
        <v>1000</v>
      </c>
      <c r="F234" s="7" t="n">
        <v>25</v>
      </c>
      <c r="G234" s="6" t="n">
        <v>61.08</v>
      </c>
      <c r="H234" s="6" t="n">
        <v>199</v>
      </c>
      <c r="I234" s="6" t="n">
        <v>1527</v>
      </c>
      <c r="J234" s="6" t="n">
        <v>1328</v>
      </c>
    </row>
    <row collapsed="false" customFormat="false" customHeight="false" hidden="false" ht="12.1" outlineLevel="0" r="235">
      <c r="A235" s="52" t="n">
        <v>50725</v>
      </c>
      <c r="B235" s="17" t="s">
        <v>704</v>
      </c>
      <c r="C235" s="17" t="s">
        <v>82</v>
      </c>
      <c r="D235" s="17" t="s">
        <v>83</v>
      </c>
      <c r="E235" s="6" t="n">
        <v>1000</v>
      </c>
      <c r="F235" s="7" t="n">
        <v>167</v>
      </c>
      <c r="G235" s="6" t="n">
        <v>61.08</v>
      </c>
      <c r="H235" s="6" t="n">
        <v>1326</v>
      </c>
      <c r="I235" s="6" t="n">
        <v>10200.36</v>
      </c>
      <c r="J235" s="6" t="n">
        <v>8874.36</v>
      </c>
    </row>
    <row collapsed="false" customFormat="false" customHeight="false" hidden="false" ht="12.1" outlineLevel="0" r="236">
      <c r="A236" s="52" t="n">
        <v>50725</v>
      </c>
      <c r="B236" s="17" t="s">
        <v>704</v>
      </c>
      <c r="C236" s="17" t="s">
        <v>78</v>
      </c>
      <c r="D236" s="17" t="s">
        <v>80</v>
      </c>
      <c r="E236" s="6" t="n">
        <v>1000</v>
      </c>
      <c r="F236" s="7" t="n">
        <v>286</v>
      </c>
      <c r="G236" s="6" t="n">
        <v>35.4</v>
      </c>
      <c r="H236" s="6" t="n">
        <v>1316</v>
      </c>
      <c r="I236" s="6" t="n">
        <v>10124.4</v>
      </c>
      <c r="J236" s="6" t="n">
        <v>8808.4</v>
      </c>
    </row>
    <row collapsed="false" customFormat="false" customHeight="false" hidden="false" ht="12.1" outlineLevel="0" r="237">
      <c r="A237" s="52" t="n">
        <v>50900</v>
      </c>
      <c r="B237" s="17" t="s">
        <v>704</v>
      </c>
      <c r="C237" s="17" t="s">
        <v>96</v>
      </c>
      <c r="D237" s="17" t="s">
        <v>97</v>
      </c>
      <c r="E237" s="6" t="n">
        <v>1000</v>
      </c>
      <c r="F237" s="7" t="n">
        <v>25</v>
      </c>
      <c r="G237" s="6" t="n">
        <v>61.08</v>
      </c>
      <c r="H237" s="6" t="n">
        <v>199</v>
      </c>
      <c r="I237" s="6" t="n">
        <v>1527</v>
      </c>
      <c r="J237" s="6" t="n">
        <v>1328</v>
      </c>
    </row>
    <row collapsed="false" customFormat="false" customHeight="false" hidden="false" ht="12.1" outlineLevel="0" r="238">
      <c r="A238" s="52" t="n">
        <v>50907</v>
      </c>
      <c r="B238" s="17" t="s">
        <v>704</v>
      </c>
      <c r="C238" s="17" t="s">
        <v>82</v>
      </c>
      <c r="D238" s="17" t="s">
        <v>83</v>
      </c>
      <c r="E238" s="6" t="n">
        <v>1000</v>
      </c>
      <c r="F238" s="7" t="n">
        <v>167</v>
      </c>
      <c r="G238" s="6" t="n">
        <v>61.08</v>
      </c>
      <c r="H238" s="6" t="n">
        <v>1326</v>
      </c>
      <c r="I238" s="6" t="n">
        <v>10200.36</v>
      </c>
      <c r="J238" s="6" t="n">
        <v>8874.36</v>
      </c>
    </row>
    <row collapsed="false" customFormat="false" customHeight="false" hidden="false" ht="12.1" outlineLevel="0" r="239">
      <c r="A239" s="52" t="n">
        <v>50907</v>
      </c>
      <c r="B239" s="17" t="s">
        <v>704</v>
      </c>
      <c r="C239" s="17" t="s">
        <v>78</v>
      </c>
      <c r="D239" s="17" t="s">
        <v>80</v>
      </c>
      <c r="E239" s="6" t="n">
        <v>1000</v>
      </c>
      <c r="F239" s="7" t="n">
        <v>286</v>
      </c>
      <c r="G239" s="6" t="n">
        <v>35.4</v>
      </c>
      <c r="H239" s="6" t="n">
        <v>1316</v>
      </c>
      <c r="I239" s="6" t="n">
        <v>10124.4</v>
      </c>
      <c r="J239" s="6" t="n">
        <v>8808.4</v>
      </c>
    </row>
    <row collapsed="false" customFormat="false" customHeight="false" hidden="false" ht="12.1" outlineLevel="0" r="240">
      <c r="A240" s="52" t="n">
        <v>51089</v>
      </c>
      <c r="B240" s="17" t="s">
        <v>704</v>
      </c>
      <c r="C240" s="17" t="s">
        <v>78</v>
      </c>
      <c r="D240" s="17" t="s">
        <v>80</v>
      </c>
      <c r="E240" s="6" t="n">
        <v>1000</v>
      </c>
      <c r="F240" s="7" t="n">
        <v>286</v>
      </c>
      <c r="G240" s="6" t="n">
        <v>35.4</v>
      </c>
      <c r="H240" s="6" t="n">
        <v>1316</v>
      </c>
      <c r="I240" s="6" t="n">
        <v>10124.4</v>
      </c>
      <c r="J240" s="6" t="n">
        <v>8808.4</v>
      </c>
    </row>
    <row collapsed="false" customFormat="false" customHeight="false" hidden="false" ht="12.1" outlineLevel="0" r="241">
      <c r="A241" s="52" t="n">
        <v>51089</v>
      </c>
      <c r="B241" s="17" t="s">
        <v>704</v>
      </c>
      <c r="C241" s="17" t="s">
        <v>82</v>
      </c>
      <c r="D241" s="17" t="s">
        <v>83</v>
      </c>
      <c r="E241" s="6" t="n">
        <v>1000</v>
      </c>
      <c r="F241" s="7" t="n">
        <v>167</v>
      </c>
      <c r="G241" s="6" t="n">
        <v>61.08</v>
      </c>
      <c r="H241" s="6" t="n">
        <v>1326</v>
      </c>
      <c r="I241" s="6" t="n">
        <v>10200.36</v>
      </c>
      <c r="J241" s="6" t="n">
        <v>8874.36</v>
      </c>
    </row>
    <row collapsed="false" customFormat="false" customHeight="false" hidden="false" ht="12.1" outlineLevel="0" r="242">
      <c r="A242" s="52" t="n">
        <v>51271</v>
      </c>
      <c r="B242" s="17" t="s">
        <v>704</v>
      </c>
      <c r="C242" s="17" t="s">
        <v>82</v>
      </c>
      <c r="D242" s="17" t="s">
        <v>83</v>
      </c>
      <c r="E242" s="6" t="n">
        <v>1000</v>
      </c>
      <c r="F242" s="7" t="n">
        <v>167</v>
      </c>
      <c r="G242" s="6" t="n">
        <v>61.08</v>
      </c>
      <c r="H242" s="6" t="n">
        <v>1326</v>
      </c>
      <c r="I242" s="6" t="n">
        <v>10200.36</v>
      </c>
      <c r="J242" s="6" t="n">
        <v>8874.36</v>
      </c>
    </row>
    <row collapsed="false" customFormat="false" customHeight="false" hidden="false" ht="12.1" outlineLevel="0" r="243">
      <c r="A243" s="52" t="n">
        <v>51271</v>
      </c>
      <c r="B243" s="17" t="s">
        <v>704</v>
      </c>
      <c r="C243" s="17" t="s">
        <v>78</v>
      </c>
      <c r="D243" s="17" t="s">
        <v>80</v>
      </c>
      <c r="E243" s="6" t="n">
        <v>1000</v>
      </c>
      <c r="F243" s="7" t="n">
        <v>286</v>
      </c>
      <c r="G243" s="6" t="n">
        <v>35.4</v>
      </c>
      <c r="H243" s="6" t="n">
        <v>1316</v>
      </c>
      <c r="I243" s="6" t="n">
        <v>10124.4</v>
      </c>
      <c r="J243" s="6" t="n">
        <v>8808.4</v>
      </c>
    </row>
    <row collapsed="false" customFormat="false" customHeight="false" hidden="false" ht="12.1" outlineLevel="0" r="244">
      <c r="A244" s="52" t="n">
        <v>51453</v>
      </c>
      <c r="B244" s="17" t="s">
        <v>704</v>
      </c>
      <c r="C244" s="17" t="s">
        <v>78</v>
      </c>
      <c r="D244" s="17" t="s">
        <v>80</v>
      </c>
      <c r="E244" s="6" t="n">
        <v>1000</v>
      </c>
      <c r="F244" s="7" t="n">
        <v>286</v>
      </c>
      <c r="G244" s="6" t="n">
        <v>35.4</v>
      </c>
      <c r="H244" s="6" t="n">
        <v>1316</v>
      </c>
      <c r="I244" s="6" t="n">
        <v>10124.4</v>
      </c>
      <c r="J244" s="6" t="n">
        <v>8808.4</v>
      </c>
    </row>
    <row collapsed="false" customFormat="false" customHeight="false" hidden="false" ht="12.1" outlineLevel="0" r="245">
      <c r="A245" s="52" t="n">
        <v>51635</v>
      </c>
      <c r="B245" s="17" t="s">
        <v>704</v>
      </c>
      <c r="C245" s="17" t="s">
        <v>78</v>
      </c>
      <c r="D245" s="17" t="s">
        <v>80</v>
      </c>
      <c r="E245" s="6" t="n">
        <v>1000</v>
      </c>
      <c r="F245" s="7" t="n">
        <v>286</v>
      </c>
      <c r="G245" s="6" t="n">
        <v>35.4</v>
      </c>
      <c r="H245" s="6" t="n">
        <v>1316</v>
      </c>
      <c r="I245" s="6" t="n">
        <v>10124.4</v>
      </c>
      <c r="J245" s="6" t="n">
        <v>8808.4</v>
      </c>
    </row>
  </sheetData>
  <autoFilter ref="A1:J245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71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51" t="s">
        <v>109</v>
      </c>
      <c r="B1" s="51" t="s">
        <v>694</v>
      </c>
      <c r="C1" s="51" t="s">
        <v>0</v>
      </c>
      <c r="D1" s="51" t="s">
        <v>2</v>
      </c>
      <c r="E1" s="51" t="s">
        <v>695</v>
      </c>
      <c r="F1" s="51" t="s">
        <v>729</v>
      </c>
      <c r="G1" s="51" t="s">
        <v>730</v>
      </c>
      <c r="H1" s="51" t="s">
        <v>113</v>
      </c>
      <c r="I1" s="51" t="s">
        <v>731</v>
      </c>
      <c r="J1" s="51" t="s">
        <v>698</v>
      </c>
      <c r="K1" s="51" t="s">
        <v>732</v>
      </c>
      <c r="L1" s="51" t="s">
        <v>733</v>
      </c>
      <c r="M1" s="51" t="s">
        <v>734</v>
      </c>
      <c r="N1" s="51" t="s">
        <v>735</v>
      </c>
    </row>
    <row collapsed="false" customFormat="false" customHeight="false" hidden="false" ht="12.1" outlineLevel="0" r="2">
      <c r="A2" s="53" t="n">
        <v>43909</v>
      </c>
      <c r="B2" s="17" t="s">
        <v>704</v>
      </c>
      <c r="C2" s="17" t="s">
        <v>16</v>
      </c>
      <c r="D2" s="17" t="s">
        <v>18</v>
      </c>
      <c r="E2" s="18" t="n">
        <v>9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2052</v>
      </c>
      <c r="J2" s="18" t="n">
        <v>3777.9366666667</v>
      </c>
      <c r="K2" s="6" t="s">
        <f>=Портфель!F2*Портфель!$Q$13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53" t="n">
        <v>44741</v>
      </c>
      <c r="B3" s="17" t="s">
        <v>704</v>
      </c>
      <c r="C3" s="17" t="s">
        <v>16</v>
      </c>
      <c r="D3" s="17" t="s">
        <v>18</v>
      </c>
      <c r="E3" s="18" t="n">
        <v>3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1220</v>
      </c>
      <c r="J3" s="18" t="n">
        <v>3971.8266666667</v>
      </c>
      <c r="K3" s="6" t="s">
        <f>=Портфель!F2*Портфель!$Q$13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53" t="n">
        <v>44743</v>
      </c>
      <c r="B4" s="17" t="s">
        <v>704</v>
      </c>
      <c r="C4" s="17" t="s">
        <v>16</v>
      </c>
      <c r="D4" s="17" t="s">
        <v>18</v>
      </c>
      <c r="E4" s="18" t="n">
        <v>8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1218</v>
      </c>
      <c r="J4" s="18" t="n">
        <v>3951.8175</v>
      </c>
      <c r="K4" s="6" t="s">
        <f>=Портфель!F2*Портфель!$Q$13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53" t="n">
        <v>44743</v>
      </c>
      <c r="B5" s="17" t="s">
        <v>704</v>
      </c>
      <c r="C5" s="17" t="s">
        <v>16</v>
      </c>
      <c r="D5" s="17" t="s">
        <v>18</v>
      </c>
      <c r="E5" s="18" t="n">
        <v>1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1218</v>
      </c>
      <c r="J5" s="18" t="n">
        <v>3951.82</v>
      </c>
      <c r="K5" s="6" t="s">
        <f>=Портфель!F2*Портфель!$Q$13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53" t="n">
        <v>44743</v>
      </c>
      <c r="B6" s="17" t="s">
        <v>704</v>
      </c>
      <c r="C6" s="17" t="s">
        <v>16</v>
      </c>
      <c r="D6" s="17" t="s">
        <v>18</v>
      </c>
      <c r="E6" s="18" t="n">
        <v>1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1218</v>
      </c>
      <c r="J6" s="18" t="n">
        <v>3951.82</v>
      </c>
      <c r="K6" s="6" t="s">
        <f>=Портфель!F2*Портфель!$Q$13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53" t="n">
        <v>44743</v>
      </c>
      <c r="B7" s="17" t="s">
        <v>704</v>
      </c>
      <c r="C7" s="17" t="s">
        <v>16</v>
      </c>
      <c r="D7" s="17" t="s">
        <v>18</v>
      </c>
      <c r="E7" s="18" t="n">
        <v>1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1218</v>
      </c>
      <c r="J7" s="18" t="n">
        <v>3951.82</v>
      </c>
      <c r="K7" s="6" t="s">
        <f>=Портфель!F2*Портфель!$Q$13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53" t="n">
        <v>44743</v>
      </c>
      <c r="B8" s="17" t="s">
        <v>704</v>
      </c>
      <c r="C8" s="17" t="s">
        <v>16</v>
      </c>
      <c r="D8" s="17" t="s">
        <v>18</v>
      </c>
      <c r="E8" s="18" t="n">
        <v>4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1218</v>
      </c>
      <c r="J8" s="18" t="n">
        <v>3951.8175</v>
      </c>
      <c r="K8" s="6" t="s">
        <f>=Портфель!F2*Портфель!$Q$13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53" t="n">
        <v>44753</v>
      </c>
      <c r="B9" s="17" t="s">
        <v>704</v>
      </c>
      <c r="C9" s="17" t="s">
        <v>16</v>
      </c>
      <c r="D9" s="17" t="s">
        <v>18</v>
      </c>
      <c r="E9" s="18" t="n">
        <v>5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1208</v>
      </c>
      <c r="J9" s="18" t="n">
        <v>3825.912</v>
      </c>
      <c r="K9" s="6" t="s">
        <f>=Портфель!F2*Портфель!$Q$13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53" t="n">
        <v>44754</v>
      </c>
      <c r="B10" s="17" t="s">
        <v>704</v>
      </c>
      <c r="C10" s="17" t="s">
        <v>16</v>
      </c>
      <c r="D10" s="17" t="s">
        <v>18</v>
      </c>
      <c r="E10" s="18" t="n">
        <v>4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1207</v>
      </c>
      <c r="J10" s="18" t="n">
        <v>3719.86</v>
      </c>
      <c r="K10" s="6" t="s">
        <f>=Портфель!F2*Портфель!$Q$13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53" t="n">
        <v>44827</v>
      </c>
      <c r="B11" s="17" t="s">
        <v>704</v>
      </c>
      <c r="C11" s="17" t="s">
        <v>16</v>
      </c>
      <c r="D11" s="17" t="s">
        <v>18</v>
      </c>
      <c r="E11" s="18" t="n">
        <v>2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1134</v>
      </c>
      <c r="J11" s="18" t="n">
        <v>3933.965</v>
      </c>
      <c r="K11" s="6" t="s">
        <f>=Портфель!F2*Портфель!$Q$13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53" t="n">
        <v>44866</v>
      </c>
      <c r="B12" s="17" t="s">
        <v>704</v>
      </c>
      <c r="C12" s="17" t="s">
        <v>16</v>
      </c>
      <c r="D12" s="17" t="s">
        <v>18</v>
      </c>
      <c r="E12" s="18" t="n">
        <v>5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1095</v>
      </c>
      <c r="J12" s="18" t="n">
        <v>4682.872</v>
      </c>
      <c r="K12" s="6" t="s">
        <f>=Портфель!F2*Портфель!$Q$13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53" t="n">
        <v>44867</v>
      </c>
      <c r="B13" s="17" t="s">
        <v>704</v>
      </c>
      <c r="C13" s="17" t="s">
        <v>16</v>
      </c>
      <c r="D13" s="17" t="s">
        <v>18</v>
      </c>
      <c r="E13" s="18" t="n">
        <v>10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1094</v>
      </c>
      <c r="J13" s="18" t="n">
        <v>4654.861</v>
      </c>
      <c r="K13" s="6" t="s">
        <f>=Портфель!F2*Портфель!$Q$13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53" t="n">
        <v>44867</v>
      </c>
      <c r="B14" s="17" t="s">
        <v>704</v>
      </c>
      <c r="C14" s="17" t="s">
        <v>16</v>
      </c>
      <c r="D14" s="17" t="s">
        <v>18</v>
      </c>
      <c r="E14" s="18" t="n">
        <v>5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1094</v>
      </c>
      <c r="J14" s="18" t="n">
        <v>4639.856</v>
      </c>
      <c r="K14" s="6" t="s">
        <f>=Портфель!F2*Портфель!$Q$13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53" t="n">
        <v>44874</v>
      </c>
      <c r="B15" s="17" t="s">
        <v>704</v>
      </c>
      <c r="C15" s="17" t="s">
        <v>16</v>
      </c>
      <c r="D15" s="17" t="s">
        <v>18</v>
      </c>
      <c r="E15" s="18" t="n">
        <v>13</v>
      </c>
      <c r="F15" s="7" t="s">
        <f>=DATEDIF(A15,$N$2,"y")</f>
      </c>
      <c r="G15" s="7" t="s">
        <f>=DATEDIF(A15,$N$2,"ym")</f>
      </c>
      <c r="H15" s="7" t="s">
        <f>=DATEDIF(A15,$N$2,"md")</f>
      </c>
      <c r="I15" s="7" t="n">
        <v>1087</v>
      </c>
      <c r="J15" s="18" t="n">
        <v>4641.8561538462</v>
      </c>
      <c r="K15" s="6" t="s">
        <f>=Портфель!F2*Портфель!$Q$13</f>
      </c>
      <c r="L15" s="6" t="s">
        <f>=(K15-J15)*E15</f>
      </c>
      <c r="M15" s="6" t="s">
        <f>=MAX(0,L15*0.13)</f>
      </c>
    </row>
    <row collapsed="false" customFormat="false" customHeight="false" hidden="false" ht="12.1" outlineLevel="0" r="16">
      <c r="A16" s="53" t="n">
        <v>44887</v>
      </c>
      <c r="B16" s="17" t="s">
        <v>704</v>
      </c>
      <c r="C16" s="17" t="s">
        <v>16</v>
      </c>
      <c r="D16" s="17" t="s">
        <v>18</v>
      </c>
      <c r="E16" s="18" t="n">
        <v>10</v>
      </c>
      <c r="F16" s="7" t="s">
        <f>=DATEDIF(A16,$N$2,"y")</f>
      </c>
      <c r="G16" s="7" t="s">
        <f>=DATEDIF(A16,$N$2,"ym")</f>
      </c>
      <c r="H16" s="7" t="s">
        <f>=DATEDIF(A16,$N$2,"md")</f>
      </c>
      <c r="I16" s="7" t="n">
        <v>1074</v>
      </c>
      <c r="J16" s="18" t="n">
        <v>4619.847</v>
      </c>
      <c r="K16" s="6" t="s">
        <f>=Портфель!F2*Портфель!$Q$13</f>
      </c>
      <c r="L16" s="6" t="s">
        <f>=(K16-J16)*E16</f>
      </c>
      <c r="M16" s="6" t="s">
        <f>=MAX(0,L16*0.13)</f>
      </c>
    </row>
    <row collapsed="false" customFormat="false" customHeight="false" hidden="false" ht="12.1" outlineLevel="0" r="17">
      <c r="A17" s="53" t="n">
        <v>44915</v>
      </c>
      <c r="B17" s="17" t="s">
        <v>704</v>
      </c>
      <c r="C17" s="17" t="s">
        <v>16</v>
      </c>
      <c r="D17" s="17" t="s">
        <v>18</v>
      </c>
      <c r="E17" s="18" t="n">
        <v>4</v>
      </c>
      <c r="F17" s="7" t="s">
        <f>=DATEDIF(A17,$N$2,"y")</f>
      </c>
      <c r="G17" s="7" t="s">
        <f>=DATEDIF(A17,$N$2,"ym")</f>
      </c>
      <c r="H17" s="7" t="s">
        <f>=DATEDIF(A17,$N$2,"md")</f>
      </c>
      <c r="I17" s="7" t="n">
        <v>1046</v>
      </c>
      <c r="J17" s="18" t="n">
        <v>4072.1275</v>
      </c>
      <c r="K17" s="6" t="s">
        <f>=Портфель!F2*Портфель!$Q$13</f>
      </c>
      <c r="L17" s="6" t="s">
        <f>=(K17-J17)*E17</f>
      </c>
      <c r="M17" s="6" t="s">
        <f>=MAX(0,L17*0.13)</f>
      </c>
    </row>
    <row collapsed="false" customFormat="false" customHeight="false" hidden="false" ht="12.1" outlineLevel="0" r="18">
      <c r="A18" s="53" t="n">
        <v>44935</v>
      </c>
      <c r="B18" s="17" t="s">
        <v>704</v>
      </c>
      <c r="C18" s="17" t="s">
        <v>16</v>
      </c>
      <c r="D18" s="17" t="s">
        <v>18</v>
      </c>
      <c r="E18" s="18" t="n">
        <v>12</v>
      </c>
      <c r="F18" s="7" t="s">
        <f>=DATEDIF(A18,$N$2,"y")</f>
      </c>
      <c r="G18" s="7" t="s">
        <f>=DATEDIF(A18,$N$2,"ym")</f>
      </c>
      <c r="H18" s="7" t="s">
        <f>=DATEDIF(A18,$N$2,"md")</f>
      </c>
      <c r="I18" s="7" t="n">
        <v>1026</v>
      </c>
      <c r="J18" s="18" t="n">
        <v>4108.6425</v>
      </c>
      <c r="K18" s="6" t="s">
        <f>=Портфель!F2*Портфель!$Q$13</f>
      </c>
      <c r="L18" s="6" t="s">
        <f>=(K18-J18)*E18</f>
      </c>
      <c r="M18" s="6" t="s">
        <f>=MAX(0,L18*0.13)</f>
      </c>
    </row>
    <row collapsed="false" customFormat="false" customHeight="false" hidden="false" ht="12.1" outlineLevel="0" r="19">
      <c r="A19" s="53" t="n">
        <v>44935</v>
      </c>
      <c r="B19" s="17" t="s">
        <v>704</v>
      </c>
      <c r="C19" s="17" t="s">
        <v>16</v>
      </c>
      <c r="D19" s="17" t="s">
        <v>18</v>
      </c>
      <c r="E19" s="18" t="n">
        <v>1</v>
      </c>
      <c r="F19" s="7" t="s">
        <f>=DATEDIF(A19,$N$2,"y")</f>
      </c>
      <c r="G19" s="7" t="s">
        <f>=DATEDIF(A19,$N$2,"ym")</f>
      </c>
      <c r="H19" s="7" t="s">
        <f>=DATEDIF(A19,$N$2,"md")</f>
      </c>
      <c r="I19" s="7" t="n">
        <v>1026</v>
      </c>
      <c r="J19" s="18" t="n">
        <v>4106.64</v>
      </c>
      <c r="K19" s="6" t="s">
        <f>=Портфель!F2*Портфель!$Q$13</f>
      </c>
      <c r="L19" s="6" t="s">
        <f>=(K19-J19)*E19</f>
      </c>
      <c r="M19" s="6" t="s">
        <f>=MAX(0,L19*0.13)</f>
      </c>
    </row>
    <row collapsed="false" customFormat="false" customHeight="false" hidden="false" ht="12.1" outlineLevel="0" r="20">
      <c r="A20" s="53" t="n">
        <v>44963</v>
      </c>
      <c r="B20" s="17" t="s">
        <v>704</v>
      </c>
      <c r="C20" s="17" t="s">
        <v>16</v>
      </c>
      <c r="D20" s="17" t="s">
        <v>18</v>
      </c>
      <c r="E20" s="18" t="n">
        <v>6</v>
      </c>
      <c r="F20" s="7" t="s">
        <f>=DATEDIF(A20,$N$2,"y")</f>
      </c>
      <c r="G20" s="7" t="s">
        <f>=DATEDIF(A20,$N$2,"ym")</f>
      </c>
      <c r="H20" s="7" t="s">
        <f>=DATEDIF(A20,$N$2,"md")</f>
      </c>
      <c r="I20" s="7" t="n">
        <v>998</v>
      </c>
      <c r="J20" s="18" t="n">
        <v>3921.5683333333</v>
      </c>
      <c r="K20" s="6" t="s">
        <f>=Портфель!F2*Портфель!$Q$13</f>
      </c>
      <c r="L20" s="6" t="s">
        <f>=(K20-J20)*E20</f>
      </c>
      <c r="M20" s="6" t="s">
        <f>=MAX(0,L20*0.13)</f>
      </c>
    </row>
    <row collapsed="false" customFormat="false" customHeight="false" hidden="false" ht="12.1" outlineLevel="0" r="21">
      <c r="A21" s="53" t="n">
        <v>44972</v>
      </c>
      <c r="B21" s="17" t="s">
        <v>704</v>
      </c>
      <c r="C21" s="17" t="s">
        <v>16</v>
      </c>
      <c r="D21" s="17" t="s">
        <v>18</v>
      </c>
      <c r="E21" s="18" t="n">
        <v>5</v>
      </c>
      <c r="F21" s="7" t="s">
        <f>=DATEDIF(A21,$N$2,"y")</f>
      </c>
      <c r="G21" s="7" t="s">
        <f>=DATEDIF(A21,$N$2,"ym")</f>
      </c>
      <c r="H21" s="7" t="s">
        <f>=DATEDIF(A21,$N$2,"md")</f>
      </c>
      <c r="I21" s="7" t="n">
        <v>989</v>
      </c>
      <c r="J21" s="18" t="n">
        <v>3869.548</v>
      </c>
      <c r="K21" s="6" t="s">
        <f>=Портфель!F2*Портфель!$Q$13</f>
      </c>
      <c r="L21" s="6" t="s">
        <f>=(K21-J21)*E21</f>
      </c>
      <c r="M21" s="6" t="s">
        <f>=MAX(0,L21*0.13)</f>
      </c>
    </row>
    <row collapsed="false" customFormat="false" customHeight="false" hidden="false" ht="12.1" outlineLevel="0" r="22">
      <c r="A22" s="53" t="n">
        <v>45054</v>
      </c>
      <c r="B22" s="17" t="s">
        <v>704</v>
      </c>
      <c r="C22" s="17" t="s">
        <v>16</v>
      </c>
      <c r="D22" s="17" t="s">
        <v>18</v>
      </c>
      <c r="E22" s="18" t="n">
        <v>7</v>
      </c>
      <c r="F22" s="7" t="s">
        <f>=DATEDIF(A22,$N$2,"y")</f>
      </c>
      <c r="G22" s="7" t="s">
        <f>=DATEDIF(A22,$N$2,"ym")</f>
      </c>
      <c r="H22" s="7" t="s">
        <f>=DATEDIF(A22,$N$2,"md")</f>
      </c>
      <c r="I22" s="7" t="n">
        <v>907</v>
      </c>
      <c r="J22" s="18" t="n">
        <v>4562.8242857143</v>
      </c>
      <c r="K22" s="6" t="s">
        <f>=Портфель!F2*Портфель!$Q$13</f>
      </c>
      <c r="L22" s="6" t="s">
        <f>=(K22-J22)*E22</f>
      </c>
      <c r="M22" s="6" t="s">
        <f>=MAX(0,L22*0.13)</f>
      </c>
    </row>
    <row collapsed="false" customFormat="false" customHeight="false" hidden="false" ht="12.1" outlineLevel="0" r="23">
      <c r="A23" s="53" t="n">
        <v>45077</v>
      </c>
      <c r="B23" s="17" t="s">
        <v>704</v>
      </c>
      <c r="C23" s="17" t="s">
        <v>16</v>
      </c>
      <c r="D23" s="17" t="s">
        <v>18</v>
      </c>
      <c r="E23" s="18" t="n">
        <v>9</v>
      </c>
      <c r="F23" s="7" t="s">
        <f>=DATEDIF(A23,$N$2,"y")</f>
      </c>
      <c r="G23" s="7" t="s">
        <f>=DATEDIF(A23,$N$2,"ym")</f>
      </c>
      <c r="H23" s="7" t="s">
        <f>=DATEDIF(A23,$N$2,"md")</f>
      </c>
      <c r="I23" s="7" t="n">
        <v>884</v>
      </c>
      <c r="J23" s="18" t="n">
        <v>5571.2277777778</v>
      </c>
      <c r="K23" s="6" t="s">
        <f>=Портфель!F2*Портфель!$Q$13</f>
      </c>
      <c r="L23" s="6" t="s">
        <f>=(K23-J23)*E23</f>
      </c>
      <c r="M23" s="6" t="s">
        <f>=MAX(0,L23*0.13)</f>
      </c>
    </row>
    <row collapsed="false" customFormat="false" customHeight="false" hidden="false" ht="12.1" outlineLevel="0" r="24">
      <c r="A24" s="53" t="n">
        <v>45208</v>
      </c>
      <c r="B24" s="17" t="s">
        <v>704</v>
      </c>
      <c r="C24" s="17" t="s">
        <v>16</v>
      </c>
      <c r="D24" s="17" t="s">
        <v>18</v>
      </c>
      <c r="E24" s="18" t="n">
        <v>10</v>
      </c>
      <c r="F24" s="7" t="s">
        <f>=DATEDIF(A24,$N$2,"y")</f>
      </c>
      <c r="G24" s="7" t="s">
        <f>=DATEDIF(A24,$N$2,"ym")</f>
      </c>
      <c r="H24" s="7" t="s">
        <f>=DATEDIF(A24,$N$2,"md")</f>
      </c>
      <c r="I24" s="7" t="n">
        <v>753</v>
      </c>
      <c r="J24" s="18" t="n">
        <v>6852.74</v>
      </c>
      <c r="K24" s="6" t="s">
        <f>=Портфель!F2*Портфель!$Q$13</f>
      </c>
      <c r="L24" s="6" t="s">
        <f>=(K24-J24)*E24</f>
      </c>
      <c r="M24" s="6" t="s">
        <f>=MAX(0,L24*0.13)</f>
      </c>
    </row>
    <row collapsed="false" customFormat="false" customHeight="false" hidden="false" ht="12.1" outlineLevel="0" r="25">
      <c r="A25" s="53" t="n">
        <v>45210</v>
      </c>
      <c r="B25" s="17" t="s">
        <v>704</v>
      </c>
      <c r="C25" s="17" t="s">
        <v>16</v>
      </c>
      <c r="D25" s="17" t="s">
        <v>18</v>
      </c>
      <c r="E25" s="18" t="n">
        <v>15</v>
      </c>
      <c r="F25" s="7" t="s">
        <f>=DATEDIF(A25,$N$2,"y")</f>
      </c>
      <c r="G25" s="7" t="s">
        <f>=DATEDIF(A25,$N$2,"ym")</f>
      </c>
      <c r="H25" s="7" t="s">
        <f>=DATEDIF(A25,$N$2,"md")</f>
      </c>
      <c r="I25" s="7" t="n">
        <v>751</v>
      </c>
      <c r="J25" s="18" t="n">
        <v>7082.832</v>
      </c>
      <c r="K25" s="6" t="s">
        <f>=Портфель!F2*Портфель!$Q$13</f>
      </c>
      <c r="L25" s="6" t="s">
        <f>=(K25-J25)*E25</f>
      </c>
      <c r="M25" s="6" t="s">
        <f>=MAX(0,L25*0.13)</f>
      </c>
    </row>
    <row collapsed="false" customFormat="false" customHeight="false" hidden="false" ht="12.1" outlineLevel="0" r="26">
      <c r="A26" s="53" t="n">
        <v>45210</v>
      </c>
      <c r="B26" s="17" t="s">
        <v>704</v>
      </c>
      <c r="C26" s="17" t="s">
        <v>16</v>
      </c>
      <c r="D26" s="17" t="s">
        <v>18</v>
      </c>
      <c r="E26" s="18" t="n">
        <v>15</v>
      </c>
      <c r="F26" s="7" t="s">
        <f>=DATEDIF(A26,$N$2,"y")</f>
      </c>
      <c r="G26" s="7" t="s">
        <f>=DATEDIF(A26,$N$2,"ym")</f>
      </c>
      <c r="H26" s="7" t="s">
        <f>=DATEDIF(A26,$N$2,"md")</f>
      </c>
      <c r="I26" s="7" t="n">
        <v>751</v>
      </c>
      <c r="J26" s="18" t="n">
        <v>7077.83</v>
      </c>
      <c r="K26" s="6" t="s">
        <f>=Портфель!F2*Портфель!$Q$13</f>
      </c>
      <c r="L26" s="6" t="s">
        <f>=(K26-J26)*E26</f>
      </c>
      <c r="M26" s="6" t="s">
        <f>=MAX(0,L26*0.13)</f>
      </c>
    </row>
    <row collapsed="false" customFormat="false" customHeight="false" hidden="false" ht="12.1" outlineLevel="0" r="27">
      <c r="A27" s="53" t="n">
        <v>45210</v>
      </c>
      <c r="B27" s="17" t="s">
        <v>704</v>
      </c>
      <c r="C27" s="17" t="s">
        <v>16</v>
      </c>
      <c r="D27" s="17" t="s">
        <v>18</v>
      </c>
      <c r="E27" s="18" t="n">
        <v>20</v>
      </c>
      <c r="F27" s="7" t="s">
        <f>=DATEDIF(A27,$N$2,"y")</f>
      </c>
      <c r="G27" s="7" t="s">
        <f>=DATEDIF(A27,$N$2,"ym")</f>
      </c>
      <c r="H27" s="7" t="s">
        <f>=DATEDIF(A27,$N$2,"md")</f>
      </c>
      <c r="I27" s="7" t="n">
        <v>751</v>
      </c>
      <c r="J27" s="18" t="n">
        <v>7072.828</v>
      </c>
      <c r="K27" s="6" t="s">
        <f>=Портфель!F2*Портфель!$Q$13</f>
      </c>
      <c r="L27" s="6" t="s">
        <f>=(K27-J27)*E27</f>
      </c>
      <c r="M27" s="6" t="s">
        <f>=MAX(0,L27*0.13)</f>
      </c>
    </row>
    <row collapsed="false" customFormat="false" customHeight="false" hidden="false" ht="12.1" outlineLevel="0" r="28">
      <c r="A28" s="53" t="n">
        <v>45210</v>
      </c>
      <c r="B28" s="17" t="s">
        <v>704</v>
      </c>
      <c r="C28" s="17" t="s">
        <v>16</v>
      </c>
      <c r="D28" s="17" t="s">
        <v>18</v>
      </c>
      <c r="E28" s="18" t="n">
        <v>9</v>
      </c>
      <c r="F28" s="7" t="s">
        <f>=DATEDIF(A28,$N$2,"y")</f>
      </c>
      <c r="G28" s="7" t="s">
        <f>=DATEDIF(A28,$N$2,"ym")</f>
      </c>
      <c r="H28" s="7" t="s">
        <f>=DATEDIF(A28,$N$2,"md")</f>
      </c>
      <c r="I28" s="7" t="n">
        <v>751</v>
      </c>
      <c r="J28" s="18" t="n">
        <v>6967.7855555556</v>
      </c>
      <c r="K28" s="6" t="s">
        <f>=Портфель!F2*Портфель!$Q$13</f>
      </c>
      <c r="L28" s="6" t="s">
        <f>=(K28-J28)*E28</f>
      </c>
      <c r="M28" s="6" t="s">
        <f>=MAX(0,L28*0.13)</f>
      </c>
    </row>
    <row collapsed="false" customFormat="false" customHeight="false" hidden="false" ht="12.1" outlineLevel="0" r="29">
      <c r="A29" s="53" t="n">
        <v>45210</v>
      </c>
      <c r="B29" s="17" t="s">
        <v>704</v>
      </c>
      <c r="C29" s="17" t="s">
        <v>16</v>
      </c>
      <c r="D29" s="17" t="s">
        <v>18</v>
      </c>
      <c r="E29" s="18" t="n">
        <v>13</v>
      </c>
      <c r="F29" s="7" t="s">
        <f>=DATEDIF(A29,$N$2,"y")</f>
      </c>
      <c r="G29" s="7" t="s">
        <f>=DATEDIF(A29,$N$2,"ym")</f>
      </c>
      <c r="H29" s="7" t="s">
        <f>=DATEDIF(A29,$N$2,"md")</f>
      </c>
      <c r="I29" s="7" t="n">
        <v>751</v>
      </c>
      <c r="J29" s="18" t="n">
        <v>6922.7676923077</v>
      </c>
      <c r="K29" s="6" t="s">
        <f>=Портфель!F2*Портфель!$Q$13</f>
      </c>
      <c r="L29" s="6" t="s">
        <f>=(K29-J29)*E29</f>
      </c>
      <c r="M29" s="6" t="s">
        <f>=MAX(0,L29*0.13)</f>
      </c>
    </row>
    <row collapsed="false" customFormat="false" customHeight="false" hidden="false" ht="12.1" outlineLevel="0" r="30">
      <c r="A30" s="53" t="n">
        <v>45212</v>
      </c>
      <c r="B30" s="17" t="s">
        <v>704</v>
      </c>
      <c r="C30" s="17" t="s">
        <v>16</v>
      </c>
      <c r="D30" s="17" t="s">
        <v>18</v>
      </c>
      <c r="E30" s="18" t="n">
        <v>12</v>
      </c>
      <c r="F30" s="7" t="s">
        <f>=DATEDIF(A30,$N$2,"y")</f>
      </c>
      <c r="G30" s="7" t="s">
        <f>=DATEDIF(A30,$N$2,"ym")</f>
      </c>
      <c r="H30" s="7" t="s">
        <f>=DATEDIF(A30,$N$2,"md")</f>
      </c>
      <c r="I30" s="7" t="n">
        <v>749</v>
      </c>
      <c r="J30" s="18" t="n">
        <v>7243.8966666667</v>
      </c>
      <c r="K30" s="6" t="s">
        <f>=Портфель!F2*Портфель!$Q$13</f>
      </c>
      <c r="L30" s="6" t="s">
        <f>=(K30-J30)*E30</f>
      </c>
      <c r="M30" s="6" t="s">
        <f>=MAX(0,L30*0.13)</f>
      </c>
    </row>
    <row collapsed="false" customFormat="false" customHeight="false" hidden="false" ht="12.1" outlineLevel="0" r="31">
      <c r="A31" s="53" t="n">
        <v>45212</v>
      </c>
      <c r="B31" s="17" t="s">
        <v>704</v>
      </c>
      <c r="C31" s="17" t="s">
        <v>16</v>
      </c>
      <c r="D31" s="17" t="s">
        <v>18</v>
      </c>
      <c r="E31" s="18" t="n">
        <v>1</v>
      </c>
      <c r="F31" s="7" t="s">
        <f>=DATEDIF(A31,$N$2,"y")</f>
      </c>
      <c r="G31" s="7" t="s">
        <f>=DATEDIF(A31,$N$2,"ym")</f>
      </c>
      <c r="H31" s="7" t="s">
        <f>=DATEDIF(A31,$N$2,"md")</f>
      </c>
      <c r="I31" s="7" t="n">
        <v>749</v>
      </c>
      <c r="J31" s="18" t="n">
        <v>7243.9</v>
      </c>
      <c r="K31" s="6" t="s">
        <f>=Портфель!F2*Портфель!$Q$13</f>
      </c>
      <c r="L31" s="6" t="s">
        <f>=(K31-J31)*E31</f>
      </c>
      <c r="M31" s="6" t="s">
        <f>=MAX(0,L31*0.13)</f>
      </c>
    </row>
    <row collapsed="false" customFormat="false" customHeight="false" hidden="false" ht="12.1" outlineLevel="0" r="32">
      <c r="A32" s="53" t="n">
        <v>45212</v>
      </c>
      <c r="B32" s="17" t="s">
        <v>704</v>
      </c>
      <c r="C32" s="17" t="s">
        <v>16</v>
      </c>
      <c r="D32" s="17" t="s">
        <v>18</v>
      </c>
      <c r="E32" s="18" t="n">
        <v>1</v>
      </c>
      <c r="F32" s="7" t="s">
        <f>=DATEDIF(A32,$N$2,"y")</f>
      </c>
      <c r="G32" s="7" t="s">
        <f>=DATEDIF(A32,$N$2,"ym")</f>
      </c>
      <c r="H32" s="7" t="s">
        <f>=DATEDIF(A32,$N$2,"md")</f>
      </c>
      <c r="I32" s="7" t="n">
        <v>749</v>
      </c>
      <c r="J32" s="18" t="n">
        <v>7243.9</v>
      </c>
      <c r="K32" s="6" t="s">
        <f>=Портфель!F2*Портфель!$Q$13</f>
      </c>
      <c r="L32" s="6" t="s">
        <f>=(K32-J32)*E32</f>
      </c>
      <c r="M32" s="6" t="s">
        <f>=MAX(0,L32*0.13)</f>
      </c>
    </row>
    <row collapsed="false" customFormat="false" customHeight="false" hidden="false" ht="12.1" outlineLevel="0" r="33">
      <c r="A33" s="53" t="n">
        <v>45212</v>
      </c>
      <c r="B33" s="17" t="s">
        <v>704</v>
      </c>
      <c r="C33" s="17" t="s">
        <v>16</v>
      </c>
      <c r="D33" s="17" t="s">
        <v>18</v>
      </c>
      <c r="E33" s="18" t="n">
        <v>5</v>
      </c>
      <c r="F33" s="7" t="s">
        <f>=DATEDIF(A33,$N$2,"y")</f>
      </c>
      <c r="G33" s="7" t="s">
        <f>=DATEDIF(A33,$N$2,"ym")</f>
      </c>
      <c r="H33" s="7" t="s">
        <f>=DATEDIF(A33,$N$2,"md")</f>
      </c>
      <c r="I33" s="7" t="n">
        <v>749</v>
      </c>
      <c r="J33" s="18" t="n">
        <v>7243.896</v>
      </c>
      <c r="K33" s="6" t="s">
        <f>=Портфель!F2*Портфель!$Q$13</f>
      </c>
      <c r="L33" s="6" t="s">
        <f>=(K33-J33)*E33</f>
      </c>
      <c r="M33" s="6" t="s">
        <f>=MAX(0,L33*0.13)</f>
      </c>
    </row>
    <row collapsed="false" customFormat="false" customHeight="false" hidden="false" ht="12.1" outlineLevel="0" r="34">
      <c r="A34" s="53" t="n">
        <v>45321</v>
      </c>
      <c r="B34" s="17" t="s">
        <v>704</v>
      </c>
      <c r="C34" s="17" t="s">
        <v>16</v>
      </c>
      <c r="D34" s="17" t="s">
        <v>18</v>
      </c>
      <c r="E34" s="18" t="n">
        <v>4</v>
      </c>
      <c r="F34" s="7" t="s">
        <f>=DATEDIF(A34,$N$2,"y")</f>
      </c>
      <c r="G34" s="7" t="s">
        <f>=DATEDIF(A34,$N$2,"ym")</f>
      </c>
      <c r="H34" s="7" t="s">
        <f>=DATEDIF(A34,$N$2,"md")</f>
      </c>
      <c r="I34" s="7" t="n">
        <v>640</v>
      </c>
      <c r="J34" s="18" t="n">
        <v>6992.795</v>
      </c>
      <c r="K34" s="6" t="s">
        <f>=Портфель!F2*Портфель!$Q$13</f>
      </c>
      <c r="L34" s="6" t="s">
        <f>=(K34-J34)*E34</f>
      </c>
      <c r="M34" s="6" t="s">
        <f>=MAX(0,L34*0.13)</f>
      </c>
    </row>
    <row collapsed="false" customFormat="false" customHeight="false" hidden="false" ht="12.1" outlineLevel="0" r="35">
      <c r="A35" s="53" t="n">
        <v>45497</v>
      </c>
      <c r="B35" s="17" t="s">
        <v>704</v>
      </c>
      <c r="C35" s="17" t="s">
        <v>16</v>
      </c>
      <c r="D35" s="17" t="s">
        <v>18</v>
      </c>
      <c r="E35" s="18" t="n">
        <v>4</v>
      </c>
      <c r="F35" s="7" t="s">
        <f>=DATEDIF(A35,$N$2,"y")</f>
      </c>
      <c r="G35" s="7" t="s">
        <f>=DATEDIF(A35,$N$2,"ym")</f>
      </c>
      <c r="H35" s="7" t="s">
        <f>=DATEDIF(A35,$N$2,"md")</f>
      </c>
      <c r="I35" s="7" t="n">
        <v>464</v>
      </c>
      <c r="J35" s="18" t="n">
        <v>6978.79</v>
      </c>
      <c r="K35" s="6" t="s">
        <f>=Портфель!F2*Портфель!$Q$13</f>
      </c>
      <c r="L35" s="6" t="s">
        <f>=(K35-J35)*E35</f>
      </c>
      <c r="M35" s="6" t="s">
        <f>=MAX(0,L35*0.13)</f>
      </c>
    </row>
    <row collapsed="false" customFormat="false" customHeight="false" hidden="false" ht="12.1" outlineLevel="0" r="36">
      <c r="A36" s="53" t="n">
        <v>45527</v>
      </c>
      <c r="B36" s="17" t="s">
        <v>704</v>
      </c>
      <c r="C36" s="17" t="s">
        <v>16</v>
      </c>
      <c r="D36" s="17" t="s">
        <v>18</v>
      </c>
      <c r="E36" s="18" t="n">
        <v>14</v>
      </c>
      <c r="F36" s="7" t="s">
        <f>=DATEDIF(A36,$N$2,"y")</f>
      </c>
      <c r="G36" s="7" t="s">
        <f>=DATEDIF(A36,$N$2,"ym")</f>
      </c>
      <c r="H36" s="7" t="s">
        <f>=DATEDIF(A36,$N$2,"md")</f>
      </c>
      <c r="I36" s="7" t="n">
        <v>434</v>
      </c>
      <c r="J36" s="18" t="n">
        <v>6396.5578571429</v>
      </c>
      <c r="K36" s="6" t="s">
        <f>=Портфель!F2*Портфель!$Q$13</f>
      </c>
      <c r="L36" s="6" t="s">
        <f>=(K36-J36)*E36</f>
      </c>
      <c r="M36" s="6" t="s">
        <f>=MAX(0,L36*0.13)</f>
      </c>
    </row>
    <row collapsed="false" customFormat="false" customHeight="false" hidden="false" ht="12.1" outlineLevel="0" r="37">
      <c r="A37" s="53" t="n">
        <v>45539</v>
      </c>
      <c r="B37" s="17" t="s">
        <v>704</v>
      </c>
      <c r="C37" s="17" t="s">
        <v>16</v>
      </c>
      <c r="D37" s="17" t="s">
        <v>18</v>
      </c>
      <c r="E37" s="18" t="n">
        <v>7</v>
      </c>
      <c r="F37" s="7" t="s">
        <f>=DATEDIF(A37,$N$2,"y")</f>
      </c>
      <c r="G37" s="7" t="s">
        <f>=DATEDIF(A37,$N$2,"ym")</f>
      </c>
      <c r="H37" s="7" t="s">
        <f>=DATEDIF(A37,$N$2,"md")</f>
      </c>
      <c r="I37" s="7" t="n">
        <v>422</v>
      </c>
      <c r="J37" s="18" t="n">
        <v>6187.4742857143</v>
      </c>
      <c r="K37" s="6" t="s">
        <f>=Портфель!F2*Портфель!$Q$13</f>
      </c>
      <c r="L37" s="6" t="s">
        <f>=(K37-J37)*E37</f>
      </c>
      <c r="M37" s="6" t="s">
        <f>=MAX(0,L37*0.13)</f>
      </c>
    </row>
    <row collapsed="false" customFormat="false" customHeight="false" hidden="false" ht="12.1" outlineLevel="0" r="38">
      <c r="A38" s="53" t="n">
        <v>45589</v>
      </c>
      <c r="B38" s="17" t="s">
        <v>704</v>
      </c>
      <c r="C38" s="17" t="s">
        <v>16</v>
      </c>
      <c r="D38" s="17" t="s">
        <v>18</v>
      </c>
      <c r="E38" s="18" t="n">
        <v>1</v>
      </c>
      <c r="F38" s="7" t="s">
        <f>=DATEDIF(A38,$N$2,"y")</f>
      </c>
      <c r="G38" s="7" t="s">
        <f>=DATEDIF(A38,$N$2,"ym")</f>
      </c>
      <c r="H38" s="7" t="s">
        <f>=DATEDIF(A38,$N$2,"md")</f>
      </c>
      <c r="I38" s="7" t="n">
        <v>372</v>
      </c>
      <c r="J38" s="18" t="n">
        <v>6962.78</v>
      </c>
      <c r="K38" s="6" t="s">
        <f>=Портфель!F2*Портфель!$Q$13</f>
      </c>
      <c r="L38" s="6" t="s">
        <f>=(K38-J38)*E38</f>
      </c>
      <c r="M38" s="6" t="s">
        <f>=MAX(0,L38*0.13)</f>
      </c>
    </row>
    <row collapsed="false" customFormat="false" customHeight="false" hidden="false" ht="12.1" outlineLevel="0" r="39">
      <c r="A39" s="53" t="n">
        <v>45590</v>
      </c>
      <c r="B39" s="17" t="s">
        <v>704</v>
      </c>
      <c r="C39" s="17" t="s">
        <v>16</v>
      </c>
      <c r="D39" s="17" t="s">
        <v>18</v>
      </c>
      <c r="E39" s="18" t="n">
        <v>1</v>
      </c>
      <c r="F39" s="7" t="s">
        <f>=DATEDIF(A39,$N$2,"y")</f>
      </c>
      <c r="G39" s="7" t="s">
        <f>=DATEDIF(A39,$N$2,"ym")</f>
      </c>
      <c r="H39" s="7" t="s">
        <f>=DATEDIF(A39,$N$2,"md")</f>
      </c>
      <c r="I39" s="7" t="n">
        <v>371</v>
      </c>
      <c r="J39" s="18" t="n">
        <v>6993.8</v>
      </c>
      <c r="K39" s="6" t="s">
        <f>=Портфель!F2*Портфель!$Q$13</f>
      </c>
      <c r="L39" s="6" t="s">
        <f>=(K39-J39)*E39</f>
      </c>
      <c r="M39" s="6" t="s">
        <f>=MAX(0,L39*0.13)</f>
      </c>
    </row>
    <row collapsed="false" customFormat="false" customHeight="false" hidden="false" ht="12.1" outlineLevel="0" r="40">
      <c r="A40" s="53" t="n">
        <v>45590</v>
      </c>
      <c r="B40" s="17" t="s">
        <v>704</v>
      </c>
      <c r="C40" s="17" t="s">
        <v>16</v>
      </c>
      <c r="D40" s="17" t="s">
        <v>18</v>
      </c>
      <c r="E40" s="18" t="n">
        <v>1</v>
      </c>
      <c r="F40" s="7" t="s">
        <f>=DATEDIF(A40,$N$2,"y")</f>
      </c>
      <c r="G40" s="7" t="s">
        <f>=DATEDIF(A40,$N$2,"ym")</f>
      </c>
      <c r="H40" s="7" t="s">
        <f>=DATEDIF(A40,$N$2,"md")</f>
      </c>
      <c r="I40" s="7" t="n">
        <v>371</v>
      </c>
      <c r="J40" s="18" t="n">
        <v>6993.8</v>
      </c>
      <c r="K40" s="6" t="s">
        <f>=Портфель!F2*Портфель!$Q$13</f>
      </c>
      <c r="L40" s="6" t="s">
        <f>=(K40-J40)*E40</f>
      </c>
      <c r="M40" s="6" t="s">
        <f>=MAX(0,L40*0.13)</f>
      </c>
    </row>
    <row collapsed="false" customFormat="false" customHeight="false" hidden="false" ht="12.1" outlineLevel="0" r="41">
      <c r="A41" s="53" t="n">
        <v>45590</v>
      </c>
      <c r="B41" s="17" t="s">
        <v>704</v>
      </c>
      <c r="C41" s="17" t="s">
        <v>16</v>
      </c>
      <c r="D41" s="17" t="s">
        <v>18</v>
      </c>
      <c r="E41" s="18" t="n">
        <v>1</v>
      </c>
      <c r="F41" s="7" t="s">
        <f>=DATEDIF(A41,$N$2,"y")</f>
      </c>
      <c r="G41" s="7" t="s">
        <f>=DATEDIF(A41,$N$2,"ym")</f>
      </c>
      <c r="H41" s="7" t="s">
        <f>=DATEDIF(A41,$N$2,"md")</f>
      </c>
      <c r="I41" s="7" t="n">
        <v>371</v>
      </c>
      <c r="J41" s="18" t="n">
        <v>6993.8</v>
      </c>
      <c r="K41" s="6" t="s">
        <f>=Портфель!F2*Портфель!$Q$13</f>
      </c>
      <c r="L41" s="6" t="s">
        <f>=(K41-J41)*E41</f>
      </c>
      <c r="M41" s="6" t="s">
        <f>=MAX(0,L41*0.13)</f>
      </c>
    </row>
    <row collapsed="false" customFormat="false" customHeight="false" hidden="false" ht="12.1" outlineLevel="0" r="42">
      <c r="A42" s="53" t="n">
        <v>45590</v>
      </c>
      <c r="B42" s="17" t="s">
        <v>704</v>
      </c>
      <c r="C42" s="17" t="s">
        <v>16</v>
      </c>
      <c r="D42" s="17" t="s">
        <v>18</v>
      </c>
      <c r="E42" s="18" t="n">
        <v>1</v>
      </c>
      <c r="F42" s="7" t="s">
        <f>=DATEDIF(A42,$N$2,"y")</f>
      </c>
      <c r="G42" s="7" t="s">
        <f>=DATEDIF(A42,$N$2,"ym")</f>
      </c>
      <c r="H42" s="7" t="s">
        <f>=DATEDIF(A42,$N$2,"md")</f>
      </c>
      <c r="I42" s="7" t="n">
        <v>371</v>
      </c>
      <c r="J42" s="18" t="n">
        <v>6993.8</v>
      </c>
      <c r="K42" s="6" t="s">
        <f>=Портфель!F2*Портфель!$Q$13</f>
      </c>
      <c r="L42" s="6" t="s">
        <f>=(K42-J42)*E42</f>
      </c>
      <c r="M42" s="6" t="s">
        <f>=MAX(0,L42*0.13)</f>
      </c>
    </row>
    <row collapsed="false" customFormat="false" customHeight="false" hidden="false" ht="12.1" outlineLevel="0" r="43">
      <c r="A43" s="53" t="n">
        <v>45590</v>
      </c>
      <c r="B43" s="17" t="s">
        <v>704</v>
      </c>
      <c r="C43" s="17" t="s">
        <v>16</v>
      </c>
      <c r="D43" s="17" t="s">
        <v>18</v>
      </c>
      <c r="E43" s="18" t="n">
        <v>5</v>
      </c>
      <c r="F43" s="7" t="s">
        <f>=DATEDIF(A43,$N$2,"y")</f>
      </c>
      <c r="G43" s="7" t="s">
        <f>=DATEDIF(A43,$N$2,"ym")</f>
      </c>
      <c r="H43" s="7" t="s">
        <f>=DATEDIF(A43,$N$2,"md")</f>
      </c>
      <c r="I43" s="7" t="n">
        <v>371</v>
      </c>
      <c r="J43" s="18" t="n">
        <v>6822.728</v>
      </c>
      <c r="K43" s="6" t="s">
        <f>=Портфель!F2*Портфель!$Q$13</f>
      </c>
      <c r="L43" s="6" t="s">
        <f>=(K43-J43)*E43</f>
      </c>
      <c r="M43" s="6" t="s">
        <f>=MAX(0,L43*0.13)</f>
      </c>
    </row>
    <row collapsed="false" customFormat="false" customHeight="false" hidden="false" ht="12.1" outlineLevel="0" r="44">
      <c r="A44" s="53" t="n">
        <v>45590</v>
      </c>
      <c r="B44" s="17" t="s">
        <v>704</v>
      </c>
      <c r="C44" s="17" t="s">
        <v>16</v>
      </c>
      <c r="D44" s="17" t="s">
        <v>18</v>
      </c>
      <c r="E44" s="18" t="n">
        <v>10</v>
      </c>
      <c r="F44" s="7" t="s">
        <f>=DATEDIF(A44,$N$2,"y")</f>
      </c>
      <c r="G44" s="7" t="s">
        <f>=DATEDIF(A44,$N$2,"ym")</f>
      </c>
      <c r="H44" s="7" t="s">
        <f>=DATEDIF(A44,$N$2,"md")</f>
      </c>
      <c r="I44" s="7" t="n">
        <v>371</v>
      </c>
      <c r="J44" s="18" t="n">
        <v>6753.7</v>
      </c>
      <c r="K44" s="6" t="s">
        <f>=Портфель!F2*Портфель!$Q$13</f>
      </c>
      <c r="L44" s="6" t="s">
        <f>=(K44-J44)*E44</f>
      </c>
      <c r="M44" s="6" t="s">
        <f>=MAX(0,L44*0.13)</f>
      </c>
    </row>
    <row collapsed="false" customFormat="false" customHeight="false" hidden="false" ht="12.1" outlineLevel="0" r="45">
      <c r="A45" s="53" t="n">
        <v>45593</v>
      </c>
      <c r="B45" s="17" t="s">
        <v>704</v>
      </c>
      <c r="C45" s="17" t="s">
        <v>16</v>
      </c>
      <c r="D45" s="17" t="s">
        <v>18</v>
      </c>
      <c r="E45" s="18" t="n">
        <v>1</v>
      </c>
      <c r="F45" s="7" t="s">
        <f>=DATEDIF(A45,$N$2,"y")</f>
      </c>
      <c r="G45" s="7" t="s">
        <f>=DATEDIF(A45,$N$2,"ym")</f>
      </c>
      <c r="H45" s="7" t="s">
        <f>=DATEDIF(A45,$N$2,"md")</f>
      </c>
      <c r="I45" s="7" t="n">
        <v>368</v>
      </c>
      <c r="J45" s="18" t="n">
        <v>6692.68</v>
      </c>
      <c r="K45" s="6" t="s">
        <f>=Портфель!F2*Портфель!$Q$13</f>
      </c>
      <c r="L45" s="6" t="s">
        <f>=(K45-J45)*E45</f>
      </c>
      <c r="M45" s="6" t="s">
        <f>=MAX(0,L45*0.13)</f>
      </c>
    </row>
    <row collapsed="false" customFormat="false" customHeight="false" hidden="false" ht="12.1" outlineLevel="0" r="46">
      <c r="A46" s="53" t="n">
        <v>45593</v>
      </c>
      <c r="B46" s="17" t="s">
        <v>704</v>
      </c>
      <c r="C46" s="17" t="s">
        <v>16</v>
      </c>
      <c r="D46" s="17" t="s">
        <v>18</v>
      </c>
      <c r="E46" s="18" t="n">
        <v>13</v>
      </c>
      <c r="F46" s="7" t="s">
        <f>=DATEDIF(A46,$N$2,"y")</f>
      </c>
      <c r="G46" s="7" t="s">
        <f>=DATEDIF(A46,$N$2,"ym")</f>
      </c>
      <c r="H46" s="7" t="s">
        <f>=DATEDIF(A46,$N$2,"md")</f>
      </c>
      <c r="I46" s="7" t="n">
        <v>368</v>
      </c>
      <c r="J46" s="18" t="n">
        <v>6692.6761538462</v>
      </c>
      <c r="K46" s="6" t="s">
        <f>=Портфель!F2*Портфель!$Q$13</f>
      </c>
      <c r="L46" s="6" t="s">
        <f>=(K46-J46)*E46</f>
      </c>
      <c r="M46" s="6" t="s">
        <f>=MAX(0,L46*0.13)</f>
      </c>
    </row>
    <row collapsed="false" customFormat="false" customHeight="false" hidden="false" ht="12.1" outlineLevel="0" r="47">
      <c r="A47" s="53" t="n">
        <v>45597</v>
      </c>
      <c r="B47" s="17" t="s">
        <v>704</v>
      </c>
      <c r="C47" s="17" t="s">
        <v>16</v>
      </c>
      <c r="D47" s="17" t="s">
        <v>18</v>
      </c>
      <c r="E47" s="18" t="n">
        <v>8</v>
      </c>
      <c r="F47" s="7" t="s">
        <f>=DATEDIF(A47,$N$2,"y")</f>
      </c>
      <c r="G47" s="7" t="s">
        <f>=DATEDIF(A47,$N$2,"ym")</f>
      </c>
      <c r="H47" s="7" t="s">
        <f>=DATEDIF(A47,$N$2,"md")</f>
      </c>
      <c r="I47" s="7" t="n">
        <v>364</v>
      </c>
      <c r="J47" s="18" t="n">
        <v>6782.7125</v>
      </c>
      <c r="K47" s="6" t="s">
        <f>=Портфель!F2*Портфель!$Q$13</f>
      </c>
      <c r="L47" s="6" t="s">
        <f>=(K47-J47)*E47</f>
      </c>
      <c r="M47" s="6" t="s">
        <f>=MAX(0,L47*0.13)</f>
      </c>
    </row>
    <row collapsed="false" customFormat="false" customHeight="false" hidden="false" ht="12.1" outlineLevel="0" r="48">
      <c r="A48" s="53" t="n">
        <v>45625</v>
      </c>
      <c r="B48" s="17" t="s">
        <v>704</v>
      </c>
      <c r="C48" s="17" t="s">
        <v>16</v>
      </c>
      <c r="D48" s="17" t="s">
        <v>18</v>
      </c>
      <c r="E48" s="18" t="n">
        <v>2</v>
      </c>
      <c r="F48" s="7" t="s">
        <f>=DATEDIF(A48,$N$2,"y")</f>
      </c>
      <c r="G48" s="7" t="s">
        <f>=DATEDIF(A48,$N$2,"ym")</f>
      </c>
      <c r="H48" s="7" t="s">
        <f>=DATEDIF(A48,$N$2,"md")</f>
      </c>
      <c r="I48" s="7" t="n">
        <v>336</v>
      </c>
      <c r="J48" s="18" t="n">
        <v>6874.75</v>
      </c>
      <c r="K48" s="6" t="s">
        <f>=Портфель!F2*Портфель!$Q$13</f>
      </c>
      <c r="L48" s="6" t="s">
        <f>=(K48-J48)*E48</f>
      </c>
      <c r="M48" s="6" t="s">
        <f>=MAX(0,L48*0.13)</f>
      </c>
    </row>
    <row collapsed="false" customFormat="false" customHeight="false" hidden="false" ht="12.1" outlineLevel="0" r="49">
      <c r="A49" s="53" t="n">
        <v>45625</v>
      </c>
      <c r="B49" s="17" t="s">
        <v>704</v>
      </c>
      <c r="C49" s="17" t="s">
        <v>16</v>
      </c>
      <c r="D49" s="17" t="s">
        <v>18</v>
      </c>
      <c r="E49" s="18" t="n">
        <v>1</v>
      </c>
      <c r="F49" s="7" t="s">
        <f>=DATEDIF(A49,$N$2,"y")</f>
      </c>
      <c r="G49" s="7" t="s">
        <f>=DATEDIF(A49,$N$2,"ym")</f>
      </c>
      <c r="H49" s="7" t="s">
        <f>=DATEDIF(A49,$N$2,"md")</f>
      </c>
      <c r="I49" s="7" t="n">
        <v>336</v>
      </c>
      <c r="J49" s="18" t="n">
        <v>6874.75</v>
      </c>
      <c r="K49" s="6" t="s">
        <f>=Портфель!F2*Портфель!$Q$13</f>
      </c>
      <c r="L49" s="6" t="s">
        <f>=(K49-J49)*E49</f>
      </c>
      <c r="M49" s="6" t="s">
        <f>=MAX(0,L49*0.13)</f>
      </c>
    </row>
    <row collapsed="false" customFormat="false" customHeight="false" hidden="false" ht="12.1" outlineLevel="0" r="50">
      <c r="A50" s="53" t="n">
        <v>45650</v>
      </c>
      <c r="B50" s="17" t="s">
        <v>704</v>
      </c>
      <c r="C50" s="17" t="s">
        <v>16</v>
      </c>
      <c r="D50" s="17" t="s">
        <v>18</v>
      </c>
      <c r="E50" s="18" t="n">
        <v>10</v>
      </c>
      <c r="F50" s="7" t="s">
        <f>=DATEDIF(A50,$N$2,"y")</f>
      </c>
      <c r="G50" s="7" t="s">
        <f>=DATEDIF(A50,$N$2,"ym")</f>
      </c>
      <c r="H50" s="7" t="s">
        <f>=DATEDIF(A50,$N$2,"md")</f>
      </c>
      <c r="I50" s="7" t="n">
        <v>311</v>
      </c>
      <c r="J50" s="18" t="n">
        <v>6844.737</v>
      </c>
      <c r="K50" s="6" t="s">
        <f>=Портфель!F2*Портфель!$Q$13</f>
      </c>
      <c r="L50" s="6" t="s">
        <f>=(K50-J50)*E50</f>
      </c>
      <c r="M50" s="6" t="s">
        <f>=MAX(0,L50*0.13)</f>
      </c>
    </row>
    <row collapsed="false" customFormat="false" customHeight="false" hidden="false" ht="12.1" outlineLevel="0" r="51">
      <c r="A51" s="53" t="n">
        <v>45651</v>
      </c>
      <c r="B51" s="17" t="s">
        <v>704</v>
      </c>
      <c r="C51" s="17" t="s">
        <v>16</v>
      </c>
      <c r="D51" s="17" t="s">
        <v>18</v>
      </c>
      <c r="E51" s="18" t="n">
        <v>19</v>
      </c>
      <c r="F51" s="7" t="s">
        <f>=DATEDIF(A51,$N$2,"y")</f>
      </c>
      <c r="G51" s="7" t="s">
        <f>=DATEDIF(A51,$N$2,"ym")</f>
      </c>
      <c r="H51" s="7" t="s">
        <f>=DATEDIF(A51,$N$2,"md")</f>
      </c>
      <c r="I51" s="7" t="n">
        <v>310</v>
      </c>
      <c r="J51" s="18" t="n">
        <v>6878.7505263158</v>
      </c>
      <c r="K51" s="6" t="s">
        <f>=Портфель!F2*Портфель!$Q$13</f>
      </c>
      <c r="L51" s="6" t="s">
        <f>=(K51-J51)*E51</f>
      </c>
      <c r="M51" s="6" t="s">
        <f>=MAX(0,L51*0.13)</f>
      </c>
    </row>
    <row collapsed="false" customFormat="false" customHeight="false" hidden="false" ht="12.1" outlineLevel="0" r="52">
      <c r="A52" s="53" t="n">
        <v>45699</v>
      </c>
      <c r="B52" s="17" t="s">
        <v>704</v>
      </c>
      <c r="C52" s="17" t="s">
        <v>16</v>
      </c>
      <c r="D52" s="17" t="s">
        <v>18</v>
      </c>
      <c r="E52" s="18" t="n">
        <v>15</v>
      </c>
      <c r="F52" s="7" t="s">
        <f>=DATEDIF(A52,$N$2,"y")</f>
      </c>
      <c r="G52" s="7" t="s">
        <f>=DATEDIF(A52,$N$2,"ym")</f>
      </c>
      <c r="H52" s="7" t="s">
        <f>=DATEDIF(A52,$N$2,"md")</f>
      </c>
      <c r="I52" s="7" t="n">
        <v>262</v>
      </c>
      <c r="J52" s="18" t="n">
        <v>7168.366</v>
      </c>
      <c r="K52" s="6" t="s">
        <f>=Портфель!F2*Портфель!$Q$13</f>
      </c>
      <c r="L52" s="6" t="s">
        <f>=(K52-J52)*E52</f>
      </c>
      <c r="M52" s="6" t="s">
        <f>=MAX(0,L52*0.13)</f>
      </c>
    </row>
    <row collapsed="false" customFormat="false" customHeight="false" hidden="false" ht="12.1" outlineLevel="0" r="53">
      <c r="A53" s="53" t="n">
        <v>45750</v>
      </c>
      <c r="B53" s="17" t="s">
        <v>704</v>
      </c>
      <c r="C53" s="17" t="s">
        <v>16</v>
      </c>
      <c r="D53" s="17" t="s">
        <v>18</v>
      </c>
      <c r="E53" s="18" t="n">
        <v>8</v>
      </c>
      <c r="F53" s="7" t="s">
        <f>=DATEDIF(A53,$N$2,"y")</f>
      </c>
      <c r="G53" s="7" t="s">
        <f>=DATEDIF(A53,$N$2,"ym")</f>
      </c>
      <c r="H53" s="7" t="s">
        <f>=DATEDIF(A53,$N$2,"md")</f>
      </c>
      <c r="I53" s="7" t="n">
        <v>211</v>
      </c>
      <c r="J53" s="18" t="n">
        <v>6903.76</v>
      </c>
      <c r="K53" s="6" t="s">
        <f>=Портфель!F2*Портфель!$Q$13</f>
      </c>
      <c r="L53" s="6" t="s">
        <f>=(K53-J53)*E53</f>
      </c>
      <c r="M53" s="6" t="s">
        <f>=MAX(0,L53*0.13)</f>
      </c>
    </row>
    <row collapsed="false" customFormat="false" customHeight="false" hidden="false" ht="12.1" outlineLevel="0" r="54">
      <c r="A54" s="53" t="n">
        <v>45751</v>
      </c>
      <c r="B54" s="17" t="s">
        <v>704</v>
      </c>
      <c r="C54" s="17" t="s">
        <v>16</v>
      </c>
      <c r="D54" s="17" t="s">
        <v>18</v>
      </c>
      <c r="E54" s="18" t="n">
        <v>2</v>
      </c>
      <c r="F54" s="7" t="s">
        <f>=DATEDIF(A54,$N$2,"y")</f>
      </c>
      <c r="G54" s="7" t="s">
        <f>=DATEDIF(A54,$N$2,"ym")</f>
      </c>
      <c r="H54" s="7" t="s">
        <f>=DATEDIF(A54,$N$2,"md")</f>
      </c>
      <c r="I54" s="7" t="n">
        <v>210</v>
      </c>
      <c r="J54" s="18" t="n">
        <v>6488.595</v>
      </c>
      <c r="K54" s="6" t="s">
        <f>=Портфель!F2*Портфель!$Q$13</f>
      </c>
      <c r="L54" s="6" t="s">
        <f>=(K54-J54)*E54</f>
      </c>
      <c r="M54" s="6" t="s">
        <f>=MAX(0,L54*0.13)</f>
      </c>
    </row>
    <row collapsed="false" customFormat="false" customHeight="false" hidden="false" ht="12.1" outlineLevel="0" r="55">
      <c r="A55" s="53" t="n">
        <v>45751</v>
      </c>
      <c r="B55" s="17" t="s">
        <v>704</v>
      </c>
      <c r="C55" s="17" t="s">
        <v>16</v>
      </c>
      <c r="D55" s="17" t="s">
        <v>18</v>
      </c>
      <c r="E55" s="18" t="n">
        <v>10</v>
      </c>
      <c r="F55" s="7" t="s">
        <f>=DATEDIF(A55,$N$2,"y")</f>
      </c>
      <c r="G55" s="7" t="s">
        <f>=DATEDIF(A55,$N$2,"ym")</f>
      </c>
      <c r="H55" s="7" t="s">
        <f>=DATEDIF(A55,$N$2,"md")</f>
      </c>
      <c r="I55" s="7" t="n">
        <v>210</v>
      </c>
      <c r="J55" s="18" t="n">
        <v>6488.594</v>
      </c>
      <c r="K55" s="6" t="s">
        <f>=Портфель!F2*Портфель!$Q$13</f>
      </c>
      <c r="L55" s="6" t="s">
        <f>=(K55-J55)*E55</f>
      </c>
      <c r="M55" s="6" t="s">
        <f>=MAX(0,L55*0.13)</f>
      </c>
    </row>
    <row collapsed="false" customFormat="false" customHeight="false" hidden="false" ht="12.1" outlineLevel="0" r="56">
      <c r="A56" s="53" t="n">
        <v>45751</v>
      </c>
      <c r="B56" s="17" t="s">
        <v>704</v>
      </c>
      <c r="C56" s="17" t="s">
        <v>16</v>
      </c>
      <c r="D56" s="17" t="s">
        <v>18</v>
      </c>
      <c r="E56" s="18" t="n">
        <v>18</v>
      </c>
      <c r="F56" s="7" t="s">
        <f>=DATEDIF(A56,$N$2,"y")</f>
      </c>
      <c r="G56" s="7" t="s">
        <f>=DATEDIF(A56,$N$2,"ym")</f>
      </c>
      <c r="H56" s="7" t="s">
        <f>=DATEDIF(A56,$N$2,"md")</f>
      </c>
      <c r="I56" s="7" t="n">
        <v>210</v>
      </c>
      <c r="J56" s="18" t="n">
        <v>6478.5316666667</v>
      </c>
      <c r="K56" s="6" t="s">
        <f>=Портфель!F2*Портфель!$Q$13</f>
      </c>
      <c r="L56" s="6" t="s">
        <f>=(K56-J56)*E56</f>
      </c>
      <c r="M56" s="6" t="s">
        <f>=MAX(0,L56*0.13)</f>
      </c>
    </row>
    <row collapsed="false" customFormat="false" customHeight="false" hidden="false" ht="12.1" outlineLevel="0" r="57">
      <c r="A57" s="53" t="n">
        <v>45751</v>
      </c>
      <c r="B57" s="17" t="s">
        <v>704</v>
      </c>
      <c r="C57" s="17" t="s">
        <v>16</v>
      </c>
      <c r="D57" s="17" t="s">
        <v>18</v>
      </c>
      <c r="E57" s="18" t="n">
        <v>2</v>
      </c>
      <c r="F57" s="7" t="s">
        <f>=DATEDIF(A57,$N$2,"y")</f>
      </c>
      <c r="G57" s="7" t="s">
        <f>=DATEDIF(A57,$N$2,"ym")</f>
      </c>
      <c r="H57" s="7" t="s">
        <f>=DATEDIF(A57,$N$2,"md")</f>
      </c>
      <c r="I57" s="7" t="n">
        <v>210</v>
      </c>
      <c r="J57" s="18" t="n">
        <v>6478.53</v>
      </c>
      <c r="K57" s="6" t="s">
        <f>=Портфель!F2*Портфель!$Q$13</f>
      </c>
      <c r="L57" s="6" t="s">
        <f>=(K57-J57)*E57</f>
      </c>
      <c r="M57" s="6" t="s">
        <f>=MAX(0,L57*0.13)</f>
      </c>
    </row>
    <row collapsed="false" customFormat="false" customHeight="false" hidden="false" ht="12.1" outlineLevel="0" r="58">
      <c r="A58" s="53" t="n">
        <v>45754</v>
      </c>
      <c r="B58" s="17" t="s">
        <v>704</v>
      </c>
      <c r="C58" s="17" t="s">
        <v>16</v>
      </c>
      <c r="D58" s="17" t="s">
        <v>18</v>
      </c>
      <c r="E58" s="18" t="n">
        <v>10</v>
      </c>
      <c r="F58" s="7" t="s">
        <f>=DATEDIF(A58,$N$2,"y")</f>
      </c>
      <c r="G58" s="7" t="s">
        <f>=DATEDIF(A58,$N$2,"ym")</f>
      </c>
      <c r="H58" s="7" t="s">
        <f>=DATEDIF(A58,$N$2,"md")</f>
      </c>
      <c r="I58" s="7" t="n">
        <v>207</v>
      </c>
      <c r="J58" s="18" t="n">
        <v>6478.031</v>
      </c>
      <c r="K58" s="6" t="s">
        <f>=Портфель!F2*Портфель!$Q$13</f>
      </c>
      <c r="L58" s="6" t="s">
        <f>=(K58-J58)*E58</f>
      </c>
      <c r="M58" s="6" t="s">
        <f>=MAX(0,L58*0.13)</f>
      </c>
    </row>
    <row collapsed="false" customFormat="false" customHeight="false" hidden="false" ht="12.1" outlineLevel="0" r="59">
      <c r="A59" s="53" t="n">
        <v>45754</v>
      </c>
      <c r="B59" s="17" t="s">
        <v>704</v>
      </c>
      <c r="C59" s="17" t="s">
        <v>16</v>
      </c>
      <c r="D59" s="17" t="s">
        <v>18</v>
      </c>
      <c r="E59" s="18" t="n">
        <v>20</v>
      </c>
      <c r="F59" s="7" t="s">
        <f>=DATEDIF(A59,$N$2,"y")</f>
      </c>
      <c r="G59" s="7" t="s">
        <f>=DATEDIF(A59,$N$2,"ym")</f>
      </c>
      <c r="H59" s="7" t="s">
        <f>=DATEDIF(A59,$N$2,"md")</f>
      </c>
      <c r="I59" s="7" t="n">
        <v>207</v>
      </c>
      <c r="J59" s="18" t="n">
        <v>6477.531</v>
      </c>
      <c r="K59" s="6" t="s">
        <f>=Портфель!F2*Портфель!$Q$13</f>
      </c>
      <c r="L59" s="6" t="s">
        <f>=(K59-J59)*E59</f>
      </c>
      <c r="M59" s="6" t="s">
        <f>=MAX(0,L59*0.13)</f>
      </c>
    </row>
    <row collapsed="false" customFormat="false" customHeight="false" hidden="false" ht="12.1" outlineLevel="0" r="60">
      <c r="A60" s="53" t="n">
        <v>45756</v>
      </c>
      <c r="B60" s="17" t="s">
        <v>704</v>
      </c>
      <c r="C60" s="17" t="s">
        <v>16</v>
      </c>
      <c r="D60" s="17" t="s">
        <v>18</v>
      </c>
      <c r="E60" s="18" t="n">
        <v>16</v>
      </c>
      <c r="F60" s="7" t="s">
        <f>=DATEDIF(A60,$N$2,"y")</f>
      </c>
      <c r="G60" s="7" t="s">
        <f>=DATEDIF(A60,$N$2,"ym")</f>
      </c>
      <c r="H60" s="7" t="s">
        <f>=DATEDIF(A60,$N$2,"md")</f>
      </c>
      <c r="I60" s="7" t="n">
        <v>205</v>
      </c>
      <c r="J60" s="18" t="n">
        <v>6255.50125</v>
      </c>
      <c r="K60" s="6" t="s">
        <f>=Портфель!F2*Портфель!$Q$13</f>
      </c>
      <c r="L60" s="6" t="s">
        <f>=(K60-J60)*E60</f>
      </c>
      <c r="M60" s="6" t="s">
        <f>=MAX(0,L60*0.13)</f>
      </c>
    </row>
    <row collapsed="false" customFormat="false" customHeight="false" hidden="false" ht="12.1" outlineLevel="0" r="61">
      <c r="A61" s="53" t="n">
        <v>45804</v>
      </c>
      <c r="B61" s="17" t="s">
        <v>704</v>
      </c>
      <c r="C61" s="17" t="s">
        <v>16</v>
      </c>
      <c r="D61" s="17" t="s">
        <v>18</v>
      </c>
      <c r="E61" s="18" t="n">
        <v>8</v>
      </c>
      <c r="F61" s="7" t="s">
        <f>=DATEDIF(A61,$N$2,"y")</f>
      </c>
      <c r="G61" s="7" t="s">
        <f>=DATEDIF(A61,$N$2,"ym")</f>
      </c>
      <c r="H61" s="7" t="s">
        <f>=DATEDIF(A61,$N$2,"md")</f>
      </c>
      <c r="I61" s="7" t="n">
        <v>157</v>
      </c>
      <c r="J61" s="18" t="n">
        <v>6452.58</v>
      </c>
      <c r="K61" s="6" t="s">
        <f>=Портфель!F2*Портфель!$Q$13</f>
      </c>
      <c r="L61" s="6" t="s">
        <f>=(K61-J61)*E61</f>
      </c>
      <c r="M61" s="6" t="s">
        <f>=MAX(0,L61*0.13)</f>
      </c>
    </row>
    <row collapsed="false" customFormat="false" customHeight="false" hidden="false" ht="12.1" outlineLevel="0" r="62">
      <c r="A62" s="53" t="n">
        <v>45819</v>
      </c>
      <c r="B62" s="17" t="s">
        <v>704</v>
      </c>
      <c r="C62" s="17" t="s">
        <v>16</v>
      </c>
      <c r="D62" s="17" t="s">
        <v>18</v>
      </c>
      <c r="E62" s="18" t="n">
        <v>13</v>
      </c>
      <c r="F62" s="7" t="s">
        <f>=DATEDIF(A62,$N$2,"y")</f>
      </c>
      <c r="G62" s="7" t="s">
        <f>=DATEDIF(A62,$N$2,"ym")</f>
      </c>
      <c r="H62" s="7" t="s">
        <f>=DATEDIF(A62,$N$2,"md")</f>
      </c>
      <c r="I62" s="7" t="n">
        <v>142</v>
      </c>
      <c r="J62" s="18" t="n">
        <v>6157.9623076923</v>
      </c>
      <c r="K62" s="6" t="s">
        <f>=Портфель!F2*Портфель!$Q$13</f>
      </c>
      <c r="L62" s="6" t="s">
        <f>=(K62-J62)*E62</f>
      </c>
      <c r="M62" s="6" t="s">
        <f>=MAX(0,L62*0.13)</f>
      </c>
    </row>
    <row collapsed="false" customFormat="false" customHeight="false" hidden="false" ht="12.1" outlineLevel="0" r="63">
      <c r="A63" s="53" t="n">
        <v>45832</v>
      </c>
      <c r="B63" s="17" t="s">
        <v>704</v>
      </c>
      <c r="C63" s="17" t="s">
        <v>16</v>
      </c>
      <c r="D63" s="17" t="s">
        <v>18</v>
      </c>
      <c r="E63" s="18" t="n">
        <v>23</v>
      </c>
      <c r="F63" s="7" t="s">
        <f>=DATEDIF(A63,$N$2,"y")</f>
      </c>
      <c r="G63" s="7" t="s">
        <f>=DATEDIF(A63,$N$2,"ym")</f>
      </c>
      <c r="H63" s="7" t="s">
        <f>=DATEDIF(A63,$N$2,"md")</f>
      </c>
      <c r="I63" s="7" t="n">
        <v>129</v>
      </c>
      <c r="J63" s="18" t="n">
        <v>6229.9565217391</v>
      </c>
      <c r="K63" s="6" t="s">
        <f>=Портфель!F2*Портфель!$Q$13</f>
      </c>
      <c r="L63" s="6" t="s">
        <f>=(K63-J63)*E63</f>
      </c>
      <c r="M63" s="6" t="s">
        <f>=MAX(0,L63*0.13)</f>
      </c>
    </row>
    <row collapsed="false" customFormat="false" customHeight="false" hidden="false" ht="12.1" outlineLevel="0" r="64">
      <c r="A64" s="53" t="n">
        <v>45832</v>
      </c>
      <c r="B64" s="17" t="s">
        <v>704</v>
      </c>
      <c r="C64" s="17" t="s">
        <v>16</v>
      </c>
      <c r="D64" s="17" t="s">
        <v>18</v>
      </c>
      <c r="E64" s="18" t="n">
        <v>15</v>
      </c>
      <c r="F64" s="7" t="s">
        <f>=DATEDIF(A64,$N$2,"y")</f>
      </c>
      <c r="G64" s="7" t="s">
        <f>=DATEDIF(A64,$N$2,"ym")</f>
      </c>
      <c r="H64" s="7" t="s">
        <f>=DATEDIF(A64,$N$2,"md")</f>
      </c>
      <c r="I64" s="7" t="n">
        <v>129</v>
      </c>
      <c r="J64" s="18" t="n">
        <v>6241.366</v>
      </c>
      <c r="K64" s="6" t="s">
        <f>=Портфель!F2*Портфель!$Q$13</f>
      </c>
      <c r="L64" s="6" t="s">
        <f>=(K64-J64)*E64</f>
      </c>
      <c r="M64" s="6" t="s">
        <f>=MAX(0,L64*0.13)</f>
      </c>
    </row>
    <row collapsed="false" customFormat="false" customHeight="false" hidden="false" ht="12.1" outlineLevel="0" r="65">
      <c r="A65" s="53" t="n">
        <v>45833</v>
      </c>
      <c r="B65" s="17" t="s">
        <v>704</v>
      </c>
      <c r="C65" s="17" t="s">
        <v>16</v>
      </c>
      <c r="D65" s="17" t="s">
        <v>18</v>
      </c>
      <c r="E65" s="18" t="n">
        <v>1</v>
      </c>
      <c r="F65" s="7" t="s">
        <f>=DATEDIF(A65,$N$2,"y")</f>
      </c>
      <c r="G65" s="7" t="s">
        <f>=DATEDIF(A65,$N$2,"ym")</f>
      </c>
      <c r="H65" s="7" t="s">
        <f>=DATEDIF(A65,$N$2,"md")</f>
      </c>
      <c r="I65" s="7" t="n">
        <v>128</v>
      </c>
      <c r="J65" s="18" t="n">
        <v>6212.48</v>
      </c>
      <c r="K65" s="6" t="s">
        <f>=Портфель!F2*Портфель!$Q$13</f>
      </c>
      <c r="L65" s="6" t="s">
        <f>=(K65-J65)*E65</f>
      </c>
      <c r="M65" s="6" t="s">
        <f>=MAX(0,L65*0.13)</f>
      </c>
    </row>
    <row collapsed="false" customFormat="false" customHeight="false" hidden="false" ht="12.1" outlineLevel="0" r="66">
      <c r="A66" s="53" t="n">
        <v>45833</v>
      </c>
      <c r="B66" s="17" t="s">
        <v>704</v>
      </c>
      <c r="C66" s="17" t="s">
        <v>16</v>
      </c>
      <c r="D66" s="17" t="s">
        <v>18</v>
      </c>
      <c r="E66" s="18" t="n">
        <v>3</v>
      </c>
      <c r="F66" s="7" t="s">
        <f>=DATEDIF(A66,$N$2,"y")</f>
      </c>
      <c r="G66" s="7" t="s">
        <f>=DATEDIF(A66,$N$2,"ym")</f>
      </c>
      <c r="H66" s="7" t="s">
        <f>=DATEDIF(A66,$N$2,"md")</f>
      </c>
      <c r="I66" s="7" t="n">
        <v>128</v>
      </c>
      <c r="J66" s="18" t="n">
        <v>6212.4833333333</v>
      </c>
      <c r="K66" s="6" t="s">
        <f>=Портфель!F2*Портфель!$Q$13</f>
      </c>
      <c r="L66" s="6" t="s">
        <f>=(K66-J66)*E66</f>
      </c>
      <c r="M66" s="6" t="s">
        <f>=MAX(0,L66*0.13)</f>
      </c>
    </row>
    <row collapsed="false" customFormat="false" customHeight="false" hidden="false" ht="12.1" outlineLevel="0" r="67">
      <c r="A67" s="53" t="n">
        <v>45833</v>
      </c>
      <c r="B67" s="17" t="s">
        <v>704</v>
      </c>
      <c r="C67" s="17" t="s">
        <v>16</v>
      </c>
      <c r="D67" s="17" t="s">
        <v>18</v>
      </c>
      <c r="E67" s="18" t="n">
        <v>3</v>
      </c>
      <c r="F67" s="7" t="s">
        <f>=DATEDIF(A67,$N$2,"y")</f>
      </c>
      <c r="G67" s="7" t="s">
        <f>=DATEDIF(A67,$N$2,"ym")</f>
      </c>
      <c r="H67" s="7" t="s">
        <f>=DATEDIF(A67,$N$2,"md")</f>
      </c>
      <c r="I67" s="7" t="n">
        <v>128</v>
      </c>
      <c r="J67" s="18" t="n">
        <v>6212.4833333333</v>
      </c>
      <c r="K67" s="6" t="s">
        <f>=Портфель!F2*Портфель!$Q$13</f>
      </c>
      <c r="L67" s="6" t="s">
        <f>=(K67-J67)*E67</f>
      </c>
      <c r="M67" s="6" t="s">
        <f>=MAX(0,L67*0.13)</f>
      </c>
    </row>
    <row collapsed="false" customFormat="false" customHeight="false" hidden="false" ht="12.1" outlineLevel="0" r="68">
      <c r="A68" s="53" t="n">
        <v>45847</v>
      </c>
      <c r="B68" s="17" t="s">
        <v>704</v>
      </c>
      <c r="C68" s="17" t="s">
        <v>16</v>
      </c>
      <c r="D68" s="17" t="s">
        <v>18</v>
      </c>
      <c r="E68" s="18" t="n">
        <v>10</v>
      </c>
      <c r="F68" s="7" t="s">
        <f>=DATEDIF(A68,$N$2,"y")</f>
      </c>
      <c r="G68" s="7" t="s">
        <f>=DATEDIF(A68,$N$2,"ym")</f>
      </c>
      <c r="H68" s="7" t="s">
        <f>=DATEDIF(A68,$N$2,"md")</f>
      </c>
      <c r="I68" s="7" t="n">
        <v>114</v>
      </c>
      <c r="J68" s="18" t="n">
        <v>5927.37</v>
      </c>
      <c r="K68" s="6" t="s">
        <f>=Портфель!F2*Портфель!$Q$13</f>
      </c>
      <c r="L68" s="6" t="s">
        <f>=(K68-J68)*E68</f>
      </c>
      <c r="M68" s="6" t="s">
        <f>=MAX(0,L68*0.13)</f>
      </c>
    </row>
    <row collapsed="false" customFormat="false" customHeight="false" hidden="false" ht="12.1" outlineLevel="0" r="69">
      <c r="A69" s="53" t="n">
        <v>45210</v>
      </c>
      <c r="B69" s="17" t="s">
        <v>704</v>
      </c>
      <c r="C69" s="17" t="s">
        <v>21</v>
      </c>
      <c r="D69" s="17" t="s">
        <v>22</v>
      </c>
      <c r="E69" s="18" t="n">
        <v>54</v>
      </c>
      <c r="F69" s="7" t="s">
        <f>=DATEDIF(A69,$N$2,"y")</f>
      </c>
      <c r="G69" s="7" t="s">
        <f>=DATEDIF(A69,$N$2,"ym")</f>
      </c>
      <c r="H69" s="7" t="s">
        <f>=DATEDIF(A69,$N$2,"md")</f>
      </c>
      <c r="I69" s="7" t="n">
        <v>751</v>
      </c>
      <c r="J69" s="18" t="n">
        <v>1415.566</v>
      </c>
      <c r="K69" s="6" t="s">
        <f>=Портфель!F3*Портфель!$Q$13</f>
      </c>
      <c r="L69" s="6" t="s">
        <f>=(K69-J69)*E69</f>
      </c>
      <c r="M69" s="6" t="s">
        <f>=MAX(0,L69*0.13)</f>
      </c>
    </row>
    <row collapsed="false" customFormat="false" customHeight="false" hidden="false" ht="12.1" outlineLevel="0" r="70">
      <c r="A70" s="53" t="n">
        <v>45260</v>
      </c>
      <c r="B70" s="17" t="s">
        <v>704</v>
      </c>
      <c r="C70" s="17" t="s">
        <v>21</v>
      </c>
      <c r="D70" s="17" t="s">
        <v>22</v>
      </c>
      <c r="E70" s="18" t="n">
        <v>100</v>
      </c>
      <c r="F70" s="7" t="s">
        <f>=DATEDIF(A70,$N$2,"y")</f>
      </c>
      <c r="G70" s="7" t="s">
        <f>=DATEDIF(A70,$N$2,"ym")</f>
      </c>
      <c r="H70" s="7" t="s">
        <f>=DATEDIF(A70,$N$2,"md")</f>
      </c>
      <c r="I70" s="7" t="n">
        <v>701</v>
      </c>
      <c r="J70" s="18" t="n">
        <v>1439.5756</v>
      </c>
      <c r="K70" s="6" t="s">
        <f>=Портфель!F3*Портфель!$Q$13</f>
      </c>
      <c r="L70" s="6" t="s">
        <f>=(K70-J70)*E70</f>
      </c>
      <c r="M70" s="6" t="s">
        <f>=MAX(0,L70*0.13)</f>
      </c>
    </row>
    <row collapsed="false" customFormat="false" customHeight="false" hidden="false" ht="12.1" outlineLevel="0" r="71">
      <c r="A71" s="53" t="n">
        <v>45307</v>
      </c>
      <c r="B71" s="17" t="s">
        <v>704</v>
      </c>
      <c r="C71" s="17" t="s">
        <v>21</v>
      </c>
      <c r="D71" s="17" t="s">
        <v>22</v>
      </c>
      <c r="E71" s="18" t="n">
        <v>100</v>
      </c>
      <c r="F71" s="7" t="s">
        <f>=DATEDIF(A71,$N$2,"y")</f>
      </c>
      <c r="G71" s="7" t="s">
        <f>=DATEDIF(A71,$N$2,"ym")</f>
      </c>
      <c r="H71" s="7" t="s">
        <f>=DATEDIF(A71,$N$2,"md")</f>
      </c>
      <c r="I71" s="7" t="n">
        <v>654</v>
      </c>
      <c r="J71" s="18" t="n">
        <v>1548.119</v>
      </c>
      <c r="K71" s="6" t="s">
        <f>=Портфель!F3*Портфель!$Q$13</f>
      </c>
      <c r="L71" s="6" t="s">
        <f>=(K71-J71)*E71</f>
      </c>
      <c r="M71" s="6" t="s">
        <f>=MAX(0,L71*0.13)</f>
      </c>
    </row>
    <row collapsed="false" customFormat="false" customHeight="false" hidden="false" ht="12.1" outlineLevel="0" r="72">
      <c r="A72" s="53" t="n">
        <v>45330</v>
      </c>
      <c r="B72" s="17" t="s">
        <v>704</v>
      </c>
      <c r="C72" s="17" t="s">
        <v>21</v>
      </c>
      <c r="D72" s="17" t="s">
        <v>22</v>
      </c>
      <c r="E72" s="18" t="n">
        <v>100</v>
      </c>
      <c r="F72" s="7" t="s">
        <f>=DATEDIF(A72,$N$2,"y")</f>
      </c>
      <c r="G72" s="7" t="s">
        <f>=DATEDIF(A72,$N$2,"ym")</f>
      </c>
      <c r="H72" s="7" t="s">
        <f>=DATEDIF(A72,$N$2,"md")</f>
      </c>
      <c r="I72" s="7" t="n">
        <v>631</v>
      </c>
      <c r="J72" s="18" t="n">
        <v>1590.636</v>
      </c>
      <c r="K72" s="6" t="s">
        <f>=Портфель!F3*Портфель!$Q$13</f>
      </c>
      <c r="L72" s="6" t="s">
        <f>=(K72-J72)*E72</f>
      </c>
      <c r="M72" s="6" t="s">
        <f>=MAX(0,L72*0.13)</f>
      </c>
    </row>
    <row collapsed="false" customFormat="false" customHeight="false" hidden="false" ht="12.1" outlineLevel="0" r="73">
      <c r="A73" s="53" t="n">
        <v>45442</v>
      </c>
      <c r="B73" s="17" t="s">
        <v>704</v>
      </c>
      <c r="C73" s="17" t="s">
        <v>21</v>
      </c>
      <c r="D73" s="17" t="s">
        <v>22</v>
      </c>
      <c r="E73" s="18" t="n">
        <v>14</v>
      </c>
      <c r="F73" s="7" t="s">
        <f>=DATEDIF(A73,$N$2,"y")</f>
      </c>
      <c r="G73" s="7" t="s">
        <f>=DATEDIF(A73,$N$2,"ym")</f>
      </c>
      <c r="H73" s="7" t="s">
        <f>=DATEDIF(A73,$N$2,"md")</f>
      </c>
      <c r="I73" s="7" t="n">
        <v>519</v>
      </c>
      <c r="J73" s="18" t="n">
        <v>1638.655</v>
      </c>
      <c r="K73" s="6" t="s">
        <f>=Портфель!F3*Портфель!$Q$13</f>
      </c>
      <c r="L73" s="6" t="s">
        <f>=(K73-J73)*E73</f>
      </c>
      <c r="M73" s="6" t="s">
        <f>=MAX(0,L73*0.13)</f>
      </c>
    </row>
    <row collapsed="false" customFormat="false" customHeight="false" hidden="false" ht="12.1" outlineLevel="0" r="74">
      <c r="A74" s="53" t="n">
        <v>45454</v>
      </c>
      <c r="B74" s="17" t="s">
        <v>704</v>
      </c>
      <c r="C74" s="17" t="s">
        <v>21</v>
      </c>
      <c r="D74" s="17" t="s">
        <v>22</v>
      </c>
      <c r="E74" s="18" t="n">
        <v>2</v>
      </c>
      <c r="F74" s="7" t="s">
        <f>=DATEDIF(A74,$N$2,"y")</f>
      </c>
      <c r="G74" s="7" t="s">
        <f>=DATEDIF(A74,$N$2,"ym")</f>
      </c>
      <c r="H74" s="7" t="s">
        <f>=DATEDIF(A74,$N$2,"md")</f>
      </c>
      <c r="I74" s="7" t="n">
        <v>507</v>
      </c>
      <c r="J74" s="18" t="n">
        <v>1628.64</v>
      </c>
      <c r="K74" s="6" t="s">
        <f>=Портфель!F3*Портфель!$Q$13</f>
      </c>
      <c r="L74" s="6" t="s">
        <f>=(K74-J74)*E74</f>
      </c>
      <c r="M74" s="6" t="s">
        <f>=MAX(0,L74*0.13)</f>
      </c>
    </row>
    <row collapsed="false" customFormat="false" customHeight="false" hidden="false" ht="12.1" outlineLevel="0" r="75">
      <c r="A75" s="53" t="n">
        <v>45484</v>
      </c>
      <c r="B75" s="17" t="s">
        <v>704</v>
      </c>
      <c r="C75" s="17" t="s">
        <v>21</v>
      </c>
      <c r="D75" s="17" t="s">
        <v>22</v>
      </c>
      <c r="E75" s="18" t="n">
        <v>31</v>
      </c>
      <c r="F75" s="7" t="s">
        <f>=DATEDIF(A75,$N$2,"y")</f>
      </c>
      <c r="G75" s="7" t="s">
        <f>=DATEDIF(A75,$N$2,"ym")</f>
      </c>
      <c r="H75" s="7" t="s">
        <f>=DATEDIF(A75,$N$2,"md")</f>
      </c>
      <c r="I75" s="7" t="n">
        <v>477</v>
      </c>
      <c r="J75" s="18" t="n">
        <v>1439.575483871</v>
      </c>
      <c r="K75" s="6" t="s">
        <f>=Портфель!F3*Портфель!$Q$13</f>
      </c>
      <c r="L75" s="6" t="s">
        <f>=(K75-J75)*E75</f>
      </c>
      <c r="M75" s="6" t="s">
        <f>=MAX(0,L75*0.13)</f>
      </c>
    </row>
    <row collapsed="false" customFormat="false" customHeight="false" hidden="false" ht="12.1" outlineLevel="0" r="76">
      <c r="A76" s="53" t="n">
        <v>45497</v>
      </c>
      <c r="B76" s="17" t="s">
        <v>704</v>
      </c>
      <c r="C76" s="17" t="s">
        <v>21</v>
      </c>
      <c r="D76" s="17" t="s">
        <v>22</v>
      </c>
      <c r="E76" s="18" t="n">
        <v>4</v>
      </c>
      <c r="F76" s="7" t="s">
        <f>=DATEDIF(A76,$N$2,"y")</f>
      </c>
      <c r="G76" s="7" t="s">
        <f>=DATEDIF(A76,$N$2,"ym")</f>
      </c>
      <c r="H76" s="7" t="s">
        <f>=DATEDIF(A76,$N$2,"md")</f>
      </c>
      <c r="I76" s="7" t="n">
        <v>464</v>
      </c>
      <c r="J76" s="18" t="n">
        <v>1410.565</v>
      </c>
      <c r="K76" s="6" t="s">
        <f>=Портфель!F3*Портфель!$Q$13</f>
      </c>
      <c r="L76" s="6" t="s">
        <f>=(K76-J76)*E76</f>
      </c>
      <c r="M76" s="6" t="s">
        <f>=MAX(0,L76*0.13)</f>
      </c>
    </row>
    <row collapsed="false" customFormat="false" customHeight="false" hidden="false" ht="12.1" outlineLevel="0" r="77">
      <c r="A77" s="53" t="n">
        <v>45681</v>
      </c>
      <c r="B77" s="17" t="s">
        <v>704</v>
      </c>
      <c r="C77" s="17" t="s">
        <v>21</v>
      </c>
      <c r="D77" s="17" t="s">
        <v>22</v>
      </c>
      <c r="E77" s="18" t="n">
        <v>28</v>
      </c>
      <c r="F77" s="7" t="s">
        <f>=DATEDIF(A77,$N$2,"y")</f>
      </c>
      <c r="G77" s="7" t="s">
        <f>=DATEDIF(A77,$N$2,"ym")</f>
      </c>
      <c r="H77" s="7" t="s">
        <f>=DATEDIF(A77,$N$2,"md")</f>
      </c>
      <c r="I77" s="7" t="n">
        <v>280</v>
      </c>
      <c r="J77" s="18" t="n">
        <v>1182.4728571429</v>
      </c>
      <c r="K77" s="6" t="s">
        <f>=Портфель!F3*Портфель!$Q$13</f>
      </c>
      <c r="L77" s="6" t="s">
        <f>=(K77-J77)*E77</f>
      </c>
      <c r="M77" s="6" t="s">
        <f>=MAX(0,L77*0.13)</f>
      </c>
    </row>
    <row collapsed="false" customFormat="false" customHeight="false" hidden="false" ht="12.1" outlineLevel="0" r="78">
      <c r="A78" s="53" t="n">
        <v>45688</v>
      </c>
      <c r="B78" s="17" t="s">
        <v>704</v>
      </c>
      <c r="C78" s="17" t="s">
        <v>21</v>
      </c>
      <c r="D78" s="17" t="s">
        <v>22</v>
      </c>
      <c r="E78" s="18" t="n">
        <v>50</v>
      </c>
      <c r="F78" s="7" t="s">
        <f>=DATEDIF(A78,$N$2,"y")</f>
      </c>
      <c r="G78" s="7" t="s">
        <f>=DATEDIF(A78,$N$2,"ym")</f>
      </c>
      <c r="H78" s="7" t="s">
        <f>=DATEDIF(A78,$N$2,"md")</f>
      </c>
      <c r="I78" s="7" t="n">
        <v>273</v>
      </c>
      <c r="J78" s="18" t="n">
        <v>1154.4616</v>
      </c>
      <c r="K78" s="6" t="s">
        <f>=Портфель!F3*Портфель!$Q$13</f>
      </c>
      <c r="L78" s="6" t="s">
        <f>=(K78-J78)*E78</f>
      </c>
      <c r="M78" s="6" t="s">
        <f>=MAX(0,L78*0.13)</f>
      </c>
    </row>
    <row collapsed="false" customFormat="false" customHeight="false" hidden="false" ht="12.1" outlineLevel="0" r="79">
      <c r="A79" s="53" t="n">
        <v>45698</v>
      </c>
      <c r="B79" s="17" t="s">
        <v>704</v>
      </c>
      <c r="C79" s="17" t="s">
        <v>21</v>
      </c>
      <c r="D79" s="17" t="s">
        <v>22</v>
      </c>
      <c r="E79" s="18" t="n">
        <v>3</v>
      </c>
      <c r="F79" s="7" t="s">
        <f>=DATEDIF(A79,$N$2,"y")</f>
      </c>
      <c r="G79" s="7" t="s">
        <f>=DATEDIF(A79,$N$2,"ym")</f>
      </c>
      <c r="H79" s="7" t="s">
        <f>=DATEDIF(A79,$N$2,"md")</f>
      </c>
      <c r="I79" s="7" t="n">
        <v>263</v>
      </c>
      <c r="J79" s="18" t="n">
        <v>1137.5933333333</v>
      </c>
      <c r="K79" s="6" t="s">
        <f>=Портфель!F3*Портфель!$Q$13</f>
      </c>
      <c r="L79" s="6" t="s">
        <f>=(K79-J79)*E79</f>
      </c>
      <c r="M79" s="6" t="s">
        <f>=MAX(0,L79*0.13)</f>
      </c>
    </row>
    <row collapsed="false" customFormat="false" customHeight="false" hidden="false" ht="12.1" outlineLevel="0" r="80">
      <c r="A80" s="53" t="n">
        <v>45700</v>
      </c>
      <c r="B80" s="17" t="s">
        <v>704</v>
      </c>
      <c r="C80" s="17" t="s">
        <v>21</v>
      </c>
      <c r="D80" s="17" t="s">
        <v>22</v>
      </c>
      <c r="E80" s="18" t="n">
        <v>50</v>
      </c>
      <c r="F80" s="7" t="s">
        <f>=DATEDIF(A80,$N$2,"y")</f>
      </c>
      <c r="G80" s="7" t="s">
        <f>=DATEDIF(A80,$N$2,"ym")</f>
      </c>
      <c r="H80" s="7" t="s">
        <f>=DATEDIF(A80,$N$2,"md")</f>
      </c>
      <c r="I80" s="7" t="n">
        <v>261</v>
      </c>
      <c r="J80" s="18" t="n">
        <v>1209.4836</v>
      </c>
      <c r="K80" s="6" t="s">
        <f>=Портфель!F3*Портфель!$Q$13</f>
      </c>
      <c r="L80" s="6" t="s">
        <f>=(K80-J80)*E80</f>
      </c>
      <c r="M80" s="6" t="s">
        <f>=MAX(0,L80*0.13)</f>
      </c>
    </row>
    <row collapsed="false" customFormat="false" customHeight="false" hidden="false" ht="12.1" outlineLevel="0" r="81">
      <c r="A81" s="53" t="n">
        <v>45715</v>
      </c>
      <c r="B81" s="17" t="s">
        <v>704</v>
      </c>
      <c r="C81" s="17" t="s">
        <v>21</v>
      </c>
      <c r="D81" s="17" t="s">
        <v>22</v>
      </c>
      <c r="E81" s="18" t="n">
        <v>200</v>
      </c>
      <c r="F81" s="7" t="s">
        <f>=DATEDIF(A81,$N$2,"y")</f>
      </c>
      <c r="G81" s="7" t="s">
        <f>=DATEDIF(A81,$N$2,"ym")</f>
      </c>
      <c r="H81" s="7" t="s">
        <f>=DATEDIF(A81,$N$2,"md")</f>
      </c>
      <c r="I81" s="7" t="n">
        <v>246</v>
      </c>
      <c r="J81" s="18" t="n">
        <v>1189.4756</v>
      </c>
      <c r="K81" s="6" t="s">
        <f>=Портфель!F3*Портфель!$Q$13</f>
      </c>
      <c r="L81" s="6" t="s">
        <f>=(K81-J81)*E81</f>
      </c>
      <c r="M81" s="6" t="s">
        <f>=MAX(0,L81*0.13)</f>
      </c>
    </row>
    <row collapsed="false" customFormat="false" customHeight="false" hidden="false" ht="12.1" outlineLevel="0" r="82">
      <c r="A82" s="53" t="n">
        <v>45716</v>
      </c>
      <c r="B82" s="17" t="s">
        <v>704</v>
      </c>
      <c r="C82" s="17" t="s">
        <v>21</v>
      </c>
      <c r="D82" s="17" t="s">
        <v>22</v>
      </c>
      <c r="E82" s="18" t="n">
        <v>1221</v>
      </c>
      <c r="F82" s="7" t="s">
        <f>=DATEDIF(A82,$N$2,"y")</f>
      </c>
      <c r="G82" s="7" t="s">
        <f>=DATEDIF(A82,$N$2,"ym")</f>
      </c>
      <c r="H82" s="7" t="s">
        <f>=DATEDIF(A82,$N$2,"md")</f>
      </c>
      <c r="I82" s="7" t="n">
        <v>245</v>
      </c>
      <c r="J82" s="18" t="n">
        <v>1158.4632022932</v>
      </c>
      <c r="K82" s="6" t="s">
        <f>=Портфель!F3*Портфель!$Q$13</f>
      </c>
      <c r="L82" s="6" t="s">
        <f>=(K82-J82)*E82</f>
      </c>
      <c r="M82" s="6" t="s">
        <f>=MAX(0,L82*0.13)</f>
      </c>
    </row>
    <row collapsed="false" customFormat="false" customHeight="false" hidden="false" ht="12.1" outlineLevel="0" r="83">
      <c r="A83" s="53" t="n">
        <v>45719</v>
      </c>
      <c r="B83" s="17" t="s">
        <v>704</v>
      </c>
      <c r="C83" s="17" t="s">
        <v>21</v>
      </c>
      <c r="D83" s="17" t="s">
        <v>22</v>
      </c>
      <c r="E83" s="18" t="n">
        <v>1</v>
      </c>
      <c r="F83" s="7" t="s">
        <f>=DATEDIF(A83,$N$2,"y")</f>
      </c>
      <c r="G83" s="7" t="s">
        <f>=DATEDIF(A83,$N$2,"ym")</f>
      </c>
      <c r="H83" s="7" t="s">
        <f>=DATEDIF(A83,$N$2,"md")</f>
      </c>
      <c r="I83" s="7" t="n">
        <v>242</v>
      </c>
      <c r="J83" s="18" t="n">
        <v>1157.95</v>
      </c>
      <c r="K83" s="6" t="s">
        <f>=Портфель!F3*Портфель!$Q$13</f>
      </c>
      <c r="L83" s="6" t="s">
        <f>=(K83-J83)*E83</f>
      </c>
      <c r="M83" s="6" t="s">
        <f>=MAX(0,L83*0.13)</f>
      </c>
    </row>
    <row collapsed="false" customFormat="false" customHeight="false" hidden="false" ht="12.1" outlineLevel="0" r="84">
      <c r="A84" s="53" t="n">
        <v>45744</v>
      </c>
      <c r="B84" s="17" t="s">
        <v>704</v>
      </c>
      <c r="C84" s="17" t="s">
        <v>21</v>
      </c>
      <c r="D84" s="17" t="s">
        <v>22</v>
      </c>
      <c r="E84" s="18" t="n">
        <v>44</v>
      </c>
      <c r="F84" s="7" t="s">
        <f>=DATEDIF(A84,$N$2,"y")</f>
      </c>
      <c r="G84" s="7" t="s">
        <f>=DATEDIF(A84,$N$2,"ym")</f>
      </c>
      <c r="H84" s="7" t="s">
        <f>=DATEDIF(A84,$N$2,"md")</f>
      </c>
      <c r="I84" s="7" t="n">
        <v>217</v>
      </c>
      <c r="J84" s="18" t="n">
        <v>1197.8788636364</v>
      </c>
      <c r="K84" s="6" t="s">
        <f>=Портфель!F3*Портфель!$Q$13</f>
      </c>
      <c r="L84" s="6" t="s">
        <f>=(K84-J84)*E84</f>
      </c>
      <c r="M84" s="6" t="s">
        <f>=MAX(0,L84*0.13)</f>
      </c>
    </row>
    <row collapsed="false" customFormat="false" customHeight="false" hidden="false" ht="12.1" outlineLevel="0" r="85">
      <c r="A85" s="53" t="n">
        <v>45797</v>
      </c>
      <c r="B85" s="17" t="s">
        <v>704</v>
      </c>
      <c r="C85" s="17" t="s">
        <v>21</v>
      </c>
      <c r="D85" s="17" t="s">
        <v>22</v>
      </c>
      <c r="E85" s="18" t="n">
        <v>5</v>
      </c>
      <c r="F85" s="7" t="s">
        <f>=DATEDIF(A85,$N$2,"y")</f>
      </c>
      <c r="G85" s="7" t="s">
        <f>=DATEDIF(A85,$N$2,"ym")</f>
      </c>
      <c r="H85" s="7" t="s">
        <f>=DATEDIF(A85,$N$2,"md")</f>
      </c>
      <c r="I85" s="7" t="n">
        <v>164</v>
      </c>
      <c r="J85" s="18" t="n">
        <v>1249.876</v>
      </c>
      <c r="K85" s="6" t="s">
        <f>=Портфель!F3*Портфель!$Q$13</f>
      </c>
      <c r="L85" s="6" t="s">
        <f>=(K85-J85)*E85</f>
      </c>
      <c r="M85" s="6" t="s">
        <f>=MAX(0,L85*0.13)</f>
      </c>
    </row>
    <row collapsed="false" customFormat="false" customHeight="false" hidden="false" ht="12.1" outlineLevel="0" r="86">
      <c r="A86" s="53" t="n">
        <v>45800</v>
      </c>
      <c r="B86" s="17" t="s">
        <v>704</v>
      </c>
      <c r="C86" s="17" t="s">
        <v>21</v>
      </c>
      <c r="D86" s="17" t="s">
        <v>22</v>
      </c>
      <c r="E86" s="18" t="n">
        <v>5</v>
      </c>
      <c r="F86" s="7" t="s">
        <f>=DATEDIF(A86,$N$2,"y")</f>
      </c>
      <c r="G86" s="7" t="s">
        <f>=DATEDIF(A86,$N$2,"ym")</f>
      </c>
      <c r="H86" s="7" t="s">
        <f>=DATEDIF(A86,$N$2,"md")</f>
      </c>
      <c r="I86" s="7" t="n">
        <v>161</v>
      </c>
      <c r="J86" s="18" t="n">
        <v>1236.094</v>
      </c>
      <c r="K86" s="6" t="s">
        <f>=Портфель!F3*Портфель!$Q$13</f>
      </c>
      <c r="L86" s="6" t="s">
        <f>=(K86-J86)*E86</f>
      </c>
      <c r="M86" s="6" t="s">
        <f>=MAX(0,L86*0.13)</f>
      </c>
    </row>
    <row collapsed="false" customFormat="false" customHeight="false" hidden="false" ht="12.1" outlineLevel="0" r="87">
      <c r="A87" s="53" t="n">
        <v>45800</v>
      </c>
      <c r="B87" s="17" t="s">
        <v>704</v>
      </c>
      <c r="C87" s="17" t="s">
        <v>21</v>
      </c>
      <c r="D87" s="17" t="s">
        <v>22</v>
      </c>
      <c r="E87" s="18" t="n">
        <v>1</v>
      </c>
      <c r="F87" s="7" t="s">
        <f>=DATEDIF(A87,$N$2,"y")</f>
      </c>
      <c r="G87" s="7" t="s">
        <f>=DATEDIF(A87,$N$2,"ym")</f>
      </c>
      <c r="H87" s="7" t="s">
        <f>=DATEDIF(A87,$N$2,"md")</f>
      </c>
      <c r="I87" s="7" t="n">
        <v>161</v>
      </c>
      <c r="J87" s="18" t="n">
        <v>1236.09</v>
      </c>
      <c r="K87" s="6" t="s">
        <f>=Портфель!F3*Портфель!$Q$13</f>
      </c>
      <c r="L87" s="6" t="s">
        <f>=(K87-J87)*E87</f>
      </c>
      <c r="M87" s="6" t="s">
        <f>=MAX(0,L87*0.13)</f>
      </c>
    </row>
    <row collapsed="false" customFormat="false" customHeight="false" hidden="false" ht="12.1" outlineLevel="0" r="88">
      <c r="A88" s="53" t="n">
        <v>45800</v>
      </c>
      <c r="B88" s="17" t="s">
        <v>704</v>
      </c>
      <c r="C88" s="17" t="s">
        <v>21</v>
      </c>
      <c r="D88" s="17" t="s">
        <v>22</v>
      </c>
      <c r="E88" s="18" t="n">
        <v>5</v>
      </c>
      <c r="F88" s="7" t="s">
        <f>=DATEDIF(A88,$N$2,"y")</f>
      </c>
      <c r="G88" s="7" t="s">
        <f>=DATEDIF(A88,$N$2,"ym")</f>
      </c>
      <c r="H88" s="7" t="s">
        <f>=DATEDIF(A88,$N$2,"md")</f>
      </c>
      <c r="I88" s="7" t="n">
        <v>161</v>
      </c>
      <c r="J88" s="18" t="n">
        <v>1236.094</v>
      </c>
      <c r="K88" s="6" t="s">
        <f>=Портфель!F3*Портфель!$Q$13</f>
      </c>
      <c r="L88" s="6" t="s">
        <f>=(K88-J88)*E88</f>
      </c>
      <c r="M88" s="6" t="s">
        <f>=MAX(0,L88*0.13)</f>
      </c>
    </row>
    <row collapsed="false" customFormat="false" customHeight="false" hidden="false" ht="12.1" outlineLevel="0" r="89">
      <c r="A89" s="53" t="n">
        <v>45800</v>
      </c>
      <c r="B89" s="17" t="s">
        <v>704</v>
      </c>
      <c r="C89" s="17" t="s">
        <v>21</v>
      </c>
      <c r="D89" s="17" t="s">
        <v>22</v>
      </c>
      <c r="E89" s="18" t="n">
        <v>4</v>
      </c>
      <c r="F89" s="7" t="s">
        <f>=DATEDIF(A89,$N$2,"y")</f>
      </c>
      <c r="G89" s="7" t="s">
        <f>=DATEDIF(A89,$N$2,"ym")</f>
      </c>
      <c r="H89" s="7" t="s">
        <f>=DATEDIF(A89,$N$2,"md")</f>
      </c>
      <c r="I89" s="7" t="n">
        <v>161</v>
      </c>
      <c r="J89" s="18" t="n">
        <v>1236.095</v>
      </c>
      <c r="K89" s="6" t="s">
        <f>=Портфель!F3*Портфель!$Q$13</f>
      </c>
      <c r="L89" s="6" t="s">
        <f>=(K89-J89)*E89</f>
      </c>
      <c r="M89" s="6" t="s">
        <f>=MAX(0,L89*0.13)</f>
      </c>
    </row>
    <row collapsed="false" customFormat="false" customHeight="false" hidden="false" ht="12.1" outlineLevel="0" r="90">
      <c r="A90" s="53" t="n">
        <v>45800</v>
      </c>
      <c r="B90" s="17" t="s">
        <v>704</v>
      </c>
      <c r="C90" s="17" t="s">
        <v>21</v>
      </c>
      <c r="D90" s="17" t="s">
        <v>22</v>
      </c>
      <c r="E90" s="18" t="n">
        <v>2</v>
      </c>
      <c r="F90" s="7" t="s">
        <f>=DATEDIF(A90,$N$2,"y")</f>
      </c>
      <c r="G90" s="7" t="s">
        <f>=DATEDIF(A90,$N$2,"ym")</f>
      </c>
      <c r="H90" s="7" t="s">
        <f>=DATEDIF(A90,$N$2,"md")</f>
      </c>
      <c r="I90" s="7" t="n">
        <v>161</v>
      </c>
      <c r="J90" s="18" t="n">
        <v>1236.095</v>
      </c>
      <c r="K90" s="6" t="s">
        <f>=Портфель!F3*Портфель!$Q$13</f>
      </c>
      <c r="L90" s="6" t="s">
        <f>=(K90-J90)*E90</f>
      </c>
      <c r="M90" s="6" t="s">
        <f>=MAX(0,L90*0.13)</f>
      </c>
    </row>
    <row collapsed="false" customFormat="false" customHeight="false" hidden="false" ht="12.1" outlineLevel="0" r="91">
      <c r="A91" s="53" t="n">
        <v>45800</v>
      </c>
      <c r="B91" s="17" t="s">
        <v>704</v>
      </c>
      <c r="C91" s="17" t="s">
        <v>21</v>
      </c>
      <c r="D91" s="17" t="s">
        <v>22</v>
      </c>
      <c r="E91" s="18" t="n">
        <v>5</v>
      </c>
      <c r="F91" s="7" t="s">
        <f>=DATEDIF(A91,$N$2,"y")</f>
      </c>
      <c r="G91" s="7" t="s">
        <f>=DATEDIF(A91,$N$2,"ym")</f>
      </c>
      <c r="H91" s="7" t="s">
        <f>=DATEDIF(A91,$N$2,"md")</f>
      </c>
      <c r="I91" s="7" t="n">
        <v>161</v>
      </c>
      <c r="J91" s="18" t="n">
        <v>1236.094</v>
      </c>
      <c r="K91" s="6" t="s">
        <f>=Портфель!F3*Портфель!$Q$13</f>
      </c>
      <c r="L91" s="6" t="s">
        <f>=(K91-J91)*E91</f>
      </c>
      <c r="M91" s="6" t="s">
        <f>=MAX(0,L91*0.13)</f>
      </c>
    </row>
    <row collapsed="false" customFormat="false" customHeight="false" hidden="false" ht="12.1" outlineLevel="0" r="92">
      <c r="A92" s="53" t="n">
        <v>45800</v>
      </c>
      <c r="B92" s="17" t="s">
        <v>704</v>
      </c>
      <c r="C92" s="17" t="s">
        <v>21</v>
      </c>
      <c r="D92" s="17" t="s">
        <v>22</v>
      </c>
      <c r="E92" s="18" t="n">
        <v>101</v>
      </c>
      <c r="F92" s="7" t="s">
        <f>=DATEDIF(A92,$N$2,"y")</f>
      </c>
      <c r="G92" s="7" t="s">
        <f>=DATEDIF(A92,$N$2,"ym")</f>
      </c>
      <c r="H92" s="7" t="s">
        <f>=DATEDIF(A92,$N$2,"md")</f>
      </c>
      <c r="I92" s="7" t="n">
        <v>161</v>
      </c>
      <c r="J92" s="18" t="n">
        <v>1236.0942574257</v>
      </c>
      <c r="K92" s="6" t="s">
        <f>=Портфель!F3*Портфель!$Q$13</f>
      </c>
      <c r="L92" s="6" t="s">
        <f>=(K92-J92)*E92</f>
      </c>
      <c r="M92" s="6" t="s">
        <f>=MAX(0,L92*0.13)</f>
      </c>
    </row>
    <row collapsed="false" customFormat="false" customHeight="false" hidden="false" ht="12.1" outlineLevel="0" r="93">
      <c r="A93" s="53" t="n">
        <v>44544</v>
      </c>
      <c r="B93" s="17" t="s">
        <v>704</v>
      </c>
      <c r="C93" s="17" t="s">
        <v>24</v>
      </c>
      <c r="D93" s="17" t="s">
        <v>25</v>
      </c>
      <c r="E93" s="18" t="n">
        <v>30</v>
      </c>
      <c r="F93" s="7" t="s">
        <f>=DATEDIF(A93,$N$2,"y")</f>
      </c>
      <c r="G93" s="7" t="s">
        <f>=DATEDIF(A93,$N$2,"ym")</f>
      </c>
      <c r="H93" s="7" t="s">
        <f>=DATEDIF(A93,$N$2,"md")</f>
      </c>
      <c r="I93" s="7" t="n">
        <v>1417</v>
      </c>
      <c r="J93" s="18" t="n">
        <v>418.209</v>
      </c>
      <c r="K93" s="6" t="s">
        <f>=Портфель!F4*Портфель!$Q$13</f>
      </c>
      <c r="L93" s="6" t="s">
        <f>=(K93-J93)*E93</f>
      </c>
      <c r="M93" s="6" t="s">
        <f>=MAX(0,L93*0.13)</f>
      </c>
    </row>
    <row collapsed="false" customFormat="false" customHeight="false" hidden="false" ht="12.1" outlineLevel="0" r="94">
      <c r="A94" s="53" t="n">
        <v>44544</v>
      </c>
      <c r="B94" s="17" t="s">
        <v>704</v>
      </c>
      <c r="C94" s="17" t="s">
        <v>24</v>
      </c>
      <c r="D94" s="17" t="s">
        <v>25</v>
      </c>
      <c r="E94" s="18" t="n">
        <v>50</v>
      </c>
      <c r="F94" s="7" t="s">
        <f>=DATEDIF(A94,$N$2,"y")</f>
      </c>
      <c r="G94" s="7" t="s">
        <f>=DATEDIF(A94,$N$2,"ym")</f>
      </c>
      <c r="H94" s="7" t="s">
        <f>=DATEDIF(A94,$N$2,"md")</f>
      </c>
      <c r="I94" s="7" t="n">
        <v>1417</v>
      </c>
      <c r="J94" s="18" t="n">
        <v>423.2116</v>
      </c>
      <c r="K94" s="6" t="s">
        <f>=Портфель!F4*Портфель!$Q$13</f>
      </c>
      <c r="L94" s="6" t="s">
        <f>=(K94-J94)*E94</f>
      </c>
      <c r="M94" s="6" t="s">
        <f>=MAX(0,L94*0.13)</f>
      </c>
    </row>
    <row collapsed="false" customFormat="false" customHeight="false" hidden="false" ht="12.1" outlineLevel="0" r="95">
      <c r="A95" s="53" t="n">
        <v>44585</v>
      </c>
      <c r="B95" s="17" t="s">
        <v>704</v>
      </c>
      <c r="C95" s="17" t="s">
        <v>24</v>
      </c>
      <c r="D95" s="17" t="s">
        <v>25</v>
      </c>
      <c r="E95" s="18" t="n">
        <v>25</v>
      </c>
      <c r="F95" s="7" t="s">
        <f>=DATEDIF(A95,$N$2,"y")</f>
      </c>
      <c r="G95" s="7" t="s">
        <f>=DATEDIF(A95,$N$2,"ym")</f>
      </c>
      <c r="H95" s="7" t="s">
        <f>=DATEDIF(A95,$N$2,"md")</f>
      </c>
      <c r="I95" s="7" t="n">
        <v>1376</v>
      </c>
      <c r="J95" s="18" t="n">
        <v>411.1892</v>
      </c>
      <c r="K95" s="6" t="s">
        <f>=Портфель!F4*Портфель!$Q$13</f>
      </c>
      <c r="L95" s="6" t="s">
        <f>=(K95-J95)*E95</f>
      </c>
      <c r="M95" s="6" t="s">
        <f>=MAX(0,L95*0.13)</f>
      </c>
    </row>
    <row collapsed="false" customFormat="false" customHeight="false" hidden="false" ht="12.1" outlineLevel="0" r="96">
      <c r="A96" s="53" t="n">
        <v>44606</v>
      </c>
      <c r="B96" s="17" t="s">
        <v>704</v>
      </c>
      <c r="C96" s="17" t="s">
        <v>24</v>
      </c>
      <c r="D96" s="17" t="s">
        <v>25</v>
      </c>
      <c r="E96" s="18" t="n">
        <v>2</v>
      </c>
      <c r="F96" s="7" t="s">
        <f>=DATEDIF(A96,$N$2,"y")</f>
      </c>
      <c r="G96" s="7" t="s">
        <f>=DATEDIF(A96,$N$2,"ym")</f>
      </c>
      <c r="H96" s="7" t="s">
        <f>=DATEDIF(A96,$N$2,"md")</f>
      </c>
      <c r="I96" s="7" t="n">
        <v>1355</v>
      </c>
      <c r="J96" s="18" t="n">
        <v>434.2</v>
      </c>
      <c r="K96" s="6" t="s">
        <f>=Портфель!F4*Портфель!$Q$13</f>
      </c>
      <c r="L96" s="6" t="s">
        <f>=(K96-J96)*E96</f>
      </c>
      <c r="M96" s="6" t="s">
        <f>=MAX(0,L96*0.13)</f>
      </c>
    </row>
    <row collapsed="false" customFormat="false" customHeight="false" hidden="false" ht="12.1" outlineLevel="0" r="97">
      <c r="A97" s="53" t="n">
        <v>44613</v>
      </c>
      <c r="B97" s="17" t="s">
        <v>704</v>
      </c>
      <c r="C97" s="17" t="s">
        <v>24</v>
      </c>
      <c r="D97" s="17" t="s">
        <v>25</v>
      </c>
      <c r="E97" s="18" t="n">
        <v>1</v>
      </c>
      <c r="F97" s="7" t="s">
        <f>=DATEDIF(A97,$N$2,"y")</f>
      </c>
      <c r="G97" s="7" t="s">
        <f>=DATEDIF(A97,$N$2,"ym")</f>
      </c>
      <c r="H97" s="7" t="s">
        <f>=DATEDIF(A97,$N$2,"md")</f>
      </c>
      <c r="I97" s="7" t="n">
        <v>1348</v>
      </c>
      <c r="J97" s="18" t="n">
        <v>404.19</v>
      </c>
      <c r="K97" s="6" t="s">
        <f>=Портфель!F4*Портфель!$Q$13</f>
      </c>
      <c r="L97" s="6" t="s">
        <f>=(K97-J97)*E97</f>
      </c>
      <c r="M97" s="6" t="s">
        <f>=MAX(0,L97*0.13)</f>
      </c>
    </row>
    <row collapsed="false" customFormat="false" customHeight="false" hidden="false" ht="12.1" outlineLevel="0" r="98">
      <c r="A98" s="53" t="n">
        <v>44613</v>
      </c>
      <c r="B98" s="17" t="s">
        <v>704</v>
      </c>
      <c r="C98" s="17" t="s">
        <v>24</v>
      </c>
      <c r="D98" s="17" t="s">
        <v>25</v>
      </c>
      <c r="E98" s="18" t="n">
        <v>1</v>
      </c>
      <c r="F98" s="7" t="s">
        <f>=DATEDIF(A98,$N$2,"y")</f>
      </c>
      <c r="G98" s="7" t="s">
        <f>=DATEDIF(A98,$N$2,"ym")</f>
      </c>
      <c r="H98" s="7" t="s">
        <f>=DATEDIF(A98,$N$2,"md")</f>
      </c>
      <c r="I98" s="7" t="n">
        <v>1348</v>
      </c>
      <c r="J98" s="18" t="n">
        <v>404.19</v>
      </c>
      <c r="K98" s="6" t="s">
        <f>=Портфель!F4*Портфель!$Q$13</f>
      </c>
      <c r="L98" s="6" t="s">
        <f>=(K98-J98)*E98</f>
      </c>
      <c r="M98" s="6" t="s">
        <f>=MAX(0,L98*0.13)</f>
      </c>
    </row>
    <row collapsed="false" customFormat="false" customHeight="false" hidden="false" ht="12.1" outlineLevel="0" r="99">
      <c r="A99" s="53" t="n">
        <v>44613</v>
      </c>
      <c r="B99" s="17" t="s">
        <v>704</v>
      </c>
      <c r="C99" s="17" t="s">
        <v>24</v>
      </c>
      <c r="D99" s="17" t="s">
        <v>25</v>
      </c>
      <c r="E99" s="18" t="n">
        <v>1</v>
      </c>
      <c r="F99" s="7" t="s">
        <f>=DATEDIF(A99,$N$2,"y")</f>
      </c>
      <c r="G99" s="7" t="s">
        <f>=DATEDIF(A99,$N$2,"ym")</f>
      </c>
      <c r="H99" s="7" t="s">
        <f>=DATEDIF(A99,$N$2,"md")</f>
      </c>
      <c r="I99" s="7" t="n">
        <v>1348</v>
      </c>
      <c r="J99" s="18" t="n">
        <v>400.28</v>
      </c>
      <c r="K99" s="6" t="s">
        <f>=Портфель!F4*Портфель!$Q$13</f>
      </c>
      <c r="L99" s="6" t="s">
        <f>=(K99-J99)*E99</f>
      </c>
      <c r="M99" s="6" t="s">
        <f>=MAX(0,L99*0.13)</f>
      </c>
    </row>
    <row collapsed="false" customFormat="false" customHeight="false" hidden="false" ht="12.1" outlineLevel="0" r="100">
      <c r="A100" s="53" t="n">
        <v>44616</v>
      </c>
      <c r="B100" s="17" t="s">
        <v>704</v>
      </c>
      <c r="C100" s="17" t="s">
        <v>24</v>
      </c>
      <c r="D100" s="17" t="s">
        <v>25</v>
      </c>
      <c r="E100" s="18" t="n">
        <v>1</v>
      </c>
      <c r="F100" s="7" t="s">
        <f>=DATEDIF(A100,$N$2,"y")</f>
      </c>
      <c r="G100" s="7" t="s">
        <f>=DATEDIF(A100,$N$2,"ym")</f>
      </c>
      <c r="H100" s="7" t="s">
        <f>=DATEDIF(A100,$N$2,"md")</f>
      </c>
      <c r="I100" s="7" t="n">
        <v>1345</v>
      </c>
      <c r="J100" s="18" t="n">
        <v>304.14</v>
      </c>
      <c r="K100" s="6" t="s">
        <f>=Портфель!F4*Портфель!$Q$13</f>
      </c>
      <c r="L100" s="6" t="s">
        <f>=(K100-J100)*E100</f>
      </c>
      <c r="M100" s="6" t="s">
        <f>=MAX(0,L100*0.13)</f>
      </c>
    </row>
    <row collapsed="false" customFormat="false" customHeight="false" hidden="false" ht="12.1" outlineLevel="0" r="101">
      <c r="A101" s="53" t="n">
        <v>44824</v>
      </c>
      <c r="B101" s="17" t="s">
        <v>704</v>
      </c>
      <c r="C101" s="17" t="s">
        <v>24</v>
      </c>
      <c r="D101" s="17" t="s">
        <v>25</v>
      </c>
      <c r="E101" s="18" t="n">
        <v>17</v>
      </c>
      <c r="F101" s="7" t="s">
        <f>=DATEDIF(A101,$N$2,"y")</f>
      </c>
      <c r="G101" s="7" t="s">
        <f>=DATEDIF(A101,$N$2,"ym")</f>
      </c>
      <c r="H101" s="7" t="s">
        <f>=DATEDIF(A101,$N$2,"md")</f>
      </c>
      <c r="I101" s="7" t="n">
        <v>1137</v>
      </c>
      <c r="J101" s="18" t="n">
        <v>393.49588235294</v>
      </c>
      <c r="K101" s="6" t="s">
        <f>=Портфель!F4*Портфель!$Q$13</f>
      </c>
      <c r="L101" s="6" t="s">
        <f>=(K101-J101)*E101</f>
      </c>
      <c r="M101" s="6" t="s">
        <f>=MAX(0,L101*0.13)</f>
      </c>
    </row>
    <row collapsed="false" customFormat="false" customHeight="false" hidden="false" ht="12.1" outlineLevel="0" r="102">
      <c r="A102" s="53" t="n">
        <v>44827</v>
      </c>
      <c r="B102" s="17" t="s">
        <v>704</v>
      </c>
      <c r="C102" s="17" t="s">
        <v>24</v>
      </c>
      <c r="D102" s="17" t="s">
        <v>25</v>
      </c>
      <c r="E102" s="18" t="n">
        <v>1</v>
      </c>
      <c r="F102" s="7" t="s">
        <f>=DATEDIF(A102,$N$2,"y")</f>
      </c>
      <c r="G102" s="7" t="s">
        <f>=DATEDIF(A102,$N$2,"ym")</f>
      </c>
      <c r="H102" s="7" t="s">
        <f>=DATEDIF(A102,$N$2,"md")</f>
      </c>
      <c r="I102" s="7" t="n">
        <v>1134</v>
      </c>
      <c r="J102" s="18" t="n">
        <v>371.19</v>
      </c>
      <c r="K102" s="6" t="s">
        <f>=Портфель!F4*Портфель!$Q$13</f>
      </c>
      <c r="L102" s="6" t="s">
        <f>=(K102-J102)*E102</f>
      </c>
      <c r="M102" s="6" t="s">
        <f>=MAX(0,L102*0.13)</f>
      </c>
    </row>
    <row collapsed="false" customFormat="false" customHeight="false" hidden="false" ht="12.1" outlineLevel="0" r="103">
      <c r="A103" s="53" t="n">
        <v>44883</v>
      </c>
      <c r="B103" s="17" t="s">
        <v>704</v>
      </c>
      <c r="C103" s="17" t="s">
        <v>24</v>
      </c>
      <c r="D103" s="17" t="s">
        <v>25</v>
      </c>
      <c r="E103" s="18" t="n">
        <v>30</v>
      </c>
      <c r="F103" s="7" t="s">
        <f>=DATEDIF(A103,$N$2,"y")</f>
      </c>
      <c r="G103" s="7" t="s">
        <f>=DATEDIF(A103,$N$2,"ym")</f>
      </c>
      <c r="H103" s="7" t="s">
        <f>=DATEDIF(A103,$N$2,"md")</f>
      </c>
      <c r="I103" s="7" t="n">
        <v>1078</v>
      </c>
      <c r="J103" s="18" t="n">
        <v>355.24866666667</v>
      </c>
      <c r="K103" s="6" t="s">
        <f>=Портфель!F4*Портфель!$Q$13</f>
      </c>
      <c r="L103" s="6" t="s">
        <f>=(K103-J103)*E103</f>
      </c>
      <c r="M103" s="6" t="s">
        <f>=MAX(0,L103*0.13)</f>
      </c>
    </row>
    <row collapsed="false" customFormat="false" customHeight="false" hidden="false" ht="12.1" outlineLevel="0" r="104">
      <c r="A104" s="53" t="n">
        <v>44883</v>
      </c>
      <c r="B104" s="17" t="s">
        <v>704</v>
      </c>
      <c r="C104" s="17" t="s">
        <v>24</v>
      </c>
      <c r="D104" s="17" t="s">
        <v>25</v>
      </c>
      <c r="E104" s="18" t="n">
        <v>1</v>
      </c>
      <c r="F104" s="7" t="s">
        <f>=DATEDIF(A104,$N$2,"y")</f>
      </c>
      <c r="G104" s="7" t="s">
        <f>=DATEDIF(A104,$N$2,"ym")</f>
      </c>
      <c r="H104" s="7" t="s">
        <f>=DATEDIF(A104,$N$2,"md")</f>
      </c>
      <c r="I104" s="7" t="n">
        <v>1078</v>
      </c>
      <c r="J104" s="18" t="n">
        <v>355.05</v>
      </c>
      <c r="K104" s="6" t="s">
        <f>=Портфель!F4*Портфель!$Q$13</f>
      </c>
      <c r="L104" s="6" t="s">
        <f>=(K104-J104)*E104</f>
      </c>
      <c r="M104" s="6" t="s">
        <f>=MAX(0,L104*0.13)</f>
      </c>
    </row>
    <row collapsed="false" customFormat="false" customHeight="false" hidden="false" ht="12.1" outlineLevel="0" r="105">
      <c r="A105" s="53" t="n">
        <v>44915</v>
      </c>
      <c r="B105" s="17" t="s">
        <v>704</v>
      </c>
      <c r="C105" s="17" t="s">
        <v>24</v>
      </c>
      <c r="D105" s="17" t="s">
        <v>25</v>
      </c>
      <c r="E105" s="18" t="n">
        <v>2</v>
      </c>
      <c r="F105" s="7" t="s">
        <f>=DATEDIF(A105,$N$2,"y")</f>
      </c>
      <c r="G105" s="7" t="s">
        <f>=DATEDIF(A105,$N$2,"ym")</f>
      </c>
      <c r="H105" s="7" t="s">
        <f>=DATEDIF(A105,$N$2,"md")</f>
      </c>
      <c r="I105" s="7" t="n">
        <v>1046</v>
      </c>
      <c r="J105" s="18" t="n">
        <v>338.635</v>
      </c>
      <c r="K105" s="6" t="s">
        <f>=Портфель!F4*Портфель!$Q$13</f>
      </c>
      <c r="L105" s="6" t="s">
        <f>=(K105-J105)*E105</f>
      </c>
      <c r="M105" s="6" t="s">
        <f>=MAX(0,L105*0.13)</f>
      </c>
    </row>
    <row collapsed="false" customFormat="false" customHeight="false" hidden="false" ht="12.1" outlineLevel="0" r="106">
      <c r="A106" s="53" t="n">
        <v>44936</v>
      </c>
      <c r="B106" s="17" t="s">
        <v>704</v>
      </c>
      <c r="C106" s="17" t="s">
        <v>24</v>
      </c>
      <c r="D106" s="17" t="s">
        <v>25</v>
      </c>
      <c r="E106" s="18" t="n">
        <v>1</v>
      </c>
      <c r="F106" s="7" t="s">
        <f>=DATEDIF(A106,$N$2,"y")</f>
      </c>
      <c r="G106" s="7" t="s">
        <f>=DATEDIF(A106,$N$2,"ym")</f>
      </c>
      <c r="H106" s="7" t="s">
        <f>=DATEDIF(A106,$N$2,"md")</f>
      </c>
      <c r="I106" s="7" t="n">
        <v>1025</v>
      </c>
      <c r="J106" s="18" t="n">
        <v>336.83</v>
      </c>
      <c r="K106" s="6" t="s">
        <f>=Портфель!F4*Портфель!$Q$13</f>
      </c>
      <c r="L106" s="6" t="s">
        <f>=(K106-J106)*E106</f>
      </c>
      <c r="M106" s="6" t="s">
        <f>=MAX(0,L106*0.13)</f>
      </c>
    </row>
    <row collapsed="false" customFormat="false" customHeight="false" hidden="false" ht="12.1" outlineLevel="0" r="107">
      <c r="A107" s="53" t="n">
        <v>44937</v>
      </c>
      <c r="B107" s="17" t="s">
        <v>704</v>
      </c>
      <c r="C107" s="17" t="s">
        <v>24</v>
      </c>
      <c r="D107" s="17" t="s">
        <v>25</v>
      </c>
      <c r="E107" s="18" t="n">
        <v>1</v>
      </c>
      <c r="F107" s="7" t="s">
        <f>=DATEDIF(A107,$N$2,"y")</f>
      </c>
      <c r="G107" s="7" t="s">
        <f>=DATEDIF(A107,$N$2,"ym")</f>
      </c>
      <c r="H107" s="7" t="s">
        <f>=DATEDIF(A107,$N$2,"md")</f>
      </c>
      <c r="I107" s="7" t="n">
        <v>1024</v>
      </c>
      <c r="J107" s="18" t="n">
        <v>335.13</v>
      </c>
      <c r="K107" s="6" t="s">
        <f>=Портфель!F4*Портфель!$Q$13</f>
      </c>
      <c r="L107" s="6" t="s">
        <f>=(K107-J107)*E107</f>
      </c>
      <c r="M107" s="6" t="s">
        <f>=MAX(0,L107*0.13)</f>
      </c>
    </row>
    <row collapsed="false" customFormat="false" customHeight="false" hidden="false" ht="12.1" outlineLevel="0" r="108">
      <c r="A108" s="53" t="n">
        <v>44963</v>
      </c>
      <c r="B108" s="17" t="s">
        <v>704</v>
      </c>
      <c r="C108" s="17" t="s">
        <v>24</v>
      </c>
      <c r="D108" s="17" t="s">
        <v>25</v>
      </c>
      <c r="E108" s="18" t="n">
        <v>50</v>
      </c>
      <c r="F108" s="7" t="s">
        <f>=DATEDIF(A108,$N$2,"y")</f>
      </c>
      <c r="G108" s="7" t="s">
        <f>=DATEDIF(A108,$N$2,"ym")</f>
      </c>
      <c r="H108" s="7" t="s">
        <f>=DATEDIF(A108,$N$2,"md")</f>
      </c>
      <c r="I108" s="7" t="n">
        <v>998</v>
      </c>
      <c r="J108" s="18" t="n">
        <v>321.7286</v>
      </c>
      <c r="K108" s="6" t="s">
        <f>=Портфель!F4*Портфель!$Q$13</f>
      </c>
      <c r="L108" s="6" t="s">
        <f>=(K108-J108)*E108</f>
      </c>
      <c r="M108" s="6" t="s">
        <f>=MAX(0,L108*0.13)</f>
      </c>
    </row>
    <row collapsed="false" customFormat="false" customHeight="false" hidden="false" ht="12.1" outlineLevel="0" r="109">
      <c r="A109" s="53" t="n">
        <v>44966</v>
      </c>
      <c r="B109" s="17" t="s">
        <v>704</v>
      </c>
      <c r="C109" s="17" t="s">
        <v>24</v>
      </c>
      <c r="D109" s="17" t="s">
        <v>25</v>
      </c>
      <c r="E109" s="18" t="n">
        <v>1</v>
      </c>
      <c r="F109" s="7" t="s">
        <f>=DATEDIF(A109,$N$2,"y")</f>
      </c>
      <c r="G109" s="7" t="s">
        <f>=DATEDIF(A109,$N$2,"ym")</f>
      </c>
      <c r="H109" s="7" t="s">
        <f>=DATEDIF(A109,$N$2,"md")</f>
      </c>
      <c r="I109" s="7" t="n">
        <v>995</v>
      </c>
      <c r="J109" s="18" t="n">
        <v>325.13</v>
      </c>
      <c r="K109" s="6" t="s">
        <f>=Портфель!F4*Портфель!$Q$13</f>
      </c>
      <c r="L109" s="6" t="s">
        <f>=(K109-J109)*E109</f>
      </c>
      <c r="M109" s="6" t="s">
        <f>=MAX(0,L109*0.13)</f>
      </c>
    </row>
    <row collapsed="false" customFormat="false" customHeight="false" hidden="false" ht="12.1" outlineLevel="0" r="110">
      <c r="A110" s="53" t="n">
        <v>44972</v>
      </c>
      <c r="B110" s="17" t="s">
        <v>704</v>
      </c>
      <c r="C110" s="17" t="s">
        <v>24</v>
      </c>
      <c r="D110" s="17" t="s">
        <v>25</v>
      </c>
      <c r="E110" s="18" t="n">
        <v>50</v>
      </c>
      <c r="F110" s="7" t="s">
        <f>=DATEDIF(A110,$N$2,"y")</f>
      </c>
      <c r="G110" s="7" t="s">
        <f>=DATEDIF(A110,$N$2,"ym")</f>
      </c>
      <c r="H110" s="7" t="s">
        <f>=DATEDIF(A110,$N$2,"md")</f>
      </c>
      <c r="I110" s="7" t="n">
        <v>989</v>
      </c>
      <c r="J110" s="18" t="n">
        <v>319.0276</v>
      </c>
      <c r="K110" s="6" t="s">
        <f>=Портфель!F4*Портфель!$Q$13</f>
      </c>
      <c r="L110" s="6" t="s">
        <f>=(K110-J110)*E110</f>
      </c>
      <c r="M110" s="6" t="s">
        <f>=MAX(0,L110*0.13)</f>
      </c>
    </row>
    <row collapsed="false" customFormat="false" customHeight="false" hidden="false" ht="12.1" outlineLevel="0" r="111">
      <c r="A111" s="53" t="n">
        <v>44972</v>
      </c>
      <c r="B111" s="17" t="s">
        <v>704</v>
      </c>
      <c r="C111" s="17" t="s">
        <v>24</v>
      </c>
      <c r="D111" s="17" t="s">
        <v>25</v>
      </c>
      <c r="E111" s="18" t="n">
        <v>4</v>
      </c>
      <c r="F111" s="7" t="s">
        <f>=DATEDIF(A111,$N$2,"y")</f>
      </c>
      <c r="G111" s="7" t="s">
        <f>=DATEDIF(A111,$N$2,"ym")</f>
      </c>
      <c r="H111" s="7" t="s">
        <f>=DATEDIF(A111,$N$2,"md")</f>
      </c>
      <c r="I111" s="7" t="n">
        <v>989</v>
      </c>
      <c r="J111" s="18" t="n">
        <v>316.3275</v>
      </c>
      <c r="K111" s="6" t="s">
        <f>=Портфель!F4*Портфель!$Q$13</f>
      </c>
      <c r="L111" s="6" t="s">
        <f>=(K111-J111)*E111</f>
      </c>
      <c r="M111" s="6" t="s">
        <f>=MAX(0,L111*0.13)</f>
      </c>
    </row>
    <row collapsed="false" customFormat="false" customHeight="false" hidden="false" ht="12.1" outlineLevel="0" r="112">
      <c r="A112" s="53" t="n">
        <v>44972</v>
      </c>
      <c r="B112" s="17" t="s">
        <v>704</v>
      </c>
      <c r="C112" s="17" t="s">
        <v>24</v>
      </c>
      <c r="D112" s="17" t="s">
        <v>25</v>
      </c>
      <c r="E112" s="18" t="n">
        <v>2</v>
      </c>
      <c r="F112" s="7" t="s">
        <f>=DATEDIF(A112,$N$2,"y")</f>
      </c>
      <c r="G112" s="7" t="s">
        <f>=DATEDIF(A112,$N$2,"ym")</f>
      </c>
      <c r="H112" s="7" t="s">
        <f>=DATEDIF(A112,$N$2,"md")</f>
      </c>
      <c r="I112" s="7" t="n">
        <v>989</v>
      </c>
      <c r="J112" s="18" t="n">
        <v>316.125</v>
      </c>
      <c r="K112" s="6" t="s">
        <f>=Портфель!F4*Портфель!$Q$13</f>
      </c>
      <c r="L112" s="6" t="s">
        <f>=(K112-J112)*E112</f>
      </c>
      <c r="M112" s="6" t="s">
        <f>=MAX(0,L112*0.13)</f>
      </c>
    </row>
    <row collapsed="false" customFormat="false" customHeight="false" hidden="false" ht="12.1" outlineLevel="0" r="113">
      <c r="A113" s="53" t="n">
        <v>45044</v>
      </c>
      <c r="B113" s="17" t="s">
        <v>704</v>
      </c>
      <c r="C113" s="17" t="s">
        <v>24</v>
      </c>
      <c r="D113" s="17" t="s">
        <v>25</v>
      </c>
      <c r="E113" s="18" t="n">
        <v>7</v>
      </c>
      <c r="F113" s="7" t="s">
        <f>=DATEDIF(A113,$N$2,"y")</f>
      </c>
      <c r="G113" s="7" t="s">
        <f>=DATEDIF(A113,$N$2,"ym")</f>
      </c>
      <c r="H113" s="7" t="s">
        <f>=DATEDIF(A113,$N$2,"md")</f>
      </c>
      <c r="I113" s="7" t="n">
        <v>917</v>
      </c>
      <c r="J113" s="18" t="n">
        <v>407.98428571429</v>
      </c>
      <c r="K113" s="6" t="s">
        <f>=Портфель!F4*Портфель!$Q$13</f>
      </c>
      <c r="L113" s="6" t="s">
        <f>=(K113-J113)*E113</f>
      </c>
      <c r="M113" s="6" t="s">
        <f>=MAX(0,L113*0.13)</f>
      </c>
    </row>
    <row collapsed="false" customFormat="false" customHeight="false" hidden="false" ht="12.1" outlineLevel="0" r="114">
      <c r="A114" s="53" t="n">
        <v>45054</v>
      </c>
      <c r="B114" s="17" t="s">
        <v>704</v>
      </c>
      <c r="C114" s="17" t="s">
        <v>24</v>
      </c>
      <c r="D114" s="17" t="s">
        <v>25</v>
      </c>
      <c r="E114" s="18" t="n">
        <v>1</v>
      </c>
      <c r="F114" s="7" t="s">
        <f>=DATEDIF(A114,$N$2,"y")</f>
      </c>
      <c r="G114" s="7" t="s">
        <f>=DATEDIF(A114,$N$2,"ym")</f>
      </c>
      <c r="H114" s="7" t="s">
        <f>=DATEDIF(A114,$N$2,"md")</f>
      </c>
      <c r="I114" s="7" t="n">
        <v>907</v>
      </c>
      <c r="J114" s="18" t="n">
        <v>394.18</v>
      </c>
      <c r="K114" s="6" t="s">
        <f>=Портфель!F4*Портфель!$Q$13</f>
      </c>
      <c r="L114" s="6" t="s">
        <f>=(K114-J114)*E114</f>
      </c>
      <c r="M114" s="6" t="s">
        <f>=MAX(0,L114*0.13)</f>
      </c>
    </row>
    <row collapsed="false" customFormat="false" customHeight="false" hidden="false" ht="12.1" outlineLevel="0" r="115">
      <c r="A115" s="53" t="n">
        <v>45054</v>
      </c>
      <c r="B115" s="17" t="s">
        <v>704</v>
      </c>
      <c r="C115" s="17" t="s">
        <v>24</v>
      </c>
      <c r="D115" s="17" t="s">
        <v>25</v>
      </c>
      <c r="E115" s="18" t="n">
        <v>4</v>
      </c>
      <c r="F115" s="7" t="s">
        <f>=DATEDIF(A115,$N$2,"y")</f>
      </c>
      <c r="G115" s="7" t="s">
        <f>=DATEDIF(A115,$N$2,"ym")</f>
      </c>
      <c r="H115" s="7" t="s">
        <f>=DATEDIF(A115,$N$2,"md")</f>
      </c>
      <c r="I115" s="7" t="n">
        <v>907</v>
      </c>
      <c r="J115" s="18" t="n">
        <v>393.9575</v>
      </c>
      <c r="K115" s="6" t="s">
        <f>=Портфель!F4*Портфель!$Q$13</f>
      </c>
      <c r="L115" s="6" t="s">
        <f>=(K115-J115)*E115</f>
      </c>
      <c r="M115" s="6" t="s">
        <f>=MAX(0,L115*0.13)</f>
      </c>
    </row>
    <row collapsed="false" customFormat="false" customHeight="false" hidden="false" ht="12.1" outlineLevel="0" r="116">
      <c r="A116" s="53" t="n">
        <v>45058</v>
      </c>
      <c r="B116" s="17" t="s">
        <v>704</v>
      </c>
      <c r="C116" s="17" t="s">
        <v>24</v>
      </c>
      <c r="D116" s="17" t="s">
        <v>25</v>
      </c>
      <c r="E116" s="18" t="n">
        <v>2</v>
      </c>
      <c r="F116" s="7" t="s">
        <f>=DATEDIF(A116,$N$2,"y")</f>
      </c>
      <c r="G116" s="7" t="s">
        <f>=DATEDIF(A116,$N$2,"ym")</f>
      </c>
      <c r="H116" s="7" t="s">
        <f>=DATEDIF(A116,$N$2,"md")</f>
      </c>
      <c r="I116" s="7" t="n">
        <v>903</v>
      </c>
      <c r="J116" s="18" t="n">
        <v>402.68</v>
      </c>
      <c r="K116" s="6" t="s">
        <f>=Портфель!F4*Портфель!$Q$13</f>
      </c>
      <c r="L116" s="6" t="s">
        <f>=(K116-J116)*E116</f>
      </c>
      <c r="M116" s="6" t="s">
        <f>=MAX(0,L116*0.13)</f>
      </c>
    </row>
    <row collapsed="false" customFormat="false" customHeight="false" hidden="false" ht="12.1" outlineLevel="0" r="117">
      <c r="A117" s="53" t="n">
        <v>45058</v>
      </c>
      <c r="B117" s="17" t="s">
        <v>704</v>
      </c>
      <c r="C117" s="17" t="s">
        <v>24</v>
      </c>
      <c r="D117" s="17" t="s">
        <v>25</v>
      </c>
      <c r="E117" s="18" t="n">
        <v>2</v>
      </c>
      <c r="F117" s="7" t="s">
        <f>=DATEDIF(A117,$N$2,"y")</f>
      </c>
      <c r="G117" s="7" t="s">
        <f>=DATEDIF(A117,$N$2,"ym")</f>
      </c>
      <c r="H117" s="7" t="s">
        <f>=DATEDIF(A117,$N$2,"md")</f>
      </c>
      <c r="I117" s="7" t="n">
        <v>903</v>
      </c>
      <c r="J117" s="18" t="n">
        <v>402.58</v>
      </c>
      <c r="K117" s="6" t="s">
        <f>=Портфель!F4*Портфель!$Q$13</f>
      </c>
      <c r="L117" s="6" t="s">
        <f>=(K117-J117)*E117</f>
      </c>
      <c r="M117" s="6" t="s">
        <f>=MAX(0,L117*0.13)</f>
      </c>
    </row>
    <row collapsed="false" customFormat="false" customHeight="false" hidden="false" ht="12.1" outlineLevel="0" r="118">
      <c r="A118" s="53" t="n">
        <v>45075</v>
      </c>
      <c r="B118" s="17" t="s">
        <v>704</v>
      </c>
      <c r="C118" s="17" t="s">
        <v>24</v>
      </c>
      <c r="D118" s="17" t="s">
        <v>25</v>
      </c>
      <c r="E118" s="18" t="n">
        <v>1</v>
      </c>
      <c r="F118" s="7" t="s">
        <f>=DATEDIF(A118,$N$2,"y")</f>
      </c>
      <c r="G118" s="7" t="s">
        <f>=DATEDIF(A118,$N$2,"ym")</f>
      </c>
      <c r="H118" s="7" t="s">
        <f>=DATEDIF(A118,$N$2,"md")</f>
      </c>
      <c r="I118" s="7" t="n">
        <v>886</v>
      </c>
      <c r="J118" s="18" t="n">
        <v>443.42</v>
      </c>
      <c r="K118" s="6" t="s">
        <f>=Портфель!F4*Портфель!$Q$13</f>
      </c>
      <c r="L118" s="6" t="s">
        <f>=(K118-J118)*E118</f>
      </c>
      <c r="M118" s="6" t="s">
        <f>=MAX(0,L118*0.13)</f>
      </c>
    </row>
    <row collapsed="false" customFormat="false" customHeight="false" hidden="false" ht="12.1" outlineLevel="0" r="119">
      <c r="A119" s="53" t="n">
        <v>45128</v>
      </c>
      <c r="B119" s="17" t="s">
        <v>704</v>
      </c>
      <c r="C119" s="17" t="s">
        <v>24</v>
      </c>
      <c r="D119" s="17" t="s">
        <v>25</v>
      </c>
      <c r="E119" s="18" t="n">
        <v>164</v>
      </c>
      <c r="F119" s="7" t="s">
        <f>=DATEDIF(A119,$N$2,"y")</f>
      </c>
      <c r="G119" s="7" t="s">
        <f>=DATEDIF(A119,$N$2,"ym")</f>
      </c>
      <c r="H119" s="7" t="s">
        <f>=DATEDIF(A119,$N$2,"md")</f>
      </c>
      <c r="I119" s="7" t="n">
        <v>833</v>
      </c>
      <c r="J119" s="18" t="n">
        <v>487.09475609756</v>
      </c>
      <c r="K119" s="6" t="s">
        <f>=Портфель!F4*Портфель!$Q$13</f>
      </c>
      <c r="L119" s="6" t="s">
        <f>=(K119-J119)*E119</f>
      </c>
      <c r="M119" s="6" t="s">
        <f>=MAX(0,L119*0.13)</f>
      </c>
    </row>
    <row collapsed="false" customFormat="false" customHeight="false" hidden="false" ht="12.1" outlineLevel="0" r="120">
      <c r="A120" s="53" t="n">
        <v>45128</v>
      </c>
      <c r="B120" s="17" t="s">
        <v>704</v>
      </c>
      <c r="C120" s="17" t="s">
        <v>24</v>
      </c>
      <c r="D120" s="17" t="s">
        <v>25</v>
      </c>
      <c r="E120" s="18" t="n">
        <v>2</v>
      </c>
      <c r="F120" s="7" t="s">
        <f>=DATEDIF(A120,$N$2,"y")</f>
      </c>
      <c r="G120" s="7" t="s">
        <f>=DATEDIF(A120,$N$2,"ym")</f>
      </c>
      <c r="H120" s="7" t="s">
        <f>=DATEDIF(A120,$N$2,"md")</f>
      </c>
      <c r="I120" s="7" t="n">
        <v>833</v>
      </c>
      <c r="J120" s="18" t="n">
        <v>486.895</v>
      </c>
      <c r="K120" s="6" t="s">
        <f>=Портфель!F4*Портфель!$Q$13</f>
      </c>
      <c r="L120" s="6" t="s">
        <f>=(K120-J120)*E120</f>
      </c>
      <c r="M120" s="6" t="s">
        <f>=MAX(0,L120*0.13)</f>
      </c>
    </row>
    <row collapsed="false" customFormat="false" customHeight="false" hidden="false" ht="12.1" outlineLevel="0" r="121">
      <c r="A121" s="53" t="n">
        <v>45394</v>
      </c>
      <c r="B121" s="17" t="s">
        <v>704</v>
      </c>
      <c r="C121" s="17" t="s">
        <v>24</v>
      </c>
      <c r="D121" s="17" t="s">
        <v>25</v>
      </c>
      <c r="E121" s="18" t="n">
        <v>20</v>
      </c>
      <c r="F121" s="7" t="s">
        <f>=DATEDIF(A121,$N$2,"y")</f>
      </c>
      <c r="G121" s="7" t="s">
        <f>=DATEDIF(A121,$N$2,"ym")</f>
      </c>
      <c r="H121" s="7" t="s">
        <f>=DATEDIF(A121,$N$2,"md")</f>
      </c>
      <c r="I121" s="7" t="n">
        <v>567</v>
      </c>
      <c r="J121" s="18" t="n">
        <v>0</v>
      </c>
      <c r="K121" s="6" t="s">
        <f>=Портфель!F4*Портфель!$Q$13</f>
      </c>
      <c r="L121" s="6" t="s">
        <f>=(K121-J121)*E121</f>
      </c>
      <c r="M121" s="6" t="s">
        <f>=MAX(0,L121*0.13)</f>
      </c>
    </row>
    <row collapsed="false" customFormat="false" customHeight="false" hidden="false" ht="12.1" outlineLevel="0" r="122">
      <c r="A122" s="53" t="n">
        <v>45407</v>
      </c>
      <c r="B122" s="17" t="s">
        <v>704</v>
      </c>
      <c r="C122" s="17" t="s">
        <v>24</v>
      </c>
      <c r="D122" s="17" t="s">
        <v>25</v>
      </c>
      <c r="E122" s="18" t="n">
        <v>1</v>
      </c>
      <c r="F122" s="7" t="s">
        <f>=DATEDIF(A122,$N$2,"y")</f>
      </c>
      <c r="G122" s="7" t="s">
        <f>=DATEDIF(A122,$N$2,"ym")</f>
      </c>
      <c r="H122" s="7" t="s">
        <f>=DATEDIF(A122,$N$2,"md")</f>
      </c>
      <c r="I122" s="7" t="n">
        <v>554</v>
      </c>
      <c r="J122" s="18" t="n">
        <v>721.79</v>
      </c>
      <c r="K122" s="6" t="s">
        <f>=Портфель!F4*Портфель!$Q$13</f>
      </c>
      <c r="L122" s="6" t="s">
        <f>=(K122-J122)*E122</f>
      </c>
      <c r="M122" s="6" t="s">
        <f>=MAX(0,L122*0.13)</f>
      </c>
    </row>
    <row collapsed="false" customFormat="false" customHeight="false" hidden="false" ht="12.1" outlineLevel="0" r="123">
      <c r="A123" s="53" t="n">
        <v>45449</v>
      </c>
      <c r="B123" s="17" t="s">
        <v>704</v>
      </c>
      <c r="C123" s="17" t="s">
        <v>24</v>
      </c>
      <c r="D123" s="17" t="s">
        <v>25</v>
      </c>
      <c r="E123" s="18" t="n">
        <v>1</v>
      </c>
      <c r="F123" s="7" t="s">
        <f>=DATEDIF(A123,$N$2,"y")</f>
      </c>
      <c r="G123" s="7" t="s">
        <f>=DATEDIF(A123,$N$2,"ym")</f>
      </c>
      <c r="H123" s="7" t="s">
        <f>=DATEDIF(A123,$N$2,"md")</f>
      </c>
      <c r="I123" s="7" t="n">
        <v>512</v>
      </c>
      <c r="J123" s="18" t="n">
        <v>680.41</v>
      </c>
      <c r="K123" s="6" t="s">
        <f>=Портфель!F4*Портфель!$Q$13</f>
      </c>
      <c r="L123" s="6" t="s">
        <f>=(K123-J123)*E123</f>
      </c>
      <c r="M123" s="6" t="s">
        <f>=MAX(0,L123*0.13)</f>
      </c>
    </row>
    <row collapsed="false" customFormat="false" customHeight="false" hidden="false" ht="12.1" outlineLevel="0" r="124">
      <c r="A124" s="53" t="n">
        <v>45454</v>
      </c>
      <c r="B124" s="17" t="s">
        <v>704</v>
      </c>
      <c r="C124" s="17" t="s">
        <v>24</v>
      </c>
      <c r="D124" s="17" t="s">
        <v>25</v>
      </c>
      <c r="E124" s="18" t="n">
        <v>1</v>
      </c>
      <c r="F124" s="7" t="s">
        <f>=DATEDIF(A124,$N$2,"y")</f>
      </c>
      <c r="G124" s="7" t="s">
        <f>=DATEDIF(A124,$N$2,"ym")</f>
      </c>
      <c r="H124" s="7" t="s">
        <f>=DATEDIF(A124,$N$2,"md")</f>
      </c>
      <c r="I124" s="7" t="n">
        <v>507</v>
      </c>
      <c r="J124" s="18" t="n">
        <v>677.47</v>
      </c>
      <c r="K124" s="6" t="s">
        <f>=Портфель!F4*Портфель!$Q$13</f>
      </c>
      <c r="L124" s="6" t="s">
        <f>=(K124-J124)*E124</f>
      </c>
      <c r="M124" s="6" t="s">
        <f>=MAX(0,L124*0.13)</f>
      </c>
    </row>
    <row collapsed="false" customFormat="false" customHeight="false" hidden="false" ht="12.1" outlineLevel="0" r="125">
      <c r="A125" s="53" t="n">
        <v>45488</v>
      </c>
      <c r="B125" s="17" t="s">
        <v>704</v>
      </c>
      <c r="C125" s="17" t="s">
        <v>24</v>
      </c>
      <c r="D125" s="17" t="s">
        <v>25</v>
      </c>
      <c r="E125" s="18" t="n">
        <v>200</v>
      </c>
      <c r="F125" s="7" t="s">
        <f>=DATEDIF(A125,$N$2,"y")</f>
      </c>
      <c r="G125" s="7" t="s">
        <f>=DATEDIF(A125,$N$2,"ym")</f>
      </c>
      <c r="H125" s="7" t="s">
        <f>=DATEDIF(A125,$N$2,"md")</f>
      </c>
      <c r="I125" s="7" t="n">
        <v>473</v>
      </c>
      <c r="J125" s="18" t="n">
        <v>635.0539</v>
      </c>
      <c r="K125" s="6" t="s">
        <f>=Портфель!F4*Портфель!$Q$13</f>
      </c>
      <c r="L125" s="6" t="s">
        <f>=(K125-J125)*E125</f>
      </c>
      <c r="M125" s="6" t="s">
        <f>=MAX(0,L125*0.13)</f>
      </c>
    </row>
    <row collapsed="false" customFormat="false" customHeight="false" hidden="false" ht="12.1" outlineLevel="0" r="126">
      <c r="A126" s="53" t="n">
        <v>45488</v>
      </c>
      <c r="B126" s="17" t="s">
        <v>704</v>
      </c>
      <c r="C126" s="17" t="s">
        <v>24</v>
      </c>
      <c r="D126" s="17" t="s">
        <v>25</v>
      </c>
      <c r="E126" s="18" t="n">
        <v>1</v>
      </c>
      <c r="F126" s="7" t="s">
        <f>=DATEDIF(A126,$N$2,"y")</f>
      </c>
      <c r="G126" s="7" t="s">
        <f>=DATEDIF(A126,$N$2,"ym")</f>
      </c>
      <c r="H126" s="7" t="s">
        <f>=DATEDIF(A126,$N$2,"md")</f>
      </c>
      <c r="I126" s="7" t="n">
        <v>473</v>
      </c>
      <c r="J126" s="18" t="n">
        <v>635.05</v>
      </c>
      <c r="K126" s="6" t="s">
        <f>=Портфель!F4*Портфель!$Q$13</f>
      </c>
      <c r="L126" s="6" t="s">
        <f>=(K126-J126)*E126</f>
      </c>
      <c r="M126" s="6" t="s">
        <f>=MAX(0,L126*0.13)</f>
      </c>
    </row>
    <row collapsed="false" customFormat="false" customHeight="false" hidden="false" ht="12.1" outlineLevel="0" r="127">
      <c r="A127" s="53" t="n">
        <v>45488</v>
      </c>
      <c r="B127" s="17" t="s">
        <v>704</v>
      </c>
      <c r="C127" s="17" t="s">
        <v>24</v>
      </c>
      <c r="D127" s="17" t="s">
        <v>25</v>
      </c>
      <c r="E127" s="18" t="n">
        <v>11</v>
      </c>
      <c r="F127" s="7" t="s">
        <f>=DATEDIF(A127,$N$2,"y")</f>
      </c>
      <c r="G127" s="7" t="s">
        <f>=DATEDIF(A127,$N$2,"ym")</f>
      </c>
      <c r="H127" s="7" t="s">
        <f>=DATEDIF(A127,$N$2,"md")</f>
      </c>
      <c r="I127" s="7" t="n">
        <v>473</v>
      </c>
      <c r="J127" s="18" t="n">
        <v>635.05363636364</v>
      </c>
      <c r="K127" s="6" t="s">
        <f>=Портфель!F4*Портфель!$Q$13</f>
      </c>
      <c r="L127" s="6" t="s">
        <f>=(K127-J127)*E127</f>
      </c>
      <c r="M127" s="6" t="s">
        <f>=MAX(0,L127*0.13)</f>
      </c>
    </row>
    <row collapsed="false" customFormat="false" customHeight="false" hidden="false" ht="12.1" outlineLevel="0" r="128">
      <c r="A128" s="53" t="n">
        <v>45488</v>
      </c>
      <c r="B128" s="17" t="s">
        <v>704</v>
      </c>
      <c r="C128" s="17" t="s">
        <v>24</v>
      </c>
      <c r="D128" s="17" t="s">
        <v>25</v>
      </c>
      <c r="E128" s="18" t="n">
        <v>1</v>
      </c>
      <c r="F128" s="7" t="s">
        <f>=DATEDIF(A128,$N$2,"y")</f>
      </c>
      <c r="G128" s="7" t="s">
        <f>=DATEDIF(A128,$N$2,"ym")</f>
      </c>
      <c r="H128" s="7" t="s">
        <f>=DATEDIF(A128,$N$2,"md")</f>
      </c>
      <c r="I128" s="7" t="n">
        <v>473</v>
      </c>
      <c r="J128" s="18" t="n">
        <v>635.05</v>
      </c>
      <c r="K128" s="6" t="s">
        <f>=Портфель!F4*Портфель!$Q$13</f>
      </c>
      <c r="L128" s="6" t="s">
        <f>=(K128-J128)*E128</f>
      </c>
      <c r="M128" s="6" t="s">
        <f>=MAX(0,L128*0.13)</f>
      </c>
    </row>
    <row collapsed="false" customFormat="false" customHeight="false" hidden="false" ht="12.1" outlineLevel="0" r="129">
      <c r="A129" s="53" t="n">
        <v>45499</v>
      </c>
      <c r="B129" s="17" t="s">
        <v>704</v>
      </c>
      <c r="C129" s="17" t="s">
        <v>24</v>
      </c>
      <c r="D129" s="17" t="s">
        <v>25</v>
      </c>
      <c r="E129" s="18" t="n">
        <v>1</v>
      </c>
      <c r="F129" s="7" t="s">
        <f>=DATEDIF(A129,$N$2,"y")</f>
      </c>
      <c r="G129" s="7" t="s">
        <f>=DATEDIF(A129,$N$2,"ym")</f>
      </c>
      <c r="H129" s="7" t="s">
        <f>=DATEDIF(A129,$N$2,"md")</f>
      </c>
      <c r="I129" s="7" t="n">
        <v>462</v>
      </c>
      <c r="J129" s="18" t="n">
        <v>645.66</v>
      </c>
      <c r="K129" s="6" t="s">
        <f>=Портфель!F4*Портфель!$Q$13</f>
      </c>
      <c r="L129" s="6" t="s">
        <f>=(K129-J129)*E129</f>
      </c>
      <c r="M129" s="6" t="s">
        <f>=MAX(0,L129*0.13)</f>
      </c>
    </row>
    <row collapsed="false" customFormat="false" customHeight="false" hidden="false" ht="12.1" outlineLevel="0" r="130">
      <c r="A130" s="53" t="n">
        <v>45527</v>
      </c>
      <c r="B130" s="17" t="s">
        <v>704</v>
      </c>
      <c r="C130" s="17" t="s">
        <v>24</v>
      </c>
      <c r="D130" s="17" t="s">
        <v>25</v>
      </c>
      <c r="E130" s="18" t="n">
        <v>2</v>
      </c>
      <c r="F130" s="7" t="s">
        <f>=DATEDIF(A130,$N$2,"y")</f>
      </c>
      <c r="G130" s="7" t="s">
        <f>=DATEDIF(A130,$N$2,"ym")</f>
      </c>
      <c r="H130" s="7" t="s">
        <f>=DATEDIF(A130,$N$2,"md")</f>
      </c>
      <c r="I130" s="7" t="n">
        <v>434</v>
      </c>
      <c r="J130" s="18" t="n">
        <v>591.21</v>
      </c>
      <c r="K130" s="6" t="s">
        <f>=Портфель!F4*Портфель!$Q$13</f>
      </c>
      <c r="L130" s="6" t="s">
        <f>=(K130-J130)*E130</f>
      </c>
      <c r="M130" s="6" t="s">
        <f>=MAX(0,L130*0.13)</f>
      </c>
    </row>
    <row collapsed="false" customFormat="false" customHeight="false" hidden="false" ht="12.1" outlineLevel="0" r="131">
      <c r="A131" s="53" t="n">
        <v>45527</v>
      </c>
      <c r="B131" s="17" t="s">
        <v>704</v>
      </c>
      <c r="C131" s="17" t="s">
        <v>24</v>
      </c>
      <c r="D131" s="17" t="s">
        <v>25</v>
      </c>
      <c r="E131" s="18" t="n">
        <v>10</v>
      </c>
      <c r="F131" s="7" t="s">
        <f>=DATEDIF(A131,$N$2,"y")</f>
      </c>
      <c r="G131" s="7" t="s">
        <f>=DATEDIF(A131,$N$2,"ym")</f>
      </c>
      <c r="H131" s="7" t="s">
        <f>=DATEDIF(A131,$N$2,"md")</f>
      </c>
      <c r="I131" s="7" t="n">
        <v>434</v>
      </c>
      <c r="J131" s="18" t="n">
        <v>591.213</v>
      </c>
      <c r="K131" s="6" t="s">
        <f>=Портфель!F4*Портфель!$Q$13</f>
      </c>
      <c r="L131" s="6" t="s">
        <f>=(K131-J131)*E131</f>
      </c>
      <c r="M131" s="6" t="s">
        <f>=MAX(0,L131*0.13)</f>
      </c>
    </row>
    <row collapsed="false" customFormat="false" customHeight="false" hidden="false" ht="12.1" outlineLevel="0" r="132">
      <c r="A132" s="53" t="n">
        <v>45527</v>
      </c>
      <c r="B132" s="17" t="s">
        <v>704</v>
      </c>
      <c r="C132" s="17" t="s">
        <v>24</v>
      </c>
      <c r="D132" s="17" t="s">
        <v>25</v>
      </c>
      <c r="E132" s="18" t="n">
        <v>20</v>
      </c>
      <c r="F132" s="7" t="s">
        <f>=DATEDIF(A132,$N$2,"y")</f>
      </c>
      <c r="G132" s="7" t="s">
        <f>=DATEDIF(A132,$N$2,"ym")</f>
      </c>
      <c r="H132" s="7" t="s">
        <f>=DATEDIF(A132,$N$2,"md")</f>
      </c>
      <c r="I132" s="7" t="n">
        <v>434</v>
      </c>
      <c r="J132" s="18" t="n">
        <v>591.214</v>
      </c>
      <c r="K132" s="6" t="s">
        <f>=Портфель!F4*Портфель!$Q$13</f>
      </c>
      <c r="L132" s="6" t="s">
        <f>=(K132-J132)*E132</f>
      </c>
      <c r="M132" s="6" t="s">
        <f>=MAX(0,L132*0.13)</f>
      </c>
    </row>
    <row collapsed="false" customFormat="false" customHeight="false" hidden="false" ht="12.1" outlineLevel="0" r="133">
      <c r="A133" s="53" t="n">
        <v>45527</v>
      </c>
      <c r="B133" s="17" t="s">
        <v>704</v>
      </c>
      <c r="C133" s="17" t="s">
        <v>24</v>
      </c>
      <c r="D133" s="17" t="s">
        <v>25</v>
      </c>
      <c r="E133" s="18" t="n">
        <v>20</v>
      </c>
      <c r="F133" s="7" t="s">
        <f>=DATEDIF(A133,$N$2,"y")</f>
      </c>
      <c r="G133" s="7" t="s">
        <f>=DATEDIF(A133,$N$2,"ym")</f>
      </c>
      <c r="H133" s="7" t="s">
        <f>=DATEDIF(A133,$N$2,"md")</f>
      </c>
      <c r="I133" s="7" t="n">
        <v>434</v>
      </c>
      <c r="J133" s="18" t="n">
        <v>591.214</v>
      </c>
      <c r="K133" s="6" t="s">
        <f>=Портфель!F4*Портфель!$Q$13</f>
      </c>
      <c r="L133" s="6" t="s">
        <f>=(K133-J133)*E133</f>
      </c>
      <c r="M133" s="6" t="s">
        <f>=MAX(0,L133*0.13)</f>
      </c>
    </row>
    <row collapsed="false" customFormat="false" customHeight="false" hidden="false" ht="12.1" outlineLevel="0" r="134">
      <c r="A134" s="53" t="n">
        <v>45527</v>
      </c>
      <c r="B134" s="17" t="s">
        <v>704</v>
      </c>
      <c r="C134" s="17" t="s">
        <v>24</v>
      </c>
      <c r="D134" s="17" t="s">
        <v>25</v>
      </c>
      <c r="E134" s="18" t="n">
        <v>6</v>
      </c>
      <c r="F134" s="7" t="s">
        <f>=DATEDIF(A134,$N$2,"y")</f>
      </c>
      <c r="G134" s="7" t="s">
        <f>=DATEDIF(A134,$N$2,"ym")</f>
      </c>
      <c r="H134" s="7" t="s">
        <f>=DATEDIF(A134,$N$2,"md")</f>
      </c>
      <c r="I134" s="7" t="n">
        <v>434</v>
      </c>
      <c r="J134" s="18" t="n">
        <v>591.21333333333</v>
      </c>
      <c r="K134" s="6" t="s">
        <f>=Портфель!F4*Портфель!$Q$13</f>
      </c>
      <c r="L134" s="6" t="s">
        <f>=(K134-J134)*E134</f>
      </c>
      <c r="M134" s="6" t="s">
        <f>=MAX(0,L134*0.13)</f>
      </c>
    </row>
    <row collapsed="false" customFormat="false" customHeight="false" hidden="false" ht="12.1" outlineLevel="0" r="135">
      <c r="A135" s="53" t="n">
        <v>45527</v>
      </c>
      <c r="B135" s="17" t="s">
        <v>704</v>
      </c>
      <c r="C135" s="17" t="s">
        <v>24</v>
      </c>
      <c r="D135" s="17" t="s">
        <v>25</v>
      </c>
      <c r="E135" s="18" t="n">
        <v>47</v>
      </c>
      <c r="F135" s="7" t="s">
        <f>=DATEDIF(A135,$N$2,"y")</f>
      </c>
      <c r="G135" s="7" t="s">
        <f>=DATEDIF(A135,$N$2,"ym")</f>
      </c>
      <c r="H135" s="7" t="s">
        <f>=DATEDIF(A135,$N$2,"md")</f>
      </c>
      <c r="I135" s="7" t="n">
        <v>434</v>
      </c>
      <c r="J135" s="18" t="n">
        <v>591.21361702128</v>
      </c>
      <c r="K135" s="6" t="s">
        <f>=Портфель!F4*Портфель!$Q$13</f>
      </c>
      <c r="L135" s="6" t="s">
        <f>=(K135-J135)*E135</f>
      </c>
      <c r="M135" s="6" t="s">
        <f>=MAX(0,L135*0.13)</f>
      </c>
    </row>
    <row collapsed="false" customFormat="false" customHeight="false" hidden="false" ht="12.1" outlineLevel="0" r="136">
      <c r="A136" s="53" t="n">
        <v>45527</v>
      </c>
      <c r="B136" s="17" t="s">
        <v>704</v>
      </c>
      <c r="C136" s="17" t="s">
        <v>24</v>
      </c>
      <c r="D136" s="17" t="s">
        <v>25</v>
      </c>
      <c r="E136" s="18" t="n">
        <v>3</v>
      </c>
      <c r="F136" s="7" t="s">
        <f>=DATEDIF(A136,$N$2,"y")</f>
      </c>
      <c r="G136" s="7" t="s">
        <f>=DATEDIF(A136,$N$2,"ym")</f>
      </c>
      <c r="H136" s="7" t="s">
        <f>=DATEDIF(A136,$N$2,"md")</f>
      </c>
      <c r="I136" s="7" t="n">
        <v>434</v>
      </c>
      <c r="J136" s="18" t="n">
        <v>591.03666666667</v>
      </c>
      <c r="K136" s="6" t="s">
        <f>=Портфель!F4*Портфель!$Q$13</f>
      </c>
      <c r="L136" s="6" t="s">
        <f>=(K136-J136)*E136</f>
      </c>
      <c r="M136" s="6" t="s">
        <f>=MAX(0,L136*0.13)</f>
      </c>
    </row>
    <row collapsed="false" customFormat="false" customHeight="false" hidden="false" ht="12.1" outlineLevel="0" r="137">
      <c r="A137" s="53" t="n">
        <v>45527</v>
      </c>
      <c r="B137" s="17" t="s">
        <v>704</v>
      </c>
      <c r="C137" s="17" t="s">
        <v>24</v>
      </c>
      <c r="D137" s="17" t="s">
        <v>25</v>
      </c>
      <c r="E137" s="18" t="n">
        <v>1</v>
      </c>
      <c r="F137" s="7" t="s">
        <f>=DATEDIF(A137,$N$2,"y")</f>
      </c>
      <c r="G137" s="7" t="s">
        <f>=DATEDIF(A137,$N$2,"ym")</f>
      </c>
      <c r="H137" s="7" t="s">
        <f>=DATEDIF(A137,$N$2,"md")</f>
      </c>
      <c r="I137" s="7" t="n">
        <v>434</v>
      </c>
      <c r="J137" s="18" t="n">
        <v>591.04</v>
      </c>
      <c r="K137" s="6" t="s">
        <f>=Портфель!F4*Портфель!$Q$13</f>
      </c>
      <c r="L137" s="6" t="s">
        <f>=(K137-J137)*E137</f>
      </c>
      <c r="M137" s="6" t="s">
        <f>=MAX(0,L137*0.13)</f>
      </c>
    </row>
    <row collapsed="false" customFormat="false" customHeight="false" hidden="false" ht="12.1" outlineLevel="0" r="138">
      <c r="A138" s="53" t="n">
        <v>45527</v>
      </c>
      <c r="B138" s="17" t="s">
        <v>704</v>
      </c>
      <c r="C138" s="17" t="s">
        <v>24</v>
      </c>
      <c r="D138" s="17" t="s">
        <v>25</v>
      </c>
      <c r="E138" s="18" t="n">
        <v>2</v>
      </c>
      <c r="F138" s="7" t="s">
        <f>=DATEDIF(A138,$N$2,"y")</f>
      </c>
      <c r="G138" s="7" t="s">
        <f>=DATEDIF(A138,$N$2,"ym")</f>
      </c>
      <c r="H138" s="7" t="s">
        <f>=DATEDIF(A138,$N$2,"md")</f>
      </c>
      <c r="I138" s="7" t="n">
        <v>434</v>
      </c>
      <c r="J138" s="18" t="n">
        <v>591.035</v>
      </c>
      <c r="K138" s="6" t="s">
        <f>=Портфель!F4*Портфель!$Q$13</f>
      </c>
      <c r="L138" s="6" t="s">
        <f>=(K138-J138)*E138</f>
      </c>
      <c r="M138" s="6" t="s">
        <f>=MAX(0,L138*0.13)</f>
      </c>
    </row>
    <row collapsed="false" customFormat="false" customHeight="false" hidden="false" ht="12.1" outlineLevel="0" r="139">
      <c r="A139" s="53" t="n">
        <v>45527</v>
      </c>
      <c r="B139" s="17" t="s">
        <v>704</v>
      </c>
      <c r="C139" s="17" t="s">
        <v>24</v>
      </c>
      <c r="D139" s="17" t="s">
        <v>25</v>
      </c>
      <c r="E139" s="18" t="n">
        <v>3</v>
      </c>
      <c r="F139" s="7" t="s">
        <f>=DATEDIF(A139,$N$2,"y")</f>
      </c>
      <c r="G139" s="7" t="s">
        <f>=DATEDIF(A139,$N$2,"ym")</f>
      </c>
      <c r="H139" s="7" t="s">
        <f>=DATEDIF(A139,$N$2,"md")</f>
      </c>
      <c r="I139" s="7" t="n">
        <v>434</v>
      </c>
      <c r="J139" s="18" t="n">
        <v>591.03666666667</v>
      </c>
      <c r="K139" s="6" t="s">
        <f>=Портфель!F4*Портфель!$Q$13</f>
      </c>
      <c r="L139" s="6" t="s">
        <f>=(K139-J139)*E139</f>
      </c>
      <c r="M139" s="6" t="s">
        <f>=MAX(0,L139*0.13)</f>
      </c>
    </row>
    <row collapsed="false" customFormat="false" customHeight="false" hidden="false" ht="12.1" outlineLevel="0" r="140">
      <c r="A140" s="53" t="n">
        <v>45527</v>
      </c>
      <c r="B140" s="17" t="s">
        <v>704</v>
      </c>
      <c r="C140" s="17" t="s">
        <v>24</v>
      </c>
      <c r="D140" s="17" t="s">
        <v>25</v>
      </c>
      <c r="E140" s="18" t="n">
        <v>70</v>
      </c>
      <c r="F140" s="7" t="s">
        <f>=DATEDIF(A140,$N$2,"y")</f>
      </c>
      <c r="G140" s="7" t="s">
        <f>=DATEDIF(A140,$N$2,"ym")</f>
      </c>
      <c r="H140" s="7" t="s">
        <f>=DATEDIF(A140,$N$2,"md")</f>
      </c>
      <c r="I140" s="7" t="n">
        <v>434</v>
      </c>
      <c r="J140" s="18" t="n">
        <v>591.03628571429</v>
      </c>
      <c r="K140" s="6" t="s">
        <f>=Портфель!F4*Портфель!$Q$13</f>
      </c>
      <c r="L140" s="6" t="s">
        <f>=(K140-J140)*E140</f>
      </c>
      <c r="M140" s="6" t="s">
        <f>=MAX(0,L140*0.13)</f>
      </c>
    </row>
    <row collapsed="false" customFormat="false" customHeight="false" hidden="false" ht="12.1" outlineLevel="0" r="141">
      <c r="A141" s="53" t="n">
        <v>45527</v>
      </c>
      <c r="B141" s="17" t="s">
        <v>704</v>
      </c>
      <c r="C141" s="17" t="s">
        <v>24</v>
      </c>
      <c r="D141" s="17" t="s">
        <v>25</v>
      </c>
      <c r="E141" s="18" t="n">
        <v>2</v>
      </c>
      <c r="F141" s="7" t="s">
        <f>=DATEDIF(A141,$N$2,"y")</f>
      </c>
      <c r="G141" s="7" t="s">
        <f>=DATEDIF(A141,$N$2,"ym")</f>
      </c>
      <c r="H141" s="7" t="s">
        <f>=DATEDIF(A141,$N$2,"md")</f>
      </c>
      <c r="I141" s="7" t="n">
        <v>434</v>
      </c>
      <c r="J141" s="18" t="n">
        <v>591.035</v>
      </c>
      <c r="K141" s="6" t="s">
        <f>=Портфель!F4*Портфель!$Q$13</f>
      </c>
      <c r="L141" s="6" t="s">
        <f>=(K141-J141)*E141</f>
      </c>
      <c r="M141" s="6" t="s">
        <f>=MAX(0,L141*0.13)</f>
      </c>
    </row>
    <row collapsed="false" customFormat="false" customHeight="false" hidden="false" ht="12.1" outlineLevel="0" r="142">
      <c r="A142" s="53" t="n">
        <v>45527</v>
      </c>
      <c r="B142" s="17" t="s">
        <v>704</v>
      </c>
      <c r="C142" s="17" t="s">
        <v>24</v>
      </c>
      <c r="D142" s="17" t="s">
        <v>25</v>
      </c>
      <c r="E142" s="18" t="n">
        <v>14</v>
      </c>
      <c r="F142" s="7" t="s">
        <f>=DATEDIF(A142,$N$2,"y")</f>
      </c>
      <c r="G142" s="7" t="s">
        <f>=DATEDIF(A142,$N$2,"ym")</f>
      </c>
      <c r="H142" s="7" t="s">
        <f>=DATEDIF(A142,$N$2,"md")</f>
      </c>
      <c r="I142" s="7" t="n">
        <v>434</v>
      </c>
      <c r="J142" s="18" t="n">
        <v>591.03642857143</v>
      </c>
      <c r="K142" s="6" t="s">
        <f>=Портфель!F4*Портфель!$Q$13</f>
      </c>
      <c r="L142" s="6" t="s">
        <f>=(K142-J142)*E142</f>
      </c>
      <c r="M142" s="6" t="s">
        <f>=MAX(0,L142*0.13)</f>
      </c>
    </row>
    <row collapsed="false" customFormat="false" customHeight="false" hidden="false" ht="12.1" outlineLevel="0" r="143">
      <c r="A143" s="53" t="n">
        <v>45539</v>
      </c>
      <c r="B143" s="17" t="s">
        <v>704</v>
      </c>
      <c r="C143" s="17" t="s">
        <v>24</v>
      </c>
      <c r="D143" s="17" t="s">
        <v>25</v>
      </c>
      <c r="E143" s="18" t="n">
        <v>40</v>
      </c>
      <c r="F143" s="7" t="s">
        <f>=DATEDIF(A143,$N$2,"y")</f>
      </c>
      <c r="G143" s="7" t="s">
        <f>=DATEDIF(A143,$N$2,"ym")</f>
      </c>
      <c r="H143" s="7" t="s">
        <f>=DATEDIF(A143,$N$2,"md")</f>
      </c>
      <c r="I143" s="7" t="n">
        <v>422</v>
      </c>
      <c r="J143" s="18" t="n">
        <v>566.2265</v>
      </c>
      <c r="K143" s="6" t="s">
        <f>=Портфель!F4*Портфель!$Q$13</f>
      </c>
      <c r="L143" s="6" t="s">
        <f>=(K143-J143)*E143</f>
      </c>
      <c r="M143" s="6" t="s">
        <f>=MAX(0,L143*0.13)</f>
      </c>
    </row>
    <row collapsed="false" customFormat="false" customHeight="false" hidden="false" ht="12.1" outlineLevel="0" r="144">
      <c r="A144" s="53" t="n">
        <v>45546</v>
      </c>
      <c r="B144" s="17" t="s">
        <v>704</v>
      </c>
      <c r="C144" s="17" t="s">
        <v>24</v>
      </c>
      <c r="D144" s="17" t="s">
        <v>25</v>
      </c>
      <c r="E144" s="18" t="n">
        <v>2</v>
      </c>
      <c r="F144" s="7" t="s">
        <f>=DATEDIF(A144,$N$2,"y")</f>
      </c>
      <c r="G144" s="7" t="s">
        <f>=DATEDIF(A144,$N$2,"ym")</f>
      </c>
      <c r="H144" s="7" t="s">
        <f>=DATEDIF(A144,$N$2,"md")</f>
      </c>
      <c r="I144" s="7" t="n">
        <v>415</v>
      </c>
      <c r="J144" s="18" t="n">
        <v>587.71</v>
      </c>
      <c r="K144" s="6" t="s">
        <f>=Портфель!F4*Портфель!$Q$13</f>
      </c>
      <c r="L144" s="6" t="s">
        <f>=(K144-J144)*E144</f>
      </c>
      <c r="M144" s="6" t="s">
        <f>=MAX(0,L144*0.13)</f>
      </c>
    </row>
    <row collapsed="false" customFormat="false" customHeight="false" hidden="false" ht="12.1" outlineLevel="0" r="145">
      <c r="A145" s="53" t="n">
        <v>45547</v>
      </c>
      <c r="B145" s="17" t="s">
        <v>704</v>
      </c>
      <c r="C145" s="17" t="s">
        <v>24</v>
      </c>
      <c r="D145" s="17" t="s">
        <v>25</v>
      </c>
      <c r="E145" s="18" t="n">
        <v>71</v>
      </c>
      <c r="F145" s="7" t="s">
        <f>=DATEDIF(A145,$N$2,"y")</f>
      </c>
      <c r="G145" s="7" t="s">
        <f>=DATEDIF(A145,$N$2,"ym")</f>
      </c>
      <c r="H145" s="7" t="s">
        <f>=DATEDIF(A145,$N$2,"md")</f>
      </c>
      <c r="I145" s="7" t="n">
        <v>414</v>
      </c>
      <c r="J145" s="18" t="n">
        <v>584.43366197183</v>
      </c>
      <c r="K145" s="6" t="s">
        <f>=Портфель!F4*Портфель!$Q$13</f>
      </c>
      <c r="L145" s="6" t="s">
        <f>=(K145-J145)*E145</f>
      </c>
      <c r="M145" s="6" t="s">
        <f>=MAX(0,L145*0.13)</f>
      </c>
    </row>
    <row collapsed="false" customFormat="false" customHeight="false" hidden="false" ht="12.1" outlineLevel="0" r="146">
      <c r="A146" s="53" t="n">
        <v>45569</v>
      </c>
      <c r="B146" s="17" t="s">
        <v>704</v>
      </c>
      <c r="C146" s="17" t="s">
        <v>24</v>
      </c>
      <c r="D146" s="17" t="s">
        <v>25</v>
      </c>
      <c r="E146" s="18" t="n">
        <v>13</v>
      </c>
      <c r="F146" s="7" t="s">
        <f>=DATEDIF(A146,$N$2,"y")</f>
      </c>
      <c r="G146" s="7" t="s">
        <f>=DATEDIF(A146,$N$2,"ym")</f>
      </c>
      <c r="H146" s="7" t="s">
        <f>=DATEDIF(A146,$N$2,"md")</f>
      </c>
      <c r="I146" s="7" t="n">
        <v>392</v>
      </c>
      <c r="J146" s="18" t="n">
        <v>653.06076923077</v>
      </c>
      <c r="K146" s="6" t="s">
        <f>=Портфель!F4*Портфель!$Q$13</f>
      </c>
      <c r="L146" s="6" t="s">
        <f>=(K146-J146)*E146</f>
      </c>
      <c r="M146" s="6" t="s">
        <f>=MAX(0,L146*0.13)</f>
      </c>
    </row>
    <row collapsed="false" customFormat="false" customHeight="false" hidden="false" ht="12.1" outlineLevel="0" r="147">
      <c r="A147" s="53" t="n">
        <v>45569</v>
      </c>
      <c r="B147" s="17" t="s">
        <v>704</v>
      </c>
      <c r="C147" s="17" t="s">
        <v>24</v>
      </c>
      <c r="D147" s="17" t="s">
        <v>25</v>
      </c>
      <c r="E147" s="18" t="n">
        <v>89</v>
      </c>
      <c r="F147" s="7" t="s">
        <f>=DATEDIF(A147,$N$2,"y")</f>
      </c>
      <c r="G147" s="7" t="s">
        <f>=DATEDIF(A147,$N$2,"ym")</f>
      </c>
      <c r="H147" s="7" t="s">
        <f>=DATEDIF(A147,$N$2,"md")</f>
      </c>
      <c r="I147" s="7" t="n">
        <v>392</v>
      </c>
      <c r="J147" s="18" t="n">
        <v>653.06112359551</v>
      </c>
      <c r="K147" s="6" t="s">
        <f>=Портфель!F4*Портфель!$Q$13</f>
      </c>
      <c r="L147" s="6" t="s">
        <f>=(K147-J147)*E147</f>
      </c>
      <c r="M147" s="6" t="s">
        <f>=MAX(0,L147*0.13)</f>
      </c>
    </row>
    <row collapsed="false" customFormat="false" customHeight="false" hidden="false" ht="12.1" outlineLevel="0" r="148">
      <c r="A148" s="53" t="n">
        <v>45569</v>
      </c>
      <c r="B148" s="17" t="s">
        <v>704</v>
      </c>
      <c r="C148" s="17" t="s">
        <v>24</v>
      </c>
      <c r="D148" s="17" t="s">
        <v>25</v>
      </c>
      <c r="E148" s="18" t="n">
        <v>129</v>
      </c>
      <c r="F148" s="7" t="s">
        <f>=DATEDIF(A148,$N$2,"y")</f>
      </c>
      <c r="G148" s="7" t="s">
        <f>=DATEDIF(A148,$N$2,"ym")</f>
      </c>
      <c r="H148" s="7" t="s">
        <f>=DATEDIF(A148,$N$2,"md")</f>
      </c>
      <c r="I148" s="7" t="n">
        <v>392</v>
      </c>
      <c r="J148" s="18" t="n">
        <v>653.06108527132</v>
      </c>
      <c r="K148" s="6" t="s">
        <f>=Портфель!F4*Портфель!$Q$13</f>
      </c>
      <c r="L148" s="6" t="s">
        <f>=(K148-J148)*E148</f>
      </c>
      <c r="M148" s="6" t="s">
        <f>=MAX(0,L148*0.13)</f>
      </c>
    </row>
    <row collapsed="false" customFormat="false" customHeight="false" hidden="false" ht="12.1" outlineLevel="0" r="149">
      <c r="A149" s="53" t="n">
        <v>45573</v>
      </c>
      <c r="B149" s="17" t="s">
        <v>704</v>
      </c>
      <c r="C149" s="17" t="s">
        <v>24</v>
      </c>
      <c r="D149" s="17" t="s">
        <v>25</v>
      </c>
      <c r="E149" s="18" t="n">
        <v>9</v>
      </c>
      <c r="F149" s="7" t="s">
        <f>=DATEDIF(A149,$N$2,"y")</f>
      </c>
      <c r="G149" s="7" t="s">
        <f>=DATEDIF(A149,$N$2,"ym")</f>
      </c>
      <c r="H149" s="7" t="s">
        <f>=DATEDIF(A149,$N$2,"md")</f>
      </c>
      <c r="I149" s="7" t="n">
        <v>388</v>
      </c>
      <c r="J149" s="18" t="n">
        <v>621.24888888889</v>
      </c>
      <c r="K149" s="6" t="s">
        <f>=Портфель!F4*Портфель!$Q$13</f>
      </c>
      <c r="L149" s="6" t="s">
        <f>=(K149-J149)*E149</f>
      </c>
      <c r="M149" s="6" t="s">
        <f>=MAX(0,L149*0.13)</f>
      </c>
    </row>
    <row collapsed="false" customFormat="false" customHeight="false" hidden="false" ht="12.1" outlineLevel="0" r="150">
      <c r="A150" s="53" t="n">
        <v>45573</v>
      </c>
      <c r="B150" s="17" t="s">
        <v>704</v>
      </c>
      <c r="C150" s="17" t="s">
        <v>24</v>
      </c>
      <c r="D150" s="17" t="s">
        <v>25</v>
      </c>
      <c r="E150" s="18" t="n">
        <v>232</v>
      </c>
      <c r="F150" s="7" t="s">
        <f>=DATEDIF(A150,$N$2,"y")</f>
      </c>
      <c r="G150" s="7" t="s">
        <f>=DATEDIF(A150,$N$2,"ym")</f>
      </c>
      <c r="H150" s="7" t="s">
        <f>=DATEDIF(A150,$N$2,"md")</f>
      </c>
      <c r="I150" s="7" t="n">
        <v>388</v>
      </c>
      <c r="J150" s="18" t="n">
        <v>621.24840517241</v>
      </c>
      <c r="K150" s="6" t="s">
        <f>=Портфель!F4*Портфель!$Q$13</f>
      </c>
      <c r="L150" s="6" t="s">
        <f>=(K150-J150)*E150</f>
      </c>
      <c r="M150" s="6" t="s">
        <f>=MAX(0,L150*0.13)</f>
      </c>
    </row>
    <row collapsed="false" customFormat="false" customHeight="false" hidden="false" ht="12.1" outlineLevel="0" r="151">
      <c r="A151" s="53" t="n">
        <v>45590</v>
      </c>
      <c r="B151" s="17" t="s">
        <v>704</v>
      </c>
      <c r="C151" s="17" t="s">
        <v>24</v>
      </c>
      <c r="D151" s="17" t="s">
        <v>25</v>
      </c>
      <c r="E151" s="18" t="n">
        <v>2</v>
      </c>
      <c r="F151" s="7" t="s">
        <f>=DATEDIF(A151,$N$2,"y")</f>
      </c>
      <c r="G151" s="7" t="s">
        <f>=DATEDIF(A151,$N$2,"ym")</f>
      </c>
      <c r="H151" s="7" t="s">
        <f>=DATEDIF(A151,$N$2,"md")</f>
      </c>
      <c r="I151" s="7" t="n">
        <v>371</v>
      </c>
      <c r="J151" s="18" t="n">
        <v>575.23</v>
      </c>
      <c r="K151" s="6" t="s">
        <f>=Портфель!F4*Портфель!$Q$13</f>
      </c>
      <c r="L151" s="6" t="s">
        <f>=(K151-J151)*E151</f>
      </c>
      <c r="M151" s="6" t="s">
        <f>=MAX(0,L151*0.13)</f>
      </c>
    </row>
    <row collapsed="false" customFormat="false" customHeight="false" hidden="false" ht="12.1" outlineLevel="0" r="152">
      <c r="A152" s="53" t="n">
        <v>45593</v>
      </c>
      <c r="B152" s="17" t="s">
        <v>704</v>
      </c>
      <c r="C152" s="17" t="s">
        <v>24</v>
      </c>
      <c r="D152" s="17" t="s">
        <v>25</v>
      </c>
      <c r="E152" s="18" t="n">
        <v>100</v>
      </c>
      <c r="F152" s="7" t="s">
        <f>=DATEDIF(A152,$N$2,"y")</f>
      </c>
      <c r="G152" s="7" t="s">
        <f>=DATEDIF(A152,$N$2,"ym")</f>
      </c>
      <c r="H152" s="7" t="s">
        <f>=DATEDIF(A152,$N$2,"md")</f>
      </c>
      <c r="I152" s="7" t="n">
        <v>368</v>
      </c>
      <c r="J152" s="18" t="n">
        <v>565.8262</v>
      </c>
      <c r="K152" s="6" t="s">
        <f>=Портфель!F4*Портфель!$Q$13</f>
      </c>
      <c r="L152" s="6" t="s">
        <f>=(K152-J152)*E152</f>
      </c>
      <c r="M152" s="6" t="s">
        <f>=MAX(0,L152*0.13)</f>
      </c>
    </row>
    <row collapsed="false" customFormat="false" customHeight="false" hidden="false" ht="12.1" outlineLevel="0" r="153">
      <c r="A153" s="53" t="n">
        <v>45593</v>
      </c>
      <c r="B153" s="17" t="s">
        <v>704</v>
      </c>
      <c r="C153" s="17" t="s">
        <v>24</v>
      </c>
      <c r="D153" s="17" t="s">
        <v>25</v>
      </c>
      <c r="E153" s="18" t="n">
        <v>2</v>
      </c>
      <c r="F153" s="7" t="s">
        <f>=DATEDIF(A153,$N$2,"y")</f>
      </c>
      <c r="G153" s="7" t="s">
        <f>=DATEDIF(A153,$N$2,"ym")</f>
      </c>
      <c r="H153" s="7" t="s">
        <f>=DATEDIF(A153,$N$2,"md")</f>
      </c>
      <c r="I153" s="7" t="n">
        <v>368</v>
      </c>
      <c r="J153" s="18" t="n">
        <v>559.225</v>
      </c>
      <c r="K153" s="6" t="s">
        <f>=Портфель!F4*Портфель!$Q$13</f>
      </c>
      <c r="L153" s="6" t="s">
        <f>=(K153-J153)*E153</f>
      </c>
      <c r="M153" s="6" t="s">
        <f>=MAX(0,L153*0.13)</f>
      </c>
    </row>
    <row collapsed="false" customFormat="false" customHeight="false" hidden="false" ht="12.1" outlineLevel="0" r="154">
      <c r="A154" s="53" t="n">
        <v>45593</v>
      </c>
      <c r="B154" s="17" t="s">
        <v>704</v>
      </c>
      <c r="C154" s="17" t="s">
        <v>24</v>
      </c>
      <c r="D154" s="17" t="s">
        <v>25</v>
      </c>
      <c r="E154" s="18" t="n">
        <v>11</v>
      </c>
      <c r="F154" s="7" t="s">
        <f>=DATEDIF(A154,$N$2,"y")</f>
      </c>
      <c r="G154" s="7" t="s">
        <f>=DATEDIF(A154,$N$2,"ym")</f>
      </c>
      <c r="H154" s="7" t="s">
        <f>=DATEDIF(A154,$N$2,"md")</f>
      </c>
      <c r="I154" s="7" t="n">
        <v>368</v>
      </c>
      <c r="J154" s="18" t="n">
        <v>552.42090909091</v>
      </c>
      <c r="K154" s="6" t="s">
        <f>=Портфель!F4*Портфель!$Q$13</f>
      </c>
      <c r="L154" s="6" t="s">
        <f>=(K154-J154)*E154</f>
      </c>
      <c r="M154" s="6" t="s">
        <f>=MAX(0,L154*0.13)</f>
      </c>
    </row>
    <row collapsed="false" customFormat="false" customHeight="false" hidden="false" ht="12.1" outlineLevel="0" r="155">
      <c r="A155" s="53" t="n">
        <v>45596</v>
      </c>
      <c r="B155" s="17" t="s">
        <v>704</v>
      </c>
      <c r="C155" s="17" t="s">
        <v>24</v>
      </c>
      <c r="D155" s="17" t="s">
        <v>25</v>
      </c>
      <c r="E155" s="18" t="n">
        <v>44</v>
      </c>
      <c r="F155" s="7" t="s">
        <f>=DATEDIF(A155,$N$2,"y")</f>
      </c>
      <c r="G155" s="7" t="s">
        <f>=DATEDIF(A155,$N$2,"ym")</f>
      </c>
      <c r="H155" s="7" t="s">
        <f>=DATEDIF(A155,$N$2,"md")</f>
      </c>
      <c r="I155" s="7" t="n">
        <v>365</v>
      </c>
      <c r="J155" s="18" t="n">
        <v>531.5125</v>
      </c>
      <c r="K155" s="6" t="s">
        <f>=Портфель!F4*Портфель!$Q$13</f>
      </c>
      <c r="L155" s="6" t="s">
        <f>=(K155-J155)*E155</f>
      </c>
      <c r="M155" s="6" t="s">
        <f>=MAX(0,L155*0.13)</f>
      </c>
    </row>
    <row collapsed="false" customFormat="false" customHeight="false" hidden="false" ht="12.1" outlineLevel="0" r="156">
      <c r="A156" s="53" t="n">
        <v>45596</v>
      </c>
      <c r="B156" s="17" t="s">
        <v>704</v>
      </c>
      <c r="C156" s="17" t="s">
        <v>24</v>
      </c>
      <c r="D156" s="17" t="s">
        <v>25</v>
      </c>
      <c r="E156" s="18" t="n">
        <v>6</v>
      </c>
      <c r="F156" s="7" t="s">
        <f>=DATEDIF(A156,$N$2,"y")</f>
      </c>
      <c r="G156" s="7" t="s">
        <f>=DATEDIF(A156,$N$2,"ym")</f>
      </c>
      <c r="H156" s="7" t="s">
        <f>=DATEDIF(A156,$N$2,"md")</f>
      </c>
      <c r="I156" s="7" t="n">
        <v>365</v>
      </c>
      <c r="J156" s="18" t="n">
        <v>531.51333333333</v>
      </c>
      <c r="K156" s="6" t="s">
        <f>=Портфель!F4*Портфель!$Q$13</f>
      </c>
      <c r="L156" s="6" t="s">
        <f>=(K156-J156)*E156</f>
      </c>
      <c r="M156" s="6" t="s">
        <f>=MAX(0,L156*0.13)</f>
      </c>
    </row>
    <row collapsed="false" customFormat="false" customHeight="false" hidden="false" ht="12.1" outlineLevel="0" r="157">
      <c r="A157" s="53" t="n">
        <v>45604</v>
      </c>
      <c r="B157" s="17" t="s">
        <v>704</v>
      </c>
      <c r="C157" s="17" t="s">
        <v>24</v>
      </c>
      <c r="D157" s="17" t="s">
        <v>25</v>
      </c>
      <c r="E157" s="18" t="n">
        <v>6</v>
      </c>
      <c r="F157" s="7" t="s">
        <f>=DATEDIF(A157,$N$2,"y")</f>
      </c>
      <c r="G157" s="7" t="s">
        <f>=DATEDIF(A157,$N$2,"ym")</f>
      </c>
      <c r="H157" s="7" t="s">
        <f>=DATEDIF(A157,$N$2,"md")</f>
      </c>
      <c r="I157" s="7" t="n">
        <v>357</v>
      </c>
      <c r="J157" s="18" t="n">
        <v>576.33</v>
      </c>
      <c r="K157" s="6" t="s">
        <f>=Портфель!F4*Портфель!$Q$13</f>
      </c>
      <c r="L157" s="6" t="s">
        <f>=(K157-J157)*E157</f>
      </c>
      <c r="M157" s="6" t="s">
        <f>=MAX(0,L157*0.13)</f>
      </c>
    </row>
    <row collapsed="false" customFormat="false" customHeight="false" hidden="false" ht="12.1" outlineLevel="0" r="158">
      <c r="A158" s="53" t="n">
        <v>45608</v>
      </c>
      <c r="B158" s="17" t="s">
        <v>704</v>
      </c>
      <c r="C158" s="17" t="s">
        <v>24</v>
      </c>
      <c r="D158" s="17" t="s">
        <v>25</v>
      </c>
      <c r="E158" s="18" t="n">
        <v>4</v>
      </c>
      <c r="F158" s="7" t="s">
        <f>=DATEDIF(A158,$N$2,"y")</f>
      </c>
      <c r="G158" s="7" t="s">
        <f>=DATEDIF(A158,$N$2,"ym")</f>
      </c>
      <c r="H158" s="7" t="s">
        <f>=DATEDIF(A158,$N$2,"md")</f>
      </c>
      <c r="I158" s="7" t="n">
        <v>353</v>
      </c>
      <c r="J158" s="18" t="n">
        <v>596.415</v>
      </c>
      <c r="K158" s="6" t="s">
        <f>=Портфель!F4*Портфель!$Q$13</f>
      </c>
      <c r="L158" s="6" t="s">
        <f>=(K158-J158)*E158</f>
      </c>
      <c r="M158" s="6" t="s">
        <f>=MAX(0,L158*0.13)</f>
      </c>
    </row>
    <row collapsed="false" customFormat="false" customHeight="false" hidden="false" ht="12.1" outlineLevel="0" r="159">
      <c r="A159" s="53" t="n">
        <v>45609</v>
      </c>
      <c r="B159" s="17" t="s">
        <v>704</v>
      </c>
      <c r="C159" s="17" t="s">
        <v>24</v>
      </c>
      <c r="D159" s="17" t="s">
        <v>25</v>
      </c>
      <c r="E159" s="18" t="n">
        <v>137</v>
      </c>
      <c r="F159" s="7" t="s">
        <f>=DATEDIF(A159,$N$2,"y")</f>
      </c>
      <c r="G159" s="7" t="s">
        <f>=DATEDIF(A159,$N$2,"ym")</f>
      </c>
      <c r="H159" s="7" t="s">
        <f>=DATEDIF(A159,$N$2,"md")</f>
      </c>
      <c r="I159" s="7" t="n">
        <v>352</v>
      </c>
      <c r="J159" s="18" t="n">
        <v>581.43248175182</v>
      </c>
      <c r="K159" s="6" t="s">
        <f>=Портфель!F4*Портфель!$Q$13</f>
      </c>
      <c r="L159" s="6" t="s">
        <f>=(K159-J159)*E159</f>
      </c>
      <c r="M159" s="6" t="s">
        <f>=MAX(0,L159*0.13)</f>
      </c>
    </row>
    <row collapsed="false" customFormat="false" customHeight="false" hidden="false" ht="12.1" outlineLevel="0" r="160">
      <c r="A160" s="53" t="n">
        <v>45625</v>
      </c>
      <c r="B160" s="17" t="s">
        <v>704</v>
      </c>
      <c r="C160" s="17" t="s">
        <v>24</v>
      </c>
      <c r="D160" s="17" t="s">
        <v>25</v>
      </c>
      <c r="E160" s="18" t="n">
        <v>1</v>
      </c>
      <c r="F160" s="7" t="s">
        <f>=DATEDIF(A160,$N$2,"y")</f>
      </c>
      <c r="G160" s="7" t="s">
        <f>=DATEDIF(A160,$N$2,"ym")</f>
      </c>
      <c r="H160" s="7" t="s">
        <f>=DATEDIF(A160,$N$2,"md")</f>
      </c>
      <c r="I160" s="7" t="n">
        <v>336</v>
      </c>
      <c r="J160" s="18" t="n">
        <v>543.98</v>
      </c>
      <c r="K160" s="6" t="s">
        <f>=Портфель!F4*Портфель!$Q$13</f>
      </c>
      <c r="L160" s="6" t="s">
        <f>=(K160-J160)*E160</f>
      </c>
      <c r="M160" s="6" t="s">
        <f>=MAX(0,L160*0.13)</f>
      </c>
    </row>
    <row collapsed="false" customFormat="false" customHeight="false" hidden="false" ht="12.1" outlineLevel="0" r="161">
      <c r="A161" s="53" t="n">
        <v>45642</v>
      </c>
      <c r="B161" s="17" t="s">
        <v>704</v>
      </c>
      <c r="C161" s="17" t="s">
        <v>24</v>
      </c>
      <c r="D161" s="17" t="s">
        <v>25</v>
      </c>
      <c r="E161" s="18" t="n">
        <v>28</v>
      </c>
      <c r="F161" s="7" t="s">
        <f>=DATEDIF(A161,$N$2,"y")</f>
      </c>
      <c r="G161" s="7" t="s">
        <f>=DATEDIF(A161,$N$2,"ym")</f>
      </c>
      <c r="H161" s="7" t="s">
        <f>=DATEDIF(A161,$N$2,"md")</f>
      </c>
      <c r="I161" s="7" t="n">
        <v>319</v>
      </c>
      <c r="J161" s="18" t="n">
        <v>550.98571428571</v>
      </c>
      <c r="K161" s="6" t="s">
        <f>=Портфель!F4*Портфель!$Q$13</f>
      </c>
      <c r="L161" s="6" t="s">
        <f>=(K161-J161)*E161</f>
      </c>
      <c r="M161" s="6" t="s">
        <f>=MAX(0,L161*0.13)</f>
      </c>
    </row>
    <row collapsed="false" customFormat="false" customHeight="false" hidden="false" ht="12.1" outlineLevel="0" r="162">
      <c r="A162" s="53" t="n">
        <v>45673</v>
      </c>
      <c r="B162" s="17" t="s">
        <v>704</v>
      </c>
      <c r="C162" s="17" t="s">
        <v>24</v>
      </c>
      <c r="D162" s="17" t="s">
        <v>25</v>
      </c>
      <c r="E162" s="18" t="n">
        <v>1</v>
      </c>
      <c r="F162" s="7" t="s">
        <f>=DATEDIF(A162,$N$2,"y")</f>
      </c>
      <c r="G162" s="7" t="s">
        <f>=DATEDIF(A162,$N$2,"ym")</f>
      </c>
      <c r="H162" s="7" t="s">
        <f>=DATEDIF(A162,$N$2,"md")</f>
      </c>
      <c r="I162" s="7" t="n">
        <v>288</v>
      </c>
      <c r="J162" s="18" t="n">
        <v>660.15</v>
      </c>
      <c r="K162" s="6" t="s">
        <f>=Портфель!F4*Портфель!$Q$13</f>
      </c>
      <c r="L162" s="6" t="s">
        <f>=(K162-J162)*E162</f>
      </c>
      <c r="M162" s="6" t="s">
        <f>=MAX(0,L162*0.13)</f>
      </c>
    </row>
    <row collapsed="false" customFormat="false" customHeight="false" hidden="false" ht="12.1" outlineLevel="0" r="163">
      <c r="A163" s="53" t="n">
        <v>45700</v>
      </c>
      <c r="B163" s="17" t="s">
        <v>704</v>
      </c>
      <c r="C163" s="17" t="s">
        <v>24</v>
      </c>
      <c r="D163" s="17" t="s">
        <v>25</v>
      </c>
      <c r="E163" s="18" t="n">
        <v>96</v>
      </c>
      <c r="F163" s="7" t="s">
        <f>=DATEDIF(A163,$N$2,"y")</f>
      </c>
      <c r="G163" s="7" t="s">
        <f>=DATEDIF(A163,$N$2,"ym")</f>
      </c>
      <c r="H163" s="7" t="s">
        <f>=DATEDIF(A163,$N$2,"md")</f>
      </c>
      <c r="I163" s="7" t="n">
        <v>261</v>
      </c>
      <c r="J163" s="18" t="n">
        <v>679.2715625</v>
      </c>
      <c r="K163" s="6" t="s">
        <f>=Портфель!F4*Портфель!$Q$13</f>
      </c>
      <c r="L163" s="6" t="s">
        <f>=(K163-J163)*E163</f>
      </c>
      <c r="M163" s="6" t="s">
        <f>=MAX(0,L163*0.13)</f>
      </c>
    </row>
    <row collapsed="false" customFormat="false" customHeight="false" hidden="false" ht="12.1" outlineLevel="0" r="164">
      <c r="A164" s="53" t="n">
        <v>45700</v>
      </c>
      <c r="B164" s="17" t="s">
        <v>704</v>
      </c>
      <c r="C164" s="17" t="s">
        <v>24</v>
      </c>
      <c r="D164" s="17" t="s">
        <v>25</v>
      </c>
      <c r="E164" s="18" t="n">
        <v>1</v>
      </c>
      <c r="F164" s="7" t="s">
        <f>=DATEDIF(A164,$N$2,"y")</f>
      </c>
      <c r="G164" s="7" t="s">
        <f>=DATEDIF(A164,$N$2,"ym")</f>
      </c>
      <c r="H164" s="7" t="s">
        <f>=DATEDIF(A164,$N$2,"md")</f>
      </c>
      <c r="I164" s="7" t="n">
        <v>261</v>
      </c>
      <c r="J164" s="18" t="n">
        <v>679.27</v>
      </c>
      <c r="K164" s="6" t="s">
        <f>=Портфель!F4*Портфель!$Q$13</f>
      </c>
      <c r="L164" s="6" t="s">
        <f>=(K164-J164)*E164</f>
      </c>
      <c r="M164" s="6" t="s">
        <f>=MAX(0,L164*0.13)</f>
      </c>
    </row>
    <row collapsed="false" customFormat="false" customHeight="false" hidden="false" ht="12.1" outlineLevel="0" r="165">
      <c r="A165" s="53" t="n">
        <v>45700</v>
      </c>
      <c r="B165" s="17" t="s">
        <v>704</v>
      </c>
      <c r="C165" s="17" t="s">
        <v>24</v>
      </c>
      <c r="D165" s="17" t="s">
        <v>25</v>
      </c>
      <c r="E165" s="18" t="n">
        <v>3</v>
      </c>
      <c r="F165" s="7" t="s">
        <f>=DATEDIF(A165,$N$2,"y")</f>
      </c>
      <c r="G165" s="7" t="s">
        <f>=DATEDIF(A165,$N$2,"ym")</f>
      </c>
      <c r="H165" s="7" t="s">
        <f>=DATEDIF(A165,$N$2,"md")</f>
      </c>
      <c r="I165" s="7" t="n">
        <v>261</v>
      </c>
      <c r="J165" s="18" t="n">
        <v>679.27</v>
      </c>
      <c r="K165" s="6" t="s">
        <f>=Портфель!F4*Портфель!$Q$13</f>
      </c>
      <c r="L165" s="6" t="s">
        <f>=(K165-J165)*E165</f>
      </c>
      <c r="M165" s="6" t="s">
        <f>=MAX(0,L165*0.13)</f>
      </c>
    </row>
    <row collapsed="false" customFormat="false" customHeight="false" hidden="false" ht="12.1" outlineLevel="0" r="166">
      <c r="A166" s="53" t="n">
        <v>45715</v>
      </c>
      <c r="B166" s="17" t="s">
        <v>704</v>
      </c>
      <c r="C166" s="17" t="s">
        <v>24</v>
      </c>
      <c r="D166" s="17" t="s">
        <v>25</v>
      </c>
      <c r="E166" s="18" t="n">
        <v>2315</v>
      </c>
      <c r="F166" s="7" t="s">
        <f>=DATEDIF(A166,$N$2,"y")</f>
      </c>
      <c r="G166" s="7" t="s">
        <f>=DATEDIF(A166,$N$2,"ym")</f>
      </c>
      <c r="H166" s="7" t="s">
        <f>=DATEDIF(A166,$N$2,"md")</f>
      </c>
      <c r="I166" s="7" t="n">
        <v>246</v>
      </c>
      <c r="J166" s="18" t="n">
        <v>679.07152051836</v>
      </c>
      <c r="K166" s="6" t="s">
        <f>=Портфель!F4*Портфель!$Q$13</f>
      </c>
      <c r="L166" s="6" t="s">
        <f>=(K166-J166)*E166</f>
      </c>
      <c r="M166" s="6" t="s">
        <f>=MAX(0,L166*0.13)</f>
      </c>
    </row>
    <row collapsed="false" customFormat="false" customHeight="false" hidden="false" ht="12.1" outlineLevel="0" r="167">
      <c r="A167" s="53" t="n">
        <v>45719</v>
      </c>
      <c r="B167" s="17" t="s">
        <v>704</v>
      </c>
      <c r="C167" s="17" t="s">
        <v>24</v>
      </c>
      <c r="D167" s="17" t="s">
        <v>25</v>
      </c>
      <c r="E167" s="18" t="n">
        <v>1</v>
      </c>
      <c r="F167" s="7" t="s">
        <f>=DATEDIF(A167,$N$2,"y")</f>
      </c>
      <c r="G167" s="7" t="s">
        <f>=DATEDIF(A167,$N$2,"ym")</f>
      </c>
      <c r="H167" s="7" t="s">
        <f>=DATEDIF(A167,$N$2,"md")</f>
      </c>
      <c r="I167" s="7" t="n">
        <v>242</v>
      </c>
      <c r="J167" s="18" t="n">
        <v>675</v>
      </c>
      <c r="K167" s="6" t="s">
        <f>=Портфель!F4*Портфель!$Q$13</f>
      </c>
      <c r="L167" s="6" t="s">
        <f>=(K167-J167)*E167</f>
      </c>
      <c r="M167" s="6" t="s">
        <f>=MAX(0,L167*0.13)</f>
      </c>
    </row>
    <row collapsed="false" customFormat="false" customHeight="false" hidden="false" ht="12.1" outlineLevel="0" r="168">
      <c r="A168" s="53" t="n">
        <v>45744</v>
      </c>
      <c r="B168" s="17" t="s">
        <v>704</v>
      </c>
      <c r="C168" s="17" t="s">
        <v>24</v>
      </c>
      <c r="D168" s="17" t="s">
        <v>25</v>
      </c>
      <c r="E168" s="18" t="n">
        <v>7</v>
      </c>
      <c r="F168" s="7" t="s">
        <f>=DATEDIF(A168,$N$2,"y")</f>
      </c>
      <c r="G168" s="7" t="s">
        <f>=DATEDIF(A168,$N$2,"ym")</f>
      </c>
      <c r="H168" s="7" t="s">
        <f>=DATEDIF(A168,$N$2,"md")</f>
      </c>
      <c r="I168" s="7" t="n">
        <v>217</v>
      </c>
      <c r="J168" s="18" t="n">
        <v>647.55857142857</v>
      </c>
      <c r="K168" s="6" t="s">
        <f>=Портфель!F4*Портфель!$Q$13</f>
      </c>
      <c r="L168" s="6" t="s">
        <f>=(K168-J168)*E168</f>
      </c>
      <c r="M168" s="6" t="s">
        <f>=MAX(0,L168*0.13)</f>
      </c>
    </row>
    <row collapsed="false" customFormat="false" customHeight="false" hidden="false" ht="12.1" outlineLevel="0" r="169">
      <c r="A169" s="53" t="n">
        <v>45744</v>
      </c>
      <c r="B169" s="17" t="s">
        <v>704</v>
      </c>
      <c r="C169" s="17" t="s">
        <v>24</v>
      </c>
      <c r="D169" s="17" t="s">
        <v>25</v>
      </c>
      <c r="E169" s="18" t="n">
        <v>43</v>
      </c>
      <c r="F169" s="7" t="s">
        <f>=DATEDIF(A169,$N$2,"y")</f>
      </c>
      <c r="G169" s="7" t="s">
        <f>=DATEDIF(A169,$N$2,"ym")</f>
      </c>
      <c r="H169" s="7" t="s">
        <f>=DATEDIF(A169,$N$2,"md")</f>
      </c>
      <c r="I169" s="7" t="n">
        <v>217</v>
      </c>
      <c r="J169" s="18" t="n">
        <v>647.5588372093</v>
      </c>
      <c r="K169" s="6" t="s">
        <f>=Портфель!F4*Портфель!$Q$13</f>
      </c>
      <c r="L169" s="6" t="s">
        <f>=(K169-J169)*E169</f>
      </c>
      <c r="M169" s="6" t="s">
        <f>=MAX(0,L169*0.13)</f>
      </c>
    </row>
    <row collapsed="false" customFormat="false" customHeight="false" hidden="false" ht="12.1" outlineLevel="0" r="170">
      <c r="A170" s="53" t="n">
        <v>45745</v>
      </c>
      <c r="B170" s="17" t="s">
        <v>704</v>
      </c>
      <c r="C170" s="17" t="s">
        <v>24</v>
      </c>
      <c r="D170" s="17" t="s">
        <v>25</v>
      </c>
      <c r="E170" s="18" t="n">
        <v>1</v>
      </c>
      <c r="F170" s="7" t="s">
        <f>=DATEDIF(A170,$N$2,"y")</f>
      </c>
      <c r="G170" s="7" t="s">
        <f>=DATEDIF(A170,$N$2,"ym")</f>
      </c>
      <c r="H170" s="7" t="s">
        <f>=DATEDIF(A170,$N$2,"md")</f>
      </c>
      <c r="I170" s="7" t="n">
        <v>216</v>
      </c>
      <c r="J170" s="18" t="n">
        <v>640.6</v>
      </c>
      <c r="K170" s="6" t="s">
        <f>=Портфель!F4*Портфель!$Q$13</f>
      </c>
      <c r="L170" s="6" t="s">
        <f>=(K170-J170)*E170</f>
      </c>
      <c r="M170" s="6" t="s">
        <f>=MAX(0,L170*0.13)</f>
      </c>
    </row>
    <row collapsed="false" customFormat="false" customHeight="false" hidden="false" ht="12.1" outlineLevel="0" r="171">
      <c r="A171" s="53" t="n">
        <v>45747</v>
      </c>
      <c r="B171" s="17" t="s">
        <v>704</v>
      </c>
      <c r="C171" s="17" t="s">
        <v>24</v>
      </c>
      <c r="D171" s="17" t="s">
        <v>25</v>
      </c>
      <c r="E171" s="18" t="n">
        <v>2</v>
      </c>
      <c r="F171" s="7" t="s">
        <f>=DATEDIF(A171,$N$2,"y")</f>
      </c>
      <c r="G171" s="7" t="s">
        <f>=DATEDIF(A171,$N$2,"ym")</f>
      </c>
      <c r="H171" s="7" t="s">
        <f>=DATEDIF(A171,$N$2,"md")</f>
      </c>
      <c r="I171" s="7" t="n">
        <v>214</v>
      </c>
      <c r="J171" s="18" t="n">
        <v>635.155</v>
      </c>
      <c r="K171" s="6" t="s">
        <f>=Портфель!F4*Портфель!$Q$13</f>
      </c>
      <c r="L171" s="6" t="s">
        <f>=(K171-J171)*E171</f>
      </c>
      <c r="M171" s="6" t="s">
        <f>=MAX(0,L171*0.13)</f>
      </c>
    </row>
    <row collapsed="false" customFormat="false" customHeight="false" hidden="false" ht="12.1" outlineLevel="0" r="172">
      <c r="A172" s="53" t="n">
        <v>45749</v>
      </c>
      <c r="B172" s="17" t="s">
        <v>704</v>
      </c>
      <c r="C172" s="17" t="s">
        <v>24</v>
      </c>
      <c r="D172" s="17" t="s">
        <v>25</v>
      </c>
      <c r="E172" s="18" t="n">
        <v>5</v>
      </c>
      <c r="F172" s="7" t="s">
        <f>=DATEDIF(A172,$N$2,"y")</f>
      </c>
      <c r="G172" s="7" t="s">
        <f>=DATEDIF(A172,$N$2,"ym")</f>
      </c>
      <c r="H172" s="7" t="s">
        <f>=DATEDIF(A172,$N$2,"md")</f>
      </c>
      <c r="I172" s="7" t="n">
        <v>212</v>
      </c>
      <c r="J172" s="18" t="n">
        <v>612.344</v>
      </c>
      <c r="K172" s="6" t="s">
        <f>=Портфель!F4*Портфель!$Q$13</f>
      </c>
      <c r="L172" s="6" t="s">
        <f>=(K172-J172)*E172</f>
      </c>
      <c r="M172" s="6" t="s">
        <f>=MAX(0,L172*0.13)</f>
      </c>
    </row>
    <row collapsed="false" customFormat="false" customHeight="false" hidden="false" ht="12.1" outlineLevel="0" r="173">
      <c r="A173" s="53" t="n">
        <v>45749</v>
      </c>
      <c r="B173" s="17" t="s">
        <v>704</v>
      </c>
      <c r="C173" s="17" t="s">
        <v>24</v>
      </c>
      <c r="D173" s="17" t="s">
        <v>25</v>
      </c>
      <c r="E173" s="18" t="n">
        <v>6</v>
      </c>
      <c r="F173" s="7" t="s">
        <f>=DATEDIF(A173,$N$2,"y")</f>
      </c>
      <c r="G173" s="7" t="s">
        <f>=DATEDIF(A173,$N$2,"ym")</f>
      </c>
      <c r="H173" s="7" t="s">
        <f>=DATEDIF(A173,$N$2,"md")</f>
      </c>
      <c r="I173" s="7" t="n">
        <v>212</v>
      </c>
      <c r="J173" s="18" t="n">
        <v>617.94666666667</v>
      </c>
      <c r="K173" s="6" t="s">
        <f>=Портфель!F4*Портфель!$Q$13</f>
      </c>
      <c r="L173" s="6" t="s">
        <f>=(K173-J173)*E173</f>
      </c>
      <c r="M173" s="6" t="s">
        <f>=MAX(0,L173*0.13)</f>
      </c>
    </row>
    <row collapsed="false" customFormat="false" customHeight="false" hidden="false" ht="12.1" outlineLevel="0" r="174">
      <c r="A174" s="53" t="n">
        <v>45750</v>
      </c>
      <c r="B174" s="17" t="s">
        <v>704</v>
      </c>
      <c r="C174" s="17" t="s">
        <v>24</v>
      </c>
      <c r="D174" s="17" t="s">
        <v>25</v>
      </c>
      <c r="E174" s="18" t="n">
        <v>9</v>
      </c>
      <c r="F174" s="7" t="s">
        <f>=DATEDIF(A174,$N$2,"y")</f>
      </c>
      <c r="G174" s="7" t="s">
        <f>=DATEDIF(A174,$N$2,"ym")</f>
      </c>
      <c r="H174" s="7" t="s">
        <f>=DATEDIF(A174,$N$2,"md")</f>
      </c>
      <c r="I174" s="7" t="n">
        <v>211</v>
      </c>
      <c r="J174" s="18" t="n">
        <v>619.34777777778</v>
      </c>
      <c r="K174" s="6" t="s">
        <f>=Портфель!F4*Портфель!$Q$13</f>
      </c>
      <c r="L174" s="6" t="s">
        <f>=(K174-J174)*E174</f>
      </c>
      <c r="M174" s="6" t="s">
        <f>=MAX(0,L174*0.13)</f>
      </c>
    </row>
    <row collapsed="false" customFormat="false" customHeight="false" hidden="false" ht="12.1" outlineLevel="0" r="175">
      <c r="A175" s="53" t="n">
        <v>45751</v>
      </c>
      <c r="B175" s="17" t="s">
        <v>704</v>
      </c>
      <c r="C175" s="17" t="s">
        <v>24</v>
      </c>
      <c r="D175" s="17" t="s">
        <v>25</v>
      </c>
      <c r="E175" s="18" t="n">
        <v>39</v>
      </c>
      <c r="F175" s="7" t="s">
        <f>=DATEDIF(A175,$N$2,"y")</f>
      </c>
      <c r="G175" s="7" t="s">
        <f>=DATEDIF(A175,$N$2,"ym")</f>
      </c>
      <c r="H175" s="7" t="s">
        <f>=DATEDIF(A175,$N$2,"md")</f>
      </c>
      <c r="I175" s="7" t="n">
        <v>210</v>
      </c>
      <c r="J175" s="18" t="n">
        <v>600.24</v>
      </c>
      <c r="K175" s="6" t="s">
        <f>=Портфель!F4*Портфель!$Q$13</f>
      </c>
      <c r="L175" s="6" t="s">
        <f>=(K175-J175)*E175</f>
      </c>
      <c r="M175" s="6" t="s">
        <f>=MAX(0,L175*0.13)</f>
      </c>
    </row>
    <row collapsed="false" customFormat="false" customHeight="false" hidden="false" ht="12.1" outlineLevel="0" r="176">
      <c r="A176" s="53" t="n">
        <v>45751</v>
      </c>
      <c r="B176" s="17" t="s">
        <v>704</v>
      </c>
      <c r="C176" s="17" t="s">
        <v>24</v>
      </c>
      <c r="D176" s="17" t="s">
        <v>25</v>
      </c>
      <c r="E176" s="18" t="n">
        <v>2</v>
      </c>
      <c r="F176" s="7" t="s">
        <f>=DATEDIF(A176,$N$2,"y")</f>
      </c>
      <c r="G176" s="7" t="s">
        <f>=DATEDIF(A176,$N$2,"ym")</f>
      </c>
      <c r="H176" s="7" t="s">
        <f>=DATEDIF(A176,$N$2,"md")</f>
      </c>
      <c r="I176" s="7" t="n">
        <v>210</v>
      </c>
      <c r="J176" s="18" t="n">
        <v>600.24</v>
      </c>
      <c r="K176" s="6" t="s">
        <f>=Портфель!F4*Портфель!$Q$13</f>
      </c>
      <c r="L176" s="6" t="s">
        <f>=(K176-J176)*E176</f>
      </c>
      <c r="M176" s="6" t="s">
        <f>=MAX(0,L176*0.13)</f>
      </c>
    </row>
    <row collapsed="false" customFormat="false" customHeight="false" hidden="false" ht="12.1" outlineLevel="0" r="177">
      <c r="A177" s="53" t="n">
        <v>45751</v>
      </c>
      <c r="B177" s="17" t="s">
        <v>704</v>
      </c>
      <c r="C177" s="17" t="s">
        <v>24</v>
      </c>
      <c r="D177" s="17" t="s">
        <v>25</v>
      </c>
      <c r="E177" s="18" t="n">
        <v>5</v>
      </c>
      <c r="F177" s="7" t="s">
        <f>=DATEDIF(A177,$N$2,"y")</f>
      </c>
      <c r="G177" s="7" t="s">
        <f>=DATEDIF(A177,$N$2,"ym")</f>
      </c>
      <c r="H177" s="7" t="s">
        <f>=DATEDIF(A177,$N$2,"md")</f>
      </c>
      <c r="I177" s="7" t="n">
        <v>210</v>
      </c>
      <c r="J177" s="18" t="n">
        <v>600.24</v>
      </c>
      <c r="K177" s="6" t="s">
        <f>=Портфель!F4*Портфель!$Q$13</f>
      </c>
      <c r="L177" s="6" t="s">
        <f>=(K177-J177)*E177</f>
      </c>
      <c r="M177" s="6" t="s">
        <f>=MAX(0,L177*0.13)</f>
      </c>
    </row>
    <row collapsed="false" customFormat="false" customHeight="false" hidden="false" ht="12.1" outlineLevel="0" r="178">
      <c r="A178" s="53" t="n">
        <v>45751</v>
      </c>
      <c r="B178" s="17" t="s">
        <v>704</v>
      </c>
      <c r="C178" s="17" t="s">
        <v>24</v>
      </c>
      <c r="D178" s="17" t="s">
        <v>25</v>
      </c>
      <c r="E178" s="18" t="n">
        <v>15</v>
      </c>
      <c r="F178" s="7" t="s">
        <f>=DATEDIF(A178,$N$2,"y")</f>
      </c>
      <c r="G178" s="7" t="s">
        <f>=DATEDIF(A178,$N$2,"ym")</f>
      </c>
      <c r="H178" s="7" t="s">
        <f>=DATEDIF(A178,$N$2,"md")</f>
      </c>
      <c r="I178" s="7" t="n">
        <v>210</v>
      </c>
      <c r="J178" s="18" t="n">
        <v>600.24</v>
      </c>
      <c r="K178" s="6" t="s">
        <f>=Портфель!F4*Портфель!$Q$13</f>
      </c>
      <c r="L178" s="6" t="s">
        <f>=(K178-J178)*E178</f>
      </c>
      <c r="M178" s="6" t="s">
        <f>=MAX(0,L178*0.13)</f>
      </c>
    </row>
    <row collapsed="false" customFormat="false" customHeight="false" hidden="false" ht="12.1" outlineLevel="0" r="179">
      <c r="A179" s="53" t="n">
        <v>45751</v>
      </c>
      <c r="B179" s="17" t="s">
        <v>704</v>
      </c>
      <c r="C179" s="17" t="s">
        <v>24</v>
      </c>
      <c r="D179" s="17" t="s">
        <v>25</v>
      </c>
      <c r="E179" s="18" t="n">
        <v>39</v>
      </c>
      <c r="F179" s="7" t="s">
        <f>=DATEDIF(A179,$N$2,"y")</f>
      </c>
      <c r="G179" s="7" t="s">
        <f>=DATEDIF(A179,$N$2,"ym")</f>
      </c>
      <c r="H179" s="7" t="s">
        <f>=DATEDIF(A179,$N$2,"md")</f>
      </c>
      <c r="I179" s="7" t="n">
        <v>210</v>
      </c>
      <c r="J179" s="18" t="n">
        <v>600.24</v>
      </c>
      <c r="K179" s="6" t="s">
        <f>=Портфель!F4*Портфель!$Q$13</f>
      </c>
      <c r="L179" s="6" t="s">
        <f>=(K179-J179)*E179</f>
      </c>
      <c r="M179" s="6" t="s">
        <f>=MAX(0,L179*0.13)</f>
      </c>
    </row>
    <row collapsed="false" customFormat="false" customHeight="false" hidden="false" ht="12.1" outlineLevel="0" r="180">
      <c r="A180" s="53" t="n">
        <v>45751</v>
      </c>
      <c r="B180" s="17" t="s">
        <v>704</v>
      </c>
      <c r="C180" s="17" t="s">
        <v>24</v>
      </c>
      <c r="D180" s="17" t="s">
        <v>25</v>
      </c>
      <c r="E180" s="18" t="n">
        <v>3</v>
      </c>
      <c r="F180" s="7" t="s">
        <f>=DATEDIF(A180,$N$2,"y")</f>
      </c>
      <c r="G180" s="7" t="s">
        <f>=DATEDIF(A180,$N$2,"ym")</f>
      </c>
      <c r="H180" s="7" t="s">
        <f>=DATEDIF(A180,$N$2,"md")</f>
      </c>
      <c r="I180" s="7" t="n">
        <v>210</v>
      </c>
      <c r="J180" s="18" t="n">
        <v>600.24</v>
      </c>
      <c r="K180" s="6" t="s">
        <f>=Портфель!F4*Портфель!$Q$13</f>
      </c>
      <c r="L180" s="6" t="s">
        <f>=(K180-J180)*E180</f>
      </c>
      <c r="M180" s="6" t="s">
        <f>=MAX(0,L180*0.13)</f>
      </c>
    </row>
    <row collapsed="false" customFormat="false" customHeight="false" hidden="false" ht="12.1" outlineLevel="0" r="181">
      <c r="A181" s="53" t="n">
        <v>45754</v>
      </c>
      <c r="B181" s="17" t="s">
        <v>704</v>
      </c>
      <c r="C181" s="17" t="s">
        <v>24</v>
      </c>
      <c r="D181" s="17" t="s">
        <v>25</v>
      </c>
      <c r="E181" s="18" t="n">
        <v>7</v>
      </c>
      <c r="F181" s="7" t="s">
        <f>=DATEDIF(A181,$N$2,"y")</f>
      </c>
      <c r="G181" s="7" t="s">
        <f>=DATEDIF(A181,$N$2,"ym")</f>
      </c>
      <c r="H181" s="7" t="s">
        <f>=DATEDIF(A181,$N$2,"md")</f>
      </c>
      <c r="I181" s="7" t="n">
        <v>207</v>
      </c>
      <c r="J181" s="18" t="n">
        <v>603.24142857143</v>
      </c>
      <c r="K181" s="6" t="s">
        <f>=Портфель!F4*Портфель!$Q$13</f>
      </c>
      <c r="L181" s="6" t="s">
        <f>=(K181-J181)*E181</f>
      </c>
      <c r="M181" s="6" t="s">
        <f>=MAX(0,L181*0.13)</f>
      </c>
    </row>
    <row collapsed="false" customFormat="false" customHeight="false" hidden="false" ht="12.1" outlineLevel="0" r="182">
      <c r="A182" s="53" t="n">
        <v>45756</v>
      </c>
      <c r="B182" s="17" t="s">
        <v>704</v>
      </c>
      <c r="C182" s="17" t="s">
        <v>24</v>
      </c>
      <c r="D182" s="17" t="s">
        <v>25</v>
      </c>
      <c r="E182" s="18" t="n">
        <v>77</v>
      </c>
      <c r="F182" s="7" t="s">
        <f>=DATEDIF(A182,$N$2,"y")</f>
      </c>
      <c r="G182" s="7" t="s">
        <f>=DATEDIF(A182,$N$2,"ym")</f>
      </c>
      <c r="H182" s="7" t="s">
        <f>=DATEDIF(A182,$N$2,"md")</f>
      </c>
      <c r="I182" s="7" t="n">
        <v>205</v>
      </c>
      <c r="J182" s="18" t="n">
        <v>603.04116883117</v>
      </c>
      <c r="K182" s="6" t="s">
        <f>=Портфель!F4*Портфель!$Q$13</f>
      </c>
      <c r="L182" s="6" t="s">
        <f>=(K182-J182)*E182</f>
      </c>
      <c r="M182" s="6" t="s">
        <f>=MAX(0,L182*0.13)</f>
      </c>
    </row>
    <row collapsed="false" customFormat="false" customHeight="false" hidden="false" ht="12.1" outlineLevel="0" r="183">
      <c r="A183" s="53" t="n">
        <v>45756</v>
      </c>
      <c r="B183" s="17" t="s">
        <v>704</v>
      </c>
      <c r="C183" s="17" t="s">
        <v>24</v>
      </c>
      <c r="D183" s="17" t="s">
        <v>25</v>
      </c>
      <c r="E183" s="18" t="n">
        <v>99</v>
      </c>
      <c r="F183" s="7" t="s">
        <f>=DATEDIF(A183,$N$2,"y")</f>
      </c>
      <c r="G183" s="7" t="s">
        <f>=DATEDIF(A183,$N$2,"ym")</f>
      </c>
      <c r="H183" s="7" t="s">
        <f>=DATEDIF(A183,$N$2,"md")</f>
      </c>
      <c r="I183" s="7" t="n">
        <v>205</v>
      </c>
      <c r="J183" s="18" t="n">
        <v>603.04111111111</v>
      </c>
      <c r="K183" s="6" t="s">
        <f>=Портфель!F4*Портфель!$Q$13</f>
      </c>
      <c r="L183" s="6" t="s">
        <f>=(K183-J183)*E183</f>
      </c>
      <c r="M183" s="6" t="s">
        <f>=MAX(0,L183*0.13)</f>
      </c>
    </row>
    <row collapsed="false" customFormat="false" customHeight="false" hidden="false" ht="12.1" outlineLevel="0" r="184">
      <c r="A184" s="53" t="n">
        <v>45799</v>
      </c>
      <c r="B184" s="17" t="s">
        <v>704</v>
      </c>
      <c r="C184" s="17" t="s">
        <v>24</v>
      </c>
      <c r="D184" s="17" t="s">
        <v>25</v>
      </c>
      <c r="E184" s="18" t="n">
        <v>77</v>
      </c>
      <c r="F184" s="7" t="s">
        <f>=DATEDIF(A184,$N$2,"y")</f>
      </c>
      <c r="G184" s="7" t="s">
        <f>=DATEDIF(A184,$N$2,"ym")</f>
      </c>
      <c r="H184" s="7" t="s">
        <f>=DATEDIF(A184,$N$2,"md")</f>
      </c>
      <c r="I184" s="7" t="n">
        <v>162</v>
      </c>
      <c r="J184" s="18" t="n">
        <v>645.05792207792</v>
      </c>
      <c r="K184" s="6" t="s">
        <f>=Портфель!F4*Портфель!$Q$13</f>
      </c>
      <c r="L184" s="6" t="s">
        <f>=(K184-J184)*E184</f>
      </c>
      <c r="M184" s="6" t="s">
        <f>=MAX(0,L184*0.13)</f>
      </c>
    </row>
    <row collapsed="false" customFormat="false" customHeight="false" hidden="false" ht="12.1" outlineLevel="0" r="185">
      <c r="A185" s="53" t="n">
        <v>45804</v>
      </c>
      <c r="B185" s="17" t="s">
        <v>704</v>
      </c>
      <c r="C185" s="17" t="s">
        <v>24</v>
      </c>
      <c r="D185" s="17" t="s">
        <v>25</v>
      </c>
      <c r="E185" s="18" t="n">
        <v>4</v>
      </c>
      <c r="F185" s="7" t="s">
        <f>=DATEDIF(A185,$N$2,"y")</f>
      </c>
      <c r="G185" s="7" t="s">
        <f>=DATEDIF(A185,$N$2,"ym")</f>
      </c>
      <c r="H185" s="7" t="s">
        <f>=DATEDIF(A185,$N$2,"md")</f>
      </c>
      <c r="I185" s="7" t="n">
        <v>157</v>
      </c>
      <c r="J185" s="18" t="n">
        <v>651.76</v>
      </c>
      <c r="K185" s="6" t="s">
        <f>=Портфель!F4*Портфель!$Q$13</f>
      </c>
      <c r="L185" s="6" t="s">
        <f>=(K185-J185)*E185</f>
      </c>
      <c r="M185" s="6" t="s">
        <f>=MAX(0,L185*0.13)</f>
      </c>
    </row>
    <row collapsed="false" customFormat="false" customHeight="false" hidden="false" ht="12.1" outlineLevel="0" r="186">
      <c r="A186" s="53" t="n">
        <v>45818</v>
      </c>
      <c r="B186" s="17" t="s">
        <v>704</v>
      </c>
      <c r="C186" s="17" t="s">
        <v>24</v>
      </c>
      <c r="D186" s="17" t="s">
        <v>25</v>
      </c>
      <c r="E186" s="18" t="n">
        <v>1</v>
      </c>
      <c r="F186" s="7" t="s">
        <f>=DATEDIF(A186,$N$2,"y")</f>
      </c>
      <c r="G186" s="7" t="s">
        <f>=DATEDIF(A186,$N$2,"ym")</f>
      </c>
      <c r="H186" s="7" t="s">
        <f>=DATEDIF(A186,$N$2,"md")</f>
      </c>
      <c r="I186" s="7" t="n">
        <v>143</v>
      </c>
      <c r="J186" s="18" t="n">
        <v>597.94</v>
      </c>
      <c r="K186" s="6" t="s">
        <f>=Портфель!F4*Портфель!$Q$13</f>
      </c>
      <c r="L186" s="6" t="s">
        <f>=(K186-J186)*E186</f>
      </c>
      <c r="M186" s="6" t="s">
        <f>=MAX(0,L186*0.13)</f>
      </c>
    </row>
    <row collapsed="false" customFormat="false" customHeight="false" hidden="false" ht="12.1" outlineLevel="0" r="187">
      <c r="A187" s="53" t="n">
        <v>45818</v>
      </c>
      <c r="B187" s="17" t="s">
        <v>704</v>
      </c>
      <c r="C187" s="17" t="s">
        <v>24</v>
      </c>
      <c r="D187" s="17" t="s">
        <v>25</v>
      </c>
      <c r="E187" s="18" t="n">
        <v>1</v>
      </c>
      <c r="F187" s="7" t="s">
        <f>=DATEDIF(A187,$N$2,"y")</f>
      </c>
      <c r="G187" s="7" t="s">
        <f>=DATEDIF(A187,$N$2,"ym")</f>
      </c>
      <c r="H187" s="7" t="s">
        <f>=DATEDIF(A187,$N$2,"md")</f>
      </c>
      <c r="I187" s="7" t="n">
        <v>143</v>
      </c>
      <c r="J187" s="18" t="n">
        <v>597.24</v>
      </c>
      <c r="K187" s="6" t="s">
        <f>=Портфель!F4*Портфель!$Q$13</f>
      </c>
      <c r="L187" s="6" t="s">
        <f>=(K187-J187)*E187</f>
      </c>
      <c r="M187" s="6" t="s">
        <f>=MAX(0,L187*0.13)</f>
      </c>
    </row>
    <row collapsed="false" customFormat="false" customHeight="false" hidden="false" ht="12.1" outlineLevel="0" r="188">
      <c r="A188" s="53" t="n">
        <v>45832</v>
      </c>
      <c r="B188" s="17" t="s">
        <v>704</v>
      </c>
      <c r="C188" s="17" t="s">
        <v>24</v>
      </c>
      <c r="D188" s="17" t="s">
        <v>25</v>
      </c>
      <c r="E188" s="18" t="n">
        <v>45</v>
      </c>
      <c r="F188" s="7" t="s">
        <f>=DATEDIF(A188,$N$2,"y")</f>
      </c>
      <c r="G188" s="7" t="s">
        <f>=DATEDIF(A188,$N$2,"ym")</f>
      </c>
      <c r="H188" s="7" t="s">
        <f>=DATEDIF(A188,$N$2,"md")</f>
      </c>
      <c r="I188" s="7" t="n">
        <v>129</v>
      </c>
      <c r="J188" s="18" t="n">
        <v>615.73088888889</v>
      </c>
      <c r="K188" s="6" t="s">
        <f>=Портфель!F4*Портфель!$Q$13</f>
      </c>
      <c r="L188" s="6" t="s">
        <f>=(K188-J188)*E188</f>
      </c>
      <c r="M188" s="6" t="s">
        <f>=MAX(0,L188*0.13)</f>
      </c>
    </row>
    <row collapsed="false" customFormat="false" customHeight="false" hidden="false" ht="12.1" outlineLevel="0" r="189">
      <c r="A189" s="53" t="n">
        <v>45833</v>
      </c>
      <c r="B189" s="17" t="s">
        <v>704</v>
      </c>
      <c r="C189" s="17" t="s">
        <v>24</v>
      </c>
      <c r="D189" s="17" t="s">
        <v>25</v>
      </c>
      <c r="E189" s="18" t="n">
        <v>4</v>
      </c>
      <c r="F189" s="7" t="s">
        <f>=DATEDIF(A189,$N$2,"y")</f>
      </c>
      <c r="G189" s="7" t="s">
        <f>=DATEDIF(A189,$N$2,"ym")</f>
      </c>
      <c r="H189" s="7" t="s">
        <f>=DATEDIF(A189,$N$2,"md")</f>
      </c>
      <c r="I189" s="7" t="n">
        <v>128</v>
      </c>
      <c r="J189" s="18" t="n">
        <v>619.435</v>
      </c>
      <c r="K189" s="6" t="s">
        <f>=Портфель!F4*Портфель!$Q$13</f>
      </c>
      <c r="L189" s="6" t="s">
        <f>=(K189-J189)*E189</f>
      </c>
      <c r="M189" s="6" t="s">
        <f>=MAX(0,L189*0.13)</f>
      </c>
    </row>
    <row collapsed="false" customFormat="false" customHeight="false" hidden="false" ht="12.1" outlineLevel="0" r="190">
      <c r="A190" s="53" t="n">
        <v>43441</v>
      </c>
      <c r="B190" s="17" t="s">
        <v>704</v>
      </c>
      <c r="C190" s="17" t="s">
        <v>27</v>
      </c>
      <c r="D190" s="17" t="s">
        <v>28</v>
      </c>
      <c r="E190" s="18" t="n">
        <v>300</v>
      </c>
      <c r="F190" s="7" t="s">
        <f>=DATEDIF(A190,$N$2,"y")</f>
      </c>
      <c r="G190" s="7" t="s">
        <f>=DATEDIF(A190,$N$2,"ym")</f>
      </c>
      <c r="H190" s="7" t="s">
        <f>=DATEDIF(A190,$N$2,"md")</f>
      </c>
      <c r="I190" s="7" t="n">
        <v>2520</v>
      </c>
      <c r="J190" s="18" t="n">
        <v>38.989975</v>
      </c>
      <c r="K190" s="6" t="s">
        <f>=Портфель!F5*Портфель!$Q$13</f>
      </c>
      <c r="L190" s="6" t="s">
        <f>=(K190-J190)*E190</f>
      </c>
      <c r="M190" s="6" t="s">
        <f>=MAX(0,L190*0.13)</f>
      </c>
    </row>
    <row collapsed="false" customFormat="false" customHeight="false" hidden="false" ht="12.1" outlineLevel="0" r="191">
      <c r="A191" s="53" t="n">
        <v>43446</v>
      </c>
      <c r="B191" s="17" t="s">
        <v>704</v>
      </c>
      <c r="C191" s="17" t="s">
        <v>27</v>
      </c>
      <c r="D191" s="17" t="s">
        <v>28</v>
      </c>
      <c r="E191" s="18" t="n">
        <v>100</v>
      </c>
      <c r="F191" s="7" t="s">
        <f>=DATEDIF(A191,$N$2,"y")</f>
      </c>
      <c r="G191" s="7" t="s">
        <f>=DATEDIF(A191,$N$2,"ym")</f>
      </c>
      <c r="H191" s="7" t="s">
        <f>=DATEDIF(A191,$N$2,"md")</f>
      </c>
      <c r="I191" s="7" t="n">
        <v>2515</v>
      </c>
      <c r="J191" s="18" t="n">
        <v>38.1495</v>
      </c>
      <c r="K191" s="6" t="s">
        <f>=Портфель!F5*Портфель!$Q$13</f>
      </c>
      <c r="L191" s="6" t="s">
        <f>=(K191-J191)*E191</f>
      </c>
      <c r="M191" s="6" t="s">
        <f>=MAX(0,L191*0.13)</f>
      </c>
    </row>
    <row collapsed="false" customFormat="false" customHeight="false" hidden="false" ht="12.1" outlineLevel="0" r="192">
      <c r="A192" s="53" t="n">
        <v>43446</v>
      </c>
      <c r="B192" s="17" t="s">
        <v>704</v>
      </c>
      <c r="C192" s="17" t="s">
        <v>27</v>
      </c>
      <c r="D192" s="17" t="s">
        <v>28</v>
      </c>
      <c r="E192" s="18" t="n">
        <v>100</v>
      </c>
      <c r="F192" s="7" t="s">
        <f>=DATEDIF(A192,$N$2,"y")</f>
      </c>
      <c r="G192" s="7" t="s">
        <f>=DATEDIF(A192,$N$2,"ym")</f>
      </c>
      <c r="H192" s="7" t="s">
        <f>=DATEDIF(A192,$N$2,"md")</f>
      </c>
      <c r="I192" s="7" t="n">
        <v>2515</v>
      </c>
      <c r="J192" s="18" t="n">
        <v>38.1545</v>
      </c>
      <c r="K192" s="6" t="s">
        <f>=Портфель!F5*Портфель!$Q$13</f>
      </c>
      <c r="L192" s="6" t="s">
        <f>=(K192-J192)*E192</f>
      </c>
      <c r="M192" s="6" t="s">
        <f>=MAX(0,L192*0.13)</f>
      </c>
    </row>
    <row collapsed="false" customFormat="false" customHeight="false" hidden="false" ht="12.1" outlineLevel="0" r="193">
      <c r="A193" s="53" t="n">
        <v>43833</v>
      </c>
      <c r="B193" s="17" t="s">
        <v>704</v>
      </c>
      <c r="C193" s="17" t="s">
        <v>27</v>
      </c>
      <c r="D193" s="17" t="s">
        <v>28</v>
      </c>
      <c r="E193" s="18" t="n">
        <v>100</v>
      </c>
      <c r="F193" s="7" t="s">
        <f>=DATEDIF(A193,$N$2,"y")</f>
      </c>
      <c r="G193" s="7" t="s">
        <f>=DATEDIF(A193,$N$2,"ym")</f>
      </c>
      <c r="H193" s="7" t="s">
        <f>=DATEDIF(A193,$N$2,"md")</f>
      </c>
      <c r="I193" s="7" t="n">
        <v>2128</v>
      </c>
      <c r="J193" s="18" t="n">
        <v>38.3596</v>
      </c>
      <c r="K193" s="6" t="s">
        <f>=Портфель!F5*Портфель!$Q$13</f>
      </c>
      <c r="L193" s="6" t="s">
        <f>=(K193-J193)*E193</f>
      </c>
      <c r="M193" s="6" t="s">
        <f>=MAX(0,L193*0.13)</f>
      </c>
    </row>
    <row collapsed="false" customFormat="false" customHeight="false" hidden="false" ht="12.1" outlineLevel="0" r="194">
      <c r="A194" s="53" t="n">
        <v>43833</v>
      </c>
      <c r="B194" s="17" t="s">
        <v>704</v>
      </c>
      <c r="C194" s="17" t="s">
        <v>27</v>
      </c>
      <c r="D194" s="17" t="s">
        <v>28</v>
      </c>
      <c r="E194" s="18" t="n">
        <v>600</v>
      </c>
      <c r="F194" s="7" t="s">
        <f>=DATEDIF(A194,$N$2,"y")</f>
      </c>
      <c r="G194" s="7" t="s">
        <f>=DATEDIF(A194,$N$2,"ym")</f>
      </c>
      <c r="H194" s="7" t="s">
        <f>=DATEDIF(A194,$N$2,"md")</f>
      </c>
      <c r="I194" s="7" t="n">
        <v>2128</v>
      </c>
      <c r="J194" s="18" t="n">
        <v>38.359666666667</v>
      </c>
      <c r="K194" s="6" t="s">
        <f>=Портфель!F5*Портфель!$Q$13</f>
      </c>
      <c r="L194" s="6" t="s">
        <f>=(K194-J194)*E194</f>
      </c>
      <c r="M194" s="6" t="s">
        <f>=MAX(0,L194*0.13)</f>
      </c>
    </row>
    <row collapsed="false" customFormat="false" customHeight="false" hidden="false" ht="12.1" outlineLevel="0" r="195">
      <c r="A195" s="53" t="n">
        <v>43833</v>
      </c>
      <c r="B195" s="17" t="s">
        <v>704</v>
      </c>
      <c r="C195" s="17" t="s">
        <v>27</v>
      </c>
      <c r="D195" s="17" t="s">
        <v>28</v>
      </c>
      <c r="E195" s="18" t="n">
        <v>300</v>
      </c>
      <c r="F195" s="7" t="s">
        <f>=DATEDIF(A195,$N$2,"y")</f>
      </c>
      <c r="G195" s="7" t="s">
        <f>=DATEDIF(A195,$N$2,"ym")</f>
      </c>
      <c r="H195" s="7" t="s">
        <f>=DATEDIF(A195,$N$2,"md")</f>
      </c>
      <c r="I195" s="7" t="n">
        <v>2128</v>
      </c>
      <c r="J195" s="18" t="n">
        <v>38.359666666667</v>
      </c>
      <c r="K195" s="6" t="s">
        <f>=Портфель!F5*Портфель!$Q$13</f>
      </c>
      <c r="L195" s="6" t="s">
        <f>=(K195-J195)*E195</f>
      </c>
      <c r="M195" s="6" t="s">
        <f>=MAX(0,L195*0.13)</f>
      </c>
    </row>
    <row collapsed="false" customFormat="false" customHeight="false" hidden="false" ht="12.1" outlineLevel="0" r="196">
      <c r="A196" s="53" t="n">
        <v>43889</v>
      </c>
      <c r="B196" s="17" t="s">
        <v>704</v>
      </c>
      <c r="C196" s="17" t="s">
        <v>27</v>
      </c>
      <c r="D196" s="17" t="s">
        <v>28</v>
      </c>
      <c r="E196" s="18" t="n">
        <v>1500</v>
      </c>
      <c r="F196" s="7" t="s">
        <f>=DATEDIF(A196,$N$2,"y")</f>
      </c>
      <c r="G196" s="7" t="s">
        <f>=DATEDIF(A196,$N$2,"ym")</f>
      </c>
      <c r="H196" s="7" t="s">
        <f>=DATEDIF(A196,$N$2,"md")</f>
      </c>
      <c r="I196" s="7" t="n">
        <v>2072</v>
      </c>
      <c r="J196" s="18" t="n">
        <v>32.986906666667</v>
      </c>
      <c r="K196" s="6" t="s">
        <f>=Портфель!F5*Портфель!$Q$13</f>
      </c>
      <c r="L196" s="6" t="s">
        <f>=(K196-J196)*E196</f>
      </c>
      <c r="M196" s="6" t="s">
        <f>=MAX(0,L196*0.13)</f>
      </c>
    </row>
    <row collapsed="false" customFormat="false" customHeight="false" hidden="false" ht="12.1" outlineLevel="0" r="197">
      <c r="A197" s="53" t="n">
        <v>44460</v>
      </c>
      <c r="B197" s="17" t="s">
        <v>704</v>
      </c>
      <c r="C197" s="17" t="s">
        <v>27</v>
      </c>
      <c r="D197" s="17" t="s">
        <v>28</v>
      </c>
      <c r="E197" s="18" t="n">
        <v>600</v>
      </c>
      <c r="F197" s="7" t="s">
        <f>=DATEDIF(A197,$N$2,"y")</f>
      </c>
      <c r="G197" s="7" t="s">
        <f>=DATEDIF(A197,$N$2,"ym")</f>
      </c>
      <c r="H197" s="7" t="s">
        <f>=DATEDIF(A197,$N$2,"md")</f>
      </c>
      <c r="I197" s="7" t="n">
        <v>1501</v>
      </c>
      <c r="J197" s="18" t="n">
        <v>37.51375</v>
      </c>
      <c r="K197" s="6" t="s">
        <f>=Портфель!F5*Портфель!$Q$13</f>
      </c>
      <c r="L197" s="6" t="s">
        <f>=(K197-J197)*E197</f>
      </c>
      <c r="M197" s="6" t="s">
        <f>=MAX(0,L197*0.13)</f>
      </c>
    </row>
    <row collapsed="false" customFormat="false" customHeight="false" hidden="false" ht="12.1" outlineLevel="0" r="198">
      <c r="A198" s="53" t="n">
        <v>44613</v>
      </c>
      <c r="B198" s="17" t="s">
        <v>704</v>
      </c>
      <c r="C198" s="17" t="s">
        <v>27</v>
      </c>
      <c r="D198" s="17" t="s">
        <v>28</v>
      </c>
      <c r="E198" s="18" t="n">
        <v>500</v>
      </c>
      <c r="F198" s="7" t="s">
        <f>=DATEDIF(A198,$N$2,"y")</f>
      </c>
      <c r="G198" s="7" t="s">
        <f>=DATEDIF(A198,$N$2,"ym")</f>
      </c>
      <c r="H198" s="7" t="s">
        <f>=DATEDIF(A198,$N$2,"md")</f>
      </c>
      <c r="I198" s="7" t="n">
        <v>1348</v>
      </c>
      <c r="J198" s="18" t="n">
        <v>34.41582</v>
      </c>
      <c r="K198" s="6" t="s">
        <f>=Портфель!F5*Портфель!$Q$13</f>
      </c>
      <c r="L198" s="6" t="s">
        <f>=(K198-J198)*E198</f>
      </c>
      <c r="M198" s="6" t="s">
        <f>=MAX(0,L198*0.13)</f>
      </c>
    </row>
    <row collapsed="false" customFormat="false" customHeight="false" hidden="false" ht="12.1" outlineLevel="0" r="199">
      <c r="A199" s="53" t="n">
        <v>44613</v>
      </c>
      <c r="B199" s="17" t="s">
        <v>704</v>
      </c>
      <c r="C199" s="17" t="s">
        <v>27</v>
      </c>
      <c r="D199" s="17" t="s">
        <v>28</v>
      </c>
      <c r="E199" s="18" t="n">
        <v>200</v>
      </c>
      <c r="F199" s="7" t="s">
        <f>=DATEDIF(A199,$N$2,"y")</f>
      </c>
      <c r="G199" s="7" t="s">
        <f>=DATEDIF(A199,$N$2,"ym")</f>
      </c>
      <c r="H199" s="7" t="s">
        <f>=DATEDIF(A199,$N$2,"md")</f>
      </c>
      <c r="I199" s="7" t="n">
        <v>1348</v>
      </c>
      <c r="J199" s="18" t="n">
        <v>33.81555</v>
      </c>
      <c r="K199" s="6" t="s">
        <f>=Портфель!F5*Портфель!$Q$13</f>
      </c>
      <c r="L199" s="6" t="s">
        <f>=(K199-J199)*E199</f>
      </c>
      <c r="M199" s="6" t="s">
        <f>=MAX(0,L199*0.13)</f>
      </c>
    </row>
    <row collapsed="false" customFormat="false" customHeight="false" hidden="false" ht="12.1" outlineLevel="0" r="200">
      <c r="A200" s="53" t="n">
        <v>44685</v>
      </c>
      <c r="B200" s="17" t="s">
        <v>704</v>
      </c>
      <c r="C200" s="17" t="s">
        <v>27</v>
      </c>
      <c r="D200" s="17" t="s">
        <v>28</v>
      </c>
      <c r="E200" s="18" t="n">
        <v>1000</v>
      </c>
      <c r="F200" s="7" t="s">
        <f>=DATEDIF(A200,$N$2,"y")</f>
      </c>
      <c r="G200" s="7" t="s">
        <f>=DATEDIF(A200,$N$2,"ym")</f>
      </c>
      <c r="H200" s="7" t="s">
        <f>=DATEDIF(A200,$N$2,"md")</f>
      </c>
      <c r="I200" s="7" t="n">
        <v>1276</v>
      </c>
      <c r="J200" s="18" t="n">
        <v>32.32277</v>
      </c>
      <c r="K200" s="6" t="s">
        <f>=Портфель!F5*Портфель!$Q$13</f>
      </c>
      <c r="L200" s="6" t="s">
        <f>=(K200-J200)*E200</f>
      </c>
      <c r="M200" s="6" t="s">
        <f>=MAX(0,L200*0.13)</f>
      </c>
    </row>
    <row collapsed="false" customFormat="false" customHeight="false" hidden="false" ht="12.1" outlineLevel="0" r="201">
      <c r="A201" s="53" t="n">
        <v>44792</v>
      </c>
      <c r="B201" s="17" t="s">
        <v>704</v>
      </c>
      <c r="C201" s="17" t="s">
        <v>27</v>
      </c>
      <c r="D201" s="17" t="s">
        <v>28</v>
      </c>
      <c r="E201" s="18" t="n">
        <v>500</v>
      </c>
      <c r="F201" s="7" t="s">
        <f>=DATEDIF(A201,$N$2,"y")</f>
      </c>
      <c r="G201" s="7" t="s">
        <f>=DATEDIF(A201,$N$2,"ym")</f>
      </c>
      <c r="H201" s="7" t="s">
        <f>=DATEDIF(A201,$N$2,"md")</f>
      </c>
      <c r="I201" s="7" t="n">
        <v>1169</v>
      </c>
      <c r="J201" s="18" t="n">
        <v>29.04452</v>
      </c>
      <c r="K201" s="6" t="s">
        <f>=Портфель!F5*Портфель!$Q$13</f>
      </c>
      <c r="L201" s="6" t="s">
        <f>=(K201-J201)*E201</f>
      </c>
      <c r="M201" s="6" t="s">
        <f>=MAX(0,L201*0.13)</f>
      </c>
    </row>
    <row collapsed="false" customFormat="false" customHeight="false" hidden="false" ht="12.1" outlineLevel="0" r="202">
      <c r="A202" s="53" t="n">
        <v>44824</v>
      </c>
      <c r="B202" s="17" t="s">
        <v>704</v>
      </c>
      <c r="C202" s="17" t="s">
        <v>27</v>
      </c>
      <c r="D202" s="17" t="s">
        <v>28</v>
      </c>
      <c r="E202" s="18" t="n">
        <v>500</v>
      </c>
      <c r="F202" s="7" t="s">
        <f>=DATEDIF(A202,$N$2,"y")</f>
      </c>
      <c r="G202" s="7" t="s">
        <f>=DATEDIF(A202,$N$2,"ym")</f>
      </c>
      <c r="H202" s="7" t="s">
        <f>=DATEDIF(A202,$N$2,"md")</f>
      </c>
      <c r="I202" s="7" t="n">
        <v>1137</v>
      </c>
      <c r="J202" s="18" t="n">
        <v>28.07904</v>
      </c>
      <c r="K202" s="6" t="s">
        <f>=Портфель!F5*Портфель!$Q$13</f>
      </c>
      <c r="L202" s="6" t="s">
        <f>=(K202-J202)*E202</f>
      </c>
      <c r="M202" s="6" t="s">
        <f>=MAX(0,L202*0.13)</f>
      </c>
    </row>
    <row collapsed="false" customFormat="false" customHeight="false" hidden="false" ht="12.1" outlineLevel="0" r="203">
      <c r="A203" s="53" t="n">
        <v>44825</v>
      </c>
      <c r="B203" s="17" t="s">
        <v>704</v>
      </c>
      <c r="C203" s="17" t="s">
        <v>27</v>
      </c>
      <c r="D203" s="17" t="s">
        <v>28</v>
      </c>
      <c r="E203" s="18" t="n">
        <v>100</v>
      </c>
      <c r="F203" s="7" t="s">
        <f>=DATEDIF(A203,$N$2,"y")</f>
      </c>
      <c r="G203" s="7" t="s">
        <f>=DATEDIF(A203,$N$2,"ym")</f>
      </c>
      <c r="H203" s="7" t="s">
        <f>=DATEDIF(A203,$N$2,"md")</f>
      </c>
      <c r="I203" s="7" t="n">
        <v>1136</v>
      </c>
      <c r="J203" s="18" t="n">
        <v>26.003</v>
      </c>
      <c r="K203" s="6" t="s">
        <f>=Портфель!F5*Портфель!$Q$13</f>
      </c>
      <c r="L203" s="6" t="s">
        <f>=(K203-J203)*E203</f>
      </c>
      <c r="M203" s="6" t="s">
        <f>=MAX(0,L203*0.13)</f>
      </c>
    </row>
    <row collapsed="false" customFormat="false" customHeight="false" hidden="false" ht="12.1" outlineLevel="0" r="204">
      <c r="A204" s="53" t="n">
        <v>44831</v>
      </c>
      <c r="B204" s="17" t="s">
        <v>704</v>
      </c>
      <c r="C204" s="17" t="s">
        <v>27</v>
      </c>
      <c r="D204" s="17" t="s">
        <v>28</v>
      </c>
      <c r="E204" s="18" t="n">
        <v>300</v>
      </c>
      <c r="F204" s="7" t="s">
        <f>=DATEDIF(A204,$N$2,"y")</f>
      </c>
      <c r="G204" s="7" t="s">
        <f>=DATEDIF(A204,$N$2,"ym")</f>
      </c>
      <c r="H204" s="7" t="s">
        <f>=DATEDIF(A204,$N$2,"md")</f>
      </c>
      <c r="I204" s="7" t="n">
        <v>1130</v>
      </c>
      <c r="J204" s="18" t="n">
        <v>21.325666666667</v>
      </c>
      <c r="K204" s="6" t="s">
        <f>=Портфель!F5*Портфель!$Q$13</f>
      </c>
      <c r="L204" s="6" t="s">
        <f>=(K204-J204)*E204</f>
      </c>
      <c r="M204" s="6" t="s">
        <f>=MAX(0,L204*0.13)</f>
      </c>
    </row>
    <row collapsed="false" customFormat="false" customHeight="false" hidden="false" ht="12.1" outlineLevel="0" r="205">
      <c r="A205" s="53" t="n">
        <v>44831</v>
      </c>
      <c r="B205" s="17" t="s">
        <v>704</v>
      </c>
      <c r="C205" s="17" t="s">
        <v>27</v>
      </c>
      <c r="D205" s="17" t="s">
        <v>28</v>
      </c>
      <c r="E205" s="18" t="n">
        <v>600</v>
      </c>
      <c r="F205" s="7" t="s">
        <f>=DATEDIF(A205,$N$2,"y")</f>
      </c>
      <c r="G205" s="7" t="s">
        <f>=DATEDIF(A205,$N$2,"ym")</f>
      </c>
      <c r="H205" s="7" t="s">
        <f>=DATEDIF(A205,$N$2,"md")</f>
      </c>
      <c r="I205" s="7" t="n">
        <v>1130</v>
      </c>
      <c r="J205" s="18" t="n">
        <v>21.325666666667</v>
      </c>
      <c r="K205" s="6" t="s">
        <f>=Портфель!F5*Портфель!$Q$13</f>
      </c>
      <c r="L205" s="6" t="s">
        <f>=(K205-J205)*E205</f>
      </c>
      <c r="M205" s="6" t="s">
        <f>=MAX(0,L205*0.13)</f>
      </c>
    </row>
    <row collapsed="false" customFormat="false" customHeight="false" hidden="false" ht="12.1" outlineLevel="0" r="206">
      <c r="A206" s="53" t="n">
        <v>44883</v>
      </c>
      <c r="B206" s="17" t="s">
        <v>704</v>
      </c>
      <c r="C206" s="17" t="s">
        <v>27</v>
      </c>
      <c r="D206" s="17" t="s">
        <v>28</v>
      </c>
      <c r="E206" s="18" t="n">
        <v>500</v>
      </c>
      <c r="F206" s="7" t="s">
        <f>=DATEDIF(A206,$N$2,"y")</f>
      </c>
      <c r="G206" s="7" t="s">
        <f>=DATEDIF(A206,$N$2,"ym")</f>
      </c>
      <c r="H206" s="7" t="s">
        <f>=DATEDIF(A206,$N$2,"md")</f>
      </c>
      <c r="I206" s="7" t="n">
        <v>1078</v>
      </c>
      <c r="J206" s="18" t="n">
        <v>25.41016</v>
      </c>
      <c r="K206" s="6" t="s">
        <f>=Портфель!F5*Портфель!$Q$13</f>
      </c>
      <c r="L206" s="6" t="s">
        <f>=(K206-J206)*E206</f>
      </c>
      <c r="M206" s="6" t="s">
        <f>=MAX(0,L206*0.13)</f>
      </c>
    </row>
    <row collapsed="false" customFormat="false" customHeight="false" hidden="false" ht="12.1" outlineLevel="0" r="207">
      <c r="A207" s="53" t="n">
        <v>44915</v>
      </c>
      <c r="B207" s="17" t="s">
        <v>704</v>
      </c>
      <c r="C207" s="17" t="s">
        <v>27</v>
      </c>
      <c r="D207" s="17" t="s">
        <v>28</v>
      </c>
      <c r="E207" s="18" t="n">
        <v>900</v>
      </c>
      <c r="F207" s="7" t="s">
        <f>=DATEDIF(A207,$N$2,"y")</f>
      </c>
      <c r="G207" s="7" t="s">
        <f>=DATEDIF(A207,$N$2,"ym")</f>
      </c>
      <c r="H207" s="7" t="s">
        <f>=DATEDIF(A207,$N$2,"md")</f>
      </c>
      <c r="I207" s="7" t="n">
        <v>1046</v>
      </c>
      <c r="J207" s="18" t="n">
        <v>24.979988888889</v>
      </c>
      <c r="K207" s="6" t="s">
        <f>=Портфель!F5*Портфель!$Q$13</f>
      </c>
      <c r="L207" s="6" t="s">
        <f>=(K207-J207)*E207</f>
      </c>
      <c r="M207" s="6" t="s">
        <f>=MAX(0,L207*0.13)</f>
      </c>
    </row>
    <row collapsed="false" customFormat="false" customHeight="false" hidden="false" ht="12.1" outlineLevel="0" r="208">
      <c r="A208" s="53" t="n">
        <v>44935</v>
      </c>
      <c r="B208" s="17" t="s">
        <v>704</v>
      </c>
      <c r="C208" s="17" t="s">
        <v>27</v>
      </c>
      <c r="D208" s="17" t="s">
        <v>28</v>
      </c>
      <c r="E208" s="18" t="n">
        <v>500</v>
      </c>
      <c r="F208" s="7" t="s">
        <f>=DATEDIF(A208,$N$2,"y")</f>
      </c>
      <c r="G208" s="7" t="s">
        <f>=DATEDIF(A208,$N$2,"ym")</f>
      </c>
      <c r="H208" s="7" t="s">
        <f>=DATEDIF(A208,$N$2,"md")</f>
      </c>
      <c r="I208" s="7" t="n">
        <v>1026</v>
      </c>
      <c r="J208" s="18" t="n">
        <v>26.0054</v>
      </c>
      <c r="K208" s="6" t="s">
        <f>=Портфель!F5*Портфель!$Q$13</f>
      </c>
      <c r="L208" s="6" t="s">
        <f>=(K208-J208)*E208</f>
      </c>
      <c r="M208" s="6" t="s">
        <f>=MAX(0,L208*0.13)</f>
      </c>
    </row>
    <row collapsed="false" customFormat="false" customHeight="false" hidden="false" ht="12.1" outlineLevel="0" r="209">
      <c r="A209" s="53" t="n">
        <v>45040</v>
      </c>
      <c r="B209" s="17" t="s">
        <v>704</v>
      </c>
      <c r="C209" s="17" t="s">
        <v>27</v>
      </c>
      <c r="D209" s="17" t="s">
        <v>28</v>
      </c>
      <c r="E209" s="18" t="n">
        <v>600</v>
      </c>
      <c r="F209" s="7" t="s">
        <f>=DATEDIF(A209,$N$2,"y")</f>
      </c>
      <c r="G209" s="7" t="s">
        <f>=DATEDIF(A209,$N$2,"ym")</f>
      </c>
      <c r="H209" s="7" t="s">
        <f>=DATEDIF(A209,$N$2,"md")</f>
      </c>
      <c r="I209" s="7" t="n">
        <v>921</v>
      </c>
      <c r="J209" s="18" t="n">
        <v>36.920816666667</v>
      </c>
      <c r="K209" s="6" t="s">
        <f>=Портфель!F5*Портфель!$Q$13</f>
      </c>
      <c r="L209" s="6" t="s">
        <f>=(K209-J209)*E209</f>
      </c>
      <c r="M209" s="6" t="s">
        <f>=MAX(0,L209*0.13)</f>
      </c>
    </row>
    <row collapsed="false" customFormat="false" customHeight="false" hidden="false" ht="12.1" outlineLevel="0" r="210">
      <c r="A210" s="53" t="n">
        <v>45054</v>
      </c>
      <c r="B210" s="17" t="s">
        <v>704</v>
      </c>
      <c r="C210" s="17" t="s">
        <v>27</v>
      </c>
      <c r="D210" s="17" t="s">
        <v>28</v>
      </c>
      <c r="E210" s="18" t="n">
        <v>100</v>
      </c>
      <c r="F210" s="7" t="s">
        <f>=DATEDIF(A210,$N$2,"y")</f>
      </c>
      <c r="G210" s="7" t="s">
        <f>=DATEDIF(A210,$N$2,"ym")</f>
      </c>
      <c r="H210" s="7" t="s">
        <f>=DATEDIF(A210,$N$2,"md")</f>
      </c>
      <c r="I210" s="7" t="n">
        <v>907</v>
      </c>
      <c r="J210" s="18" t="n">
        <v>33.1533</v>
      </c>
      <c r="K210" s="6" t="s">
        <f>=Портфель!F5*Портфель!$Q$13</f>
      </c>
      <c r="L210" s="6" t="s">
        <f>=(K210-J210)*E210</f>
      </c>
      <c r="M210" s="6" t="s">
        <f>=MAX(0,L210*0.13)</f>
      </c>
    </row>
    <row collapsed="false" customFormat="false" customHeight="false" hidden="false" ht="12.1" outlineLevel="0" r="211">
      <c r="A211" s="53" t="n">
        <v>45054</v>
      </c>
      <c r="B211" s="17" t="s">
        <v>704</v>
      </c>
      <c r="C211" s="17" t="s">
        <v>27</v>
      </c>
      <c r="D211" s="17" t="s">
        <v>28</v>
      </c>
      <c r="E211" s="18" t="n">
        <v>600</v>
      </c>
      <c r="F211" s="7" t="s">
        <f>=DATEDIF(A211,$N$2,"y")</f>
      </c>
      <c r="G211" s="7" t="s">
        <f>=DATEDIF(A211,$N$2,"ym")</f>
      </c>
      <c r="H211" s="7" t="s">
        <f>=DATEDIF(A211,$N$2,"md")</f>
      </c>
      <c r="I211" s="7" t="n">
        <v>907</v>
      </c>
      <c r="J211" s="18" t="n">
        <v>33.15325</v>
      </c>
      <c r="K211" s="6" t="s">
        <f>=Портфель!F5*Портфель!$Q$13</f>
      </c>
      <c r="L211" s="6" t="s">
        <f>=(K211-J211)*E211</f>
      </c>
      <c r="M211" s="6" t="s">
        <f>=MAX(0,L211*0.13)</f>
      </c>
    </row>
    <row collapsed="false" customFormat="false" customHeight="false" hidden="false" ht="12.1" outlineLevel="0" r="212">
      <c r="A212" s="53" t="n">
        <v>45072</v>
      </c>
      <c r="B212" s="17" t="s">
        <v>704</v>
      </c>
      <c r="C212" s="17" t="s">
        <v>27</v>
      </c>
      <c r="D212" s="17" t="s">
        <v>28</v>
      </c>
      <c r="E212" s="18" t="n">
        <v>300</v>
      </c>
      <c r="F212" s="7" t="s">
        <f>=DATEDIF(A212,$N$2,"y")</f>
      </c>
      <c r="G212" s="7" t="s">
        <f>=DATEDIF(A212,$N$2,"ym")</f>
      </c>
      <c r="H212" s="7" t="s">
        <f>=DATEDIF(A212,$N$2,"md")</f>
      </c>
      <c r="I212" s="7" t="n">
        <v>889</v>
      </c>
      <c r="J212" s="18" t="n">
        <v>31.376933333333</v>
      </c>
      <c r="K212" s="6" t="s">
        <f>=Портфель!F5*Портфель!$Q$13</f>
      </c>
      <c r="L212" s="6" t="s">
        <f>=(K212-J212)*E212</f>
      </c>
      <c r="M212" s="6" t="s">
        <f>=MAX(0,L212*0.13)</f>
      </c>
    </row>
    <row collapsed="false" customFormat="false" customHeight="false" hidden="false" ht="12.1" outlineLevel="0" r="213">
      <c r="A213" s="53" t="n">
        <v>45243</v>
      </c>
      <c r="B213" s="17" t="s">
        <v>704</v>
      </c>
      <c r="C213" s="17" t="s">
        <v>27</v>
      </c>
      <c r="D213" s="17" t="s">
        <v>28</v>
      </c>
      <c r="E213" s="18" t="n">
        <v>500</v>
      </c>
      <c r="F213" s="7" t="s">
        <f>=DATEDIF(A213,$N$2,"y")</f>
      </c>
      <c r="G213" s="7" t="s">
        <f>=DATEDIF(A213,$N$2,"ym")</f>
      </c>
      <c r="H213" s="7" t="s">
        <f>=DATEDIF(A213,$N$2,"md")</f>
      </c>
      <c r="I213" s="7" t="n">
        <v>718</v>
      </c>
      <c r="J213" s="18" t="n">
        <v>58.60344</v>
      </c>
      <c r="K213" s="6" t="s">
        <f>=Портфель!F5*Портфель!$Q$13</f>
      </c>
      <c r="L213" s="6" t="s">
        <f>=(K213-J213)*E213</f>
      </c>
      <c r="M213" s="6" t="s">
        <f>=MAX(0,L213*0.13)</f>
      </c>
    </row>
    <row collapsed="false" customFormat="false" customHeight="false" hidden="false" ht="12.1" outlineLevel="0" r="214">
      <c r="A214" s="53" t="n">
        <v>45243</v>
      </c>
      <c r="B214" s="17" t="s">
        <v>704</v>
      </c>
      <c r="C214" s="17" t="s">
        <v>27</v>
      </c>
      <c r="D214" s="17" t="s">
        <v>28</v>
      </c>
      <c r="E214" s="18" t="n">
        <v>500</v>
      </c>
      <c r="F214" s="7" t="s">
        <f>=DATEDIF(A214,$N$2,"y")</f>
      </c>
      <c r="G214" s="7" t="s">
        <f>=DATEDIF(A214,$N$2,"ym")</f>
      </c>
      <c r="H214" s="7" t="s">
        <f>=DATEDIF(A214,$N$2,"md")</f>
      </c>
      <c r="I214" s="7" t="n">
        <v>718</v>
      </c>
      <c r="J214" s="18" t="n">
        <v>58.60344</v>
      </c>
      <c r="K214" s="6" t="s">
        <f>=Портфель!F5*Портфель!$Q$13</f>
      </c>
      <c r="L214" s="6" t="s">
        <f>=(K214-J214)*E214</f>
      </c>
      <c r="M214" s="6" t="s">
        <f>=MAX(0,L214*0.13)</f>
      </c>
    </row>
    <row collapsed="false" customFormat="false" customHeight="false" hidden="false" ht="12.1" outlineLevel="0" r="215">
      <c r="A215" s="53" t="n">
        <v>45244</v>
      </c>
      <c r="B215" s="17" t="s">
        <v>704</v>
      </c>
      <c r="C215" s="17" t="s">
        <v>27</v>
      </c>
      <c r="D215" s="17" t="s">
        <v>28</v>
      </c>
      <c r="E215" s="18" t="n">
        <v>1000</v>
      </c>
      <c r="F215" s="7" t="s">
        <f>=DATEDIF(A215,$N$2,"y")</f>
      </c>
      <c r="G215" s="7" t="s">
        <f>=DATEDIF(A215,$N$2,"ym")</f>
      </c>
      <c r="H215" s="7" t="s">
        <f>=DATEDIF(A215,$N$2,"md")</f>
      </c>
      <c r="I215" s="7" t="n">
        <v>717</v>
      </c>
      <c r="J215" s="18" t="n">
        <v>57.32292</v>
      </c>
      <c r="K215" s="6" t="s">
        <f>=Портфель!F5*Портфель!$Q$13</f>
      </c>
      <c r="L215" s="6" t="s">
        <f>=(K215-J215)*E215</f>
      </c>
      <c r="M215" s="6" t="s">
        <f>=MAX(0,L215*0.13)</f>
      </c>
    </row>
    <row collapsed="false" customFormat="false" customHeight="false" hidden="false" ht="12.1" outlineLevel="0" r="216">
      <c r="A216" s="53" t="n">
        <v>45266</v>
      </c>
      <c r="B216" s="17" t="s">
        <v>704</v>
      </c>
      <c r="C216" s="17" t="s">
        <v>27</v>
      </c>
      <c r="D216" s="17" t="s">
        <v>28</v>
      </c>
      <c r="E216" s="18" t="n">
        <v>2300</v>
      </c>
      <c r="F216" s="7" t="s">
        <f>=DATEDIF(A216,$N$2,"y")</f>
      </c>
      <c r="G216" s="7" t="s">
        <f>=DATEDIF(A216,$N$2,"ym")</f>
      </c>
      <c r="H216" s="7" t="s">
        <f>=DATEDIF(A216,$N$2,"md")</f>
      </c>
      <c r="I216" s="7" t="n">
        <v>695</v>
      </c>
      <c r="J216" s="18" t="n">
        <v>56.622639130435</v>
      </c>
      <c r="K216" s="6" t="s">
        <f>=Портфель!F5*Портфель!$Q$13</f>
      </c>
      <c r="L216" s="6" t="s">
        <f>=(K216-J216)*E216</f>
      </c>
      <c r="M216" s="6" t="s">
        <f>=MAX(0,L216*0.13)</f>
      </c>
    </row>
    <row collapsed="false" customFormat="false" customHeight="false" hidden="false" ht="12.1" outlineLevel="0" r="217">
      <c r="A217" s="53" t="n">
        <v>45267</v>
      </c>
      <c r="B217" s="17" t="s">
        <v>704</v>
      </c>
      <c r="C217" s="17" t="s">
        <v>27</v>
      </c>
      <c r="D217" s="17" t="s">
        <v>28</v>
      </c>
      <c r="E217" s="18" t="n">
        <v>100</v>
      </c>
      <c r="F217" s="7" t="s">
        <f>=DATEDIF(A217,$N$2,"y")</f>
      </c>
      <c r="G217" s="7" t="s">
        <f>=DATEDIF(A217,$N$2,"ym")</f>
      </c>
      <c r="H217" s="7" t="s">
        <f>=DATEDIF(A217,$N$2,"md")</f>
      </c>
      <c r="I217" s="7" t="n">
        <v>694</v>
      </c>
      <c r="J217" s="18" t="n">
        <v>55.7223</v>
      </c>
      <c r="K217" s="6" t="s">
        <f>=Портфель!F5*Портфель!$Q$13</f>
      </c>
      <c r="L217" s="6" t="s">
        <f>=(K217-J217)*E217</f>
      </c>
      <c r="M217" s="6" t="s">
        <f>=MAX(0,L217*0.13)</f>
      </c>
    </row>
    <row collapsed="false" customFormat="false" customHeight="false" hidden="false" ht="12.1" outlineLevel="0" r="218">
      <c r="A218" s="53" t="n">
        <v>45286</v>
      </c>
      <c r="B218" s="17" t="s">
        <v>704</v>
      </c>
      <c r="C218" s="17" t="s">
        <v>27</v>
      </c>
      <c r="D218" s="17" t="s">
        <v>28</v>
      </c>
      <c r="E218" s="18" t="n">
        <v>2000</v>
      </c>
      <c r="F218" s="7" t="s">
        <f>=DATEDIF(A218,$N$2,"y")</f>
      </c>
      <c r="G218" s="7" t="s">
        <f>=DATEDIF(A218,$N$2,"ym")</f>
      </c>
      <c r="H218" s="7" t="s">
        <f>=DATEDIF(A218,$N$2,"md")</f>
      </c>
      <c r="I218" s="7" t="n">
        <v>675</v>
      </c>
      <c r="J218" s="18" t="n">
        <v>57.012795</v>
      </c>
      <c r="K218" s="6" t="s">
        <f>=Портфель!F5*Портфель!$Q$13</f>
      </c>
      <c r="L218" s="6" t="s">
        <f>=(K218-J218)*E218</f>
      </c>
      <c r="M218" s="6" t="s">
        <f>=MAX(0,L218*0.13)</f>
      </c>
    </row>
    <row collapsed="false" customFormat="false" customHeight="false" hidden="false" ht="12.1" outlineLevel="0" r="219">
      <c r="A219" s="53" t="n">
        <v>45288</v>
      </c>
      <c r="B219" s="17" t="s">
        <v>704</v>
      </c>
      <c r="C219" s="17" t="s">
        <v>27</v>
      </c>
      <c r="D219" s="17" t="s">
        <v>28</v>
      </c>
      <c r="E219" s="18" t="n">
        <v>900</v>
      </c>
      <c r="F219" s="7" t="s">
        <f>=DATEDIF(A219,$N$2,"y")</f>
      </c>
      <c r="G219" s="7" t="s">
        <f>=DATEDIF(A219,$N$2,"ym")</f>
      </c>
      <c r="H219" s="7" t="s">
        <f>=DATEDIF(A219,$N$2,"md")</f>
      </c>
      <c r="I219" s="7" t="n">
        <v>673</v>
      </c>
      <c r="J219" s="18" t="n">
        <v>55.702266666667</v>
      </c>
      <c r="K219" s="6" t="s">
        <f>=Портфель!F5*Портфель!$Q$13</f>
      </c>
      <c r="L219" s="6" t="s">
        <f>=(K219-J219)*E219</f>
      </c>
      <c r="M219" s="6" t="s">
        <f>=MAX(0,L219*0.13)</f>
      </c>
    </row>
    <row collapsed="false" customFormat="false" customHeight="false" hidden="false" ht="12.1" outlineLevel="0" r="220">
      <c r="A220" s="53" t="n">
        <v>45288</v>
      </c>
      <c r="B220" s="17" t="s">
        <v>704</v>
      </c>
      <c r="C220" s="17" t="s">
        <v>27</v>
      </c>
      <c r="D220" s="17" t="s">
        <v>28</v>
      </c>
      <c r="E220" s="18" t="n">
        <v>1000</v>
      </c>
      <c r="F220" s="7" t="s">
        <f>=DATEDIF(A220,$N$2,"y")</f>
      </c>
      <c r="G220" s="7" t="s">
        <f>=DATEDIF(A220,$N$2,"ym")</f>
      </c>
      <c r="H220" s="7" t="s">
        <f>=DATEDIF(A220,$N$2,"md")</f>
      </c>
      <c r="I220" s="7" t="n">
        <v>673</v>
      </c>
      <c r="J220" s="18" t="n">
        <v>54.83836</v>
      </c>
      <c r="K220" s="6" t="s">
        <f>=Портфель!F5*Портфель!$Q$13</f>
      </c>
      <c r="L220" s="6" t="s">
        <f>=(K220-J220)*E220</f>
      </c>
      <c r="M220" s="6" t="s">
        <f>=MAX(0,L220*0.13)</f>
      </c>
    </row>
    <row collapsed="false" customFormat="false" customHeight="false" hidden="false" ht="12.1" outlineLevel="0" r="221">
      <c r="A221" s="53" t="n">
        <v>45289</v>
      </c>
      <c r="B221" s="17" t="s">
        <v>704</v>
      </c>
      <c r="C221" s="17" t="s">
        <v>27</v>
      </c>
      <c r="D221" s="17" t="s">
        <v>28</v>
      </c>
      <c r="E221" s="18" t="n">
        <v>1000</v>
      </c>
      <c r="F221" s="7" t="s">
        <f>=DATEDIF(A221,$N$2,"y")</f>
      </c>
      <c r="G221" s="7" t="s">
        <f>=DATEDIF(A221,$N$2,"ym")</f>
      </c>
      <c r="H221" s="7" t="s">
        <f>=DATEDIF(A221,$N$2,"md")</f>
      </c>
      <c r="I221" s="7" t="n">
        <v>672</v>
      </c>
      <c r="J221" s="18" t="n">
        <v>55.36714</v>
      </c>
      <c r="K221" s="6" t="s">
        <f>=Портфель!F5*Портфель!$Q$13</f>
      </c>
      <c r="L221" s="6" t="s">
        <f>=(K221-J221)*E221</f>
      </c>
      <c r="M221" s="6" t="s">
        <f>=MAX(0,L221*0.13)</f>
      </c>
    </row>
    <row collapsed="false" customFormat="false" customHeight="false" hidden="false" ht="12.1" outlineLevel="0" r="222">
      <c r="A222" s="53" t="n">
        <v>45328</v>
      </c>
      <c r="B222" s="17" t="s">
        <v>704</v>
      </c>
      <c r="C222" s="17" t="s">
        <v>27</v>
      </c>
      <c r="D222" s="17" t="s">
        <v>28</v>
      </c>
      <c r="E222" s="18" t="n">
        <v>300</v>
      </c>
      <c r="F222" s="7" t="s">
        <f>=DATEDIF(A222,$N$2,"y")</f>
      </c>
      <c r="G222" s="7" t="s">
        <f>=DATEDIF(A222,$N$2,"ym")</f>
      </c>
      <c r="H222" s="7" t="s">
        <f>=DATEDIF(A222,$N$2,"md")</f>
      </c>
      <c r="I222" s="7" t="n">
        <v>633</v>
      </c>
      <c r="J222" s="18" t="n">
        <v>57.457966666667</v>
      </c>
      <c r="K222" s="6" t="s">
        <f>=Портфель!F5*Портфель!$Q$13</f>
      </c>
      <c r="L222" s="6" t="s">
        <f>=(K222-J222)*E222</f>
      </c>
      <c r="M222" s="6" t="s">
        <f>=MAX(0,L222*0.13)</f>
      </c>
    </row>
    <row collapsed="false" customFormat="false" customHeight="false" hidden="false" ht="12.1" outlineLevel="0" r="223">
      <c r="A223" s="53" t="n">
        <v>45330</v>
      </c>
      <c r="B223" s="17" t="s">
        <v>704</v>
      </c>
      <c r="C223" s="17" t="s">
        <v>27</v>
      </c>
      <c r="D223" s="17" t="s">
        <v>28</v>
      </c>
      <c r="E223" s="18" t="n">
        <v>800</v>
      </c>
      <c r="F223" s="7" t="s">
        <f>=DATEDIF(A223,$N$2,"y")</f>
      </c>
      <c r="G223" s="7" t="s">
        <f>=DATEDIF(A223,$N$2,"ym")</f>
      </c>
      <c r="H223" s="7" t="s">
        <f>=DATEDIF(A223,$N$2,"md")</f>
      </c>
      <c r="I223" s="7" t="n">
        <v>631</v>
      </c>
      <c r="J223" s="18" t="n">
        <v>57.0428125</v>
      </c>
      <c r="K223" s="6" t="s">
        <f>=Портфель!F5*Портфель!$Q$13</f>
      </c>
      <c r="L223" s="6" t="s">
        <f>=(K223-J223)*E223</f>
      </c>
      <c r="M223" s="6" t="s">
        <f>=MAX(0,L223*0.13)</f>
      </c>
    </row>
    <row collapsed="false" customFormat="false" customHeight="false" hidden="false" ht="12.1" outlineLevel="0" r="224">
      <c r="A224" s="53" t="n">
        <v>45342</v>
      </c>
      <c r="B224" s="17" t="s">
        <v>704</v>
      </c>
      <c r="C224" s="17" t="s">
        <v>27</v>
      </c>
      <c r="D224" s="17" t="s">
        <v>28</v>
      </c>
      <c r="E224" s="18" t="n">
        <v>1000</v>
      </c>
      <c r="F224" s="7" t="s">
        <f>=DATEDIF(A224,$N$2,"y")</f>
      </c>
      <c r="G224" s="7" t="s">
        <f>=DATEDIF(A224,$N$2,"ym")</f>
      </c>
      <c r="H224" s="7" t="s">
        <f>=DATEDIF(A224,$N$2,"md")</f>
      </c>
      <c r="I224" s="7" t="n">
        <v>619</v>
      </c>
      <c r="J224" s="18" t="n">
        <v>60.22408</v>
      </c>
      <c r="K224" s="6" t="s">
        <f>=Портфель!F5*Портфель!$Q$13</f>
      </c>
      <c r="L224" s="6" t="s">
        <f>=(K224-J224)*E224</f>
      </c>
      <c r="M224" s="6" t="s">
        <f>=MAX(0,L224*0.13)</f>
      </c>
    </row>
    <row collapsed="false" customFormat="false" customHeight="false" hidden="false" ht="12.1" outlineLevel="0" r="225">
      <c r="A225" s="53" t="n">
        <v>45342</v>
      </c>
      <c r="B225" s="17" t="s">
        <v>704</v>
      </c>
      <c r="C225" s="17" t="s">
        <v>27</v>
      </c>
      <c r="D225" s="17" t="s">
        <v>28</v>
      </c>
      <c r="E225" s="18" t="n">
        <v>300</v>
      </c>
      <c r="F225" s="7" t="s">
        <f>=DATEDIF(A225,$N$2,"y")</f>
      </c>
      <c r="G225" s="7" t="s">
        <f>=DATEDIF(A225,$N$2,"ym")</f>
      </c>
      <c r="H225" s="7" t="s">
        <f>=DATEDIF(A225,$N$2,"md")</f>
      </c>
      <c r="I225" s="7" t="n">
        <v>619</v>
      </c>
      <c r="J225" s="18" t="n">
        <v>59.4866</v>
      </c>
      <c r="K225" s="6" t="s">
        <f>=Портфель!F5*Портфель!$Q$13</f>
      </c>
      <c r="L225" s="6" t="s">
        <f>=(K225-J225)*E225</f>
      </c>
      <c r="M225" s="6" t="s">
        <f>=MAX(0,L225*0.13)</f>
      </c>
    </row>
    <row collapsed="false" customFormat="false" customHeight="false" hidden="false" ht="12.1" outlineLevel="0" r="226">
      <c r="A226" s="53" t="n">
        <v>45390</v>
      </c>
      <c r="B226" s="17" t="s">
        <v>704</v>
      </c>
      <c r="C226" s="17" t="s">
        <v>27</v>
      </c>
      <c r="D226" s="17" t="s">
        <v>28</v>
      </c>
      <c r="E226" s="18" t="n">
        <v>1000</v>
      </c>
      <c r="F226" s="7" t="s">
        <f>=DATEDIF(A226,$N$2,"y")</f>
      </c>
      <c r="G226" s="7" t="s">
        <f>=DATEDIF(A226,$N$2,"ym")</f>
      </c>
      <c r="H226" s="7" t="s">
        <f>=DATEDIF(A226,$N$2,"md")</f>
      </c>
      <c r="I226" s="7" t="n">
        <v>571</v>
      </c>
      <c r="J226" s="18" t="n">
        <v>68.25229</v>
      </c>
      <c r="K226" s="6" t="s">
        <f>=Портфель!F5*Портфель!$Q$13</f>
      </c>
      <c r="L226" s="6" t="s">
        <f>=(K226-J226)*E226</f>
      </c>
      <c r="M226" s="6" t="s">
        <f>=MAX(0,L226*0.13)</f>
      </c>
    </row>
    <row collapsed="false" customFormat="false" customHeight="false" hidden="false" ht="12.1" outlineLevel="0" r="227">
      <c r="A227" s="53" t="n">
        <v>45440</v>
      </c>
      <c r="B227" s="17" t="s">
        <v>704</v>
      </c>
      <c r="C227" s="17" t="s">
        <v>27</v>
      </c>
      <c r="D227" s="17" t="s">
        <v>28</v>
      </c>
      <c r="E227" s="18" t="n">
        <v>1000</v>
      </c>
      <c r="F227" s="7" t="s">
        <f>=DATEDIF(A227,$N$2,"y")</f>
      </c>
      <c r="G227" s="7" t="s">
        <f>=DATEDIF(A227,$N$2,"ym")</f>
      </c>
      <c r="H227" s="7" t="s">
        <f>=DATEDIF(A227,$N$2,"md")</f>
      </c>
      <c r="I227" s="7" t="n">
        <v>521</v>
      </c>
      <c r="J227" s="18" t="n">
        <v>70.17806</v>
      </c>
      <c r="K227" s="6" t="s">
        <f>=Портфель!F5*Портфель!$Q$13</f>
      </c>
      <c r="L227" s="6" t="s">
        <f>=(K227-J227)*E227</f>
      </c>
      <c r="M227" s="6" t="s">
        <f>=MAX(0,L227*0.13)</f>
      </c>
    </row>
    <row collapsed="false" customFormat="false" customHeight="false" hidden="false" ht="12.1" outlineLevel="0" r="228">
      <c r="A228" s="53" t="n">
        <v>45446</v>
      </c>
      <c r="B228" s="17" t="s">
        <v>704</v>
      </c>
      <c r="C228" s="17" t="s">
        <v>27</v>
      </c>
      <c r="D228" s="17" t="s">
        <v>28</v>
      </c>
      <c r="E228" s="18" t="n">
        <v>1000</v>
      </c>
      <c r="F228" s="7" t="s">
        <f>=DATEDIF(A228,$N$2,"y")</f>
      </c>
      <c r="G228" s="7" t="s">
        <f>=DATEDIF(A228,$N$2,"ym")</f>
      </c>
      <c r="H228" s="7" t="s">
        <f>=DATEDIF(A228,$N$2,"md")</f>
      </c>
      <c r="I228" s="7" t="n">
        <v>515</v>
      </c>
      <c r="J228" s="18" t="n">
        <v>67.29707</v>
      </c>
      <c r="K228" s="6" t="s">
        <f>=Портфель!F5*Портфель!$Q$13</f>
      </c>
      <c r="L228" s="6" t="s">
        <f>=(K228-J228)*E228</f>
      </c>
      <c r="M228" s="6" t="s">
        <f>=MAX(0,L228*0.13)</f>
      </c>
    </row>
    <row collapsed="false" customFormat="false" customHeight="false" hidden="false" ht="12.1" outlineLevel="0" r="229">
      <c r="A229" s="53" t="n">
        <v>45462</v>
      </c>
      <c r="B229" s="17" t="s">
        <v>704</v>
      </c>
      <c r="C229" s="17" t="s">
        <v>27</v>
      </c>
      <c r="D229" s="17" t="s">
        <v>28</v>
      </c>
      <c r="E229" s="18" t="n">
        <v>2000</v>
      </c>
      <c r="F229" s="7" t="s">
        <f>=DATEDIF(A229,$N$2,"y")</f>
      </c>
      <c r="G229" s="7" t="s">
        <f>=DATEDIF(A229,$N$2,"ym")</f>
      </c>
      <c r="H229" s="7" t="s">
        <f>=DATEDIF(A229,$N$2,"md")</f>
      </c>
      <c r="I229" s="7" t="n">
        <v>499</v>
      </c>
      <c r="J229" s="18" t="n">
        <v>64.13064</v>
      </c>
      <c r="K229" s="6" t="s">
        <f>=Портфель!F5*Портфель!$Q$13</f>
      </c>
      <c r="L229" s="6" t="s">
        <f>=(K229-J229)*E229</f>
      </c>
      <c r="M229" s="6" t="s">
        <f>=MAX(0,L229*0.13)</f>
      </c>
    </row>
    <row collapsed="false" customFormat="false" customHeight="false" hidden="false" ht="12.1" outlineLevel="0" r="230">
      <c r="A230" s="53" t="n">
        <v>45462</v>
      </c>
      <c r="B230" s="17" t="s">
        <v>704</v>
      </c>
      <c r="C230" s="17" t="s">
        <v>27</v>
      </c>
      <c r="D230" s="17" t="s">
        <v>28</v>
      </c>
      <c r="E230" s="18" t="n">
        <v>1900</v>
      </c>
      <c r="F230" s="7" t="s">
        <f>=DATEDIF(A230,$N$2,"y")</f>
      </c>
      <c r="G230" s="7" t="s">
        <f>=DATEDIF(A230,$N$2,"ym")</f>
      </c>
      <c r="H230" s="7" t="s">
        <f>=DATEDIF(A230,$N$2,"md")</f>
      </c>
      <c r="I230" s="7" t="n">
        <v>499</v>
      </c>
      <c r="J230" s="18" t="n">
        <v>63.970578947368</v>
      </c>
      <c r="K230" s="6" t="s">
        <f>=Портфель!F5*Портфель!$Q$13</f>
      </c>
      <c r="L230" s="6" t="s">
        <f>=(K230-J230)*E230</f>
      </c>
      <c r="M230" s="6" t="s">
        <f>=MAX(0,L230*0.13)</f>
      </c>
    </row>
    <row collapsed="false" customFormat="false" customHeight="false" hidden="false" ht="12.1" outlineLevel="0" r="231">
      <c r="A231" s="53" t="n">
        <v>45462</v>
      </c>
      <c r="B231" s="17" t="s">
        <v>704</v>
      </c>
      <c r="C231" s="17" t="s">
        <v>27</v>
      </c>
      <c r="D231" s="17" t="s">
        <v>28</v>
      </c>
      <c r="E231" s="18" t="n">
        <v>1100</v>
      </c>
      <c r="F231" s="7" t="s">
        <f>=DATEDIF(A231,$N$2,"y")</f>
      </c>
      <c r="G231" s="7" t="s">
        <f>=DATEDIF(A231,$N$2,"ym")</f>
      </c>
      <c r="H231" s="7" t="s">
        <f>=DATEDIF(A231,$N$2,"md")</f>
      </c>
      <c r="I231" s="7" t="n">
        <v>499</v>
      </c>
      <c r="J231" s="18" t="n">
        <v>62.238536363636</v>
      </c>
      <c r="K231" s="6" t="s">
        <f>=Портфель!F5*Портфель!$Q$13</f>
      </c>
      <c r="L231" s="6" t="s">
        <f>=(K231-J231)*E231</f>
      </c>
      <c r="M231" s="6" t="s">
        <f>=MAX(0,L231*0.13)</f>
      </c>
    </row>
    <row collapsed="false" customFormat="false" customHeight="false" hidden="false" ht="12.1" outlineLevel="0" r="232">
      <c r="A232" s="53" t="n">
        <v>45462</v>
      </c>
      <c r="B232" s="17" t="s">
        <v>704</v>
      </c>
      <c r="C232" s="17" t="s">
        <v>27</v>
      </c>
      <c r="D232" s="17" t="s">
        <v>28</v>
      </c>
      <c r="E232" s="18" t="n">
        <v>700</v>
      </c>
      <c r="F232" s="7" t="s">
        <f>=DATEDIF(A232,$N$2,"y")</f>
      </c>
      <c r="G232" s="7" t="s">
        <f>=DATEDIF(A232,$N$2,"ym")</f>
      </c>
      <c r="H232" s="7" t="s">
        <f>=DATEDIF(A232,$N$2,"md")</f>
      </c>
      <c r="I232" s="7" t="n">
        <v>499</v>
      </c>
      <c r="J232" s="18" t="n">
        <v>62.238528571429</v>
      </c>
      <c r="K232" s="6" t="s">
        <f>=Портфель!F5*Портфель!$Q$13</f>
      </c>
      <c r="L232" s="6" t="s">
        <f>=(K232-J232)*E232</f>
      </c>
      <c r="M232" s="6" t="s">
        <f>=MAX(0,L232*0.13)</f>
      </c>
    </row>
    <row collapsed="false" customFormat="false" customHeight="false" hidden="false" ht="12.1" outlineLevel="0" r="233">
      <c r="A233" s="53" t="n">
        <v>45462</v>
      </c>
      <c r="B233" s="17" t="s">
        <v>704</v>
      </c>
      <c r="C233" s="17" t="s">
        <v>27</v>
      </c>
      <c r="D233" s="17" t="s">
        <v>28</v>
      </c>
      <c r="E233" s="18" t="n">
        <v>600</v>
      </c>
      <c r="F233" s="7" t="s">
        <f>=DATEDIF(A233,$N$2,"y")</f>
      </c>
      <c r="G233" s="7" t="s">
        <f>=DATEDIF(A233,$N$2,"ym")</f>
      </c>
      <c r="H233" s="7" t="s">
        <f>=DATEDIF(A233,$N$2,"md")</f>
      </c>
      <c r="I233" s="7" t="n">
        <v>499</v>
      </c>
      <c r="J233" s="18" t="n">
        <v>62.23855</v>
      </c>
      <c r="K233" s="6" t="s">
        <f>=Портфель!F5*Портфель!$Q$13</f>
      </c>
      <c r="L233" s="6" t="s">
        <f>=(K233-J233)*E233</f>
      </c>
      <c r="M233" s="6" t="s">
        <f>=MAX(0,L233*0.13)</f>
      </c>
    </row>
    <row collapsed="false" customFormat="false" customHeight="false" hidden="false" ht="12.1" outlineLevel="0" r="234">
      <c r="A234" s="53" t="n">
        <v>45462</v>
      </c>
      <c r="B234" s="17" t="s">
        <v>704</v>
      </c>
      <c r="C234" s="17" t="s">
        <v>27</v>
      </c>
      <c r="D234" s="17" t="s">
        <v>28</v>
      </c>
      <c r="E234" s="18" t="n">
        <v>1900</v>
      </c>
      <c r="F234" s="7" t="s">
        <f>=DATEDIF(A234,$N$2,"y")</f>
      </c>
      <c r="G234" s="7" t="s">
        <f>=DATEDIF(A234,$N$2,"ym")</f>
      </c>
      <c r="H234" s="7" t="s">
        <f>=DATEDIF(A234,$N$2,"md")</f>
      </c>
      <c r="I234" s="7" t="n">
        <v>499</v>
      </c>
      <c r="J234" s="18" t="n">
        <v>62.929015789474</v>
      </c>
      <c r="K234" s="6" t="s">
        <f>=Портфель!F5*Портфель!$Q$13</f>
      </c>
      <c r="L234" s="6" t="s">
        <f>=(K234-J234)*E234</f>
      </c>
      <c r="M234" s="6" t="s">
        <f>=MAX(0,L234*0.13)</f>
      </c>
    </row>
    <row collapsed="false" customFormat="false" customHeight="false" hidden="false" ht="12.1" outlineLevel="0" r="235">
      <c r="A235" s="53" t="n">
        <v>45462</v>
      </c>
      <c r="B235" s="17" t="s">
        <v>704</v>
      </c>
      <c r="C235" s="17" t="s">
        <v>27</v>
      </c>
      <c r="D235" s="17" t="s">
        <v>28</v>
      </c>
      <c r="E235" s="18" t="n">
        <v>500</v>
      </c>
      <c r="F235" s="7" t="s">
        <f>=DATEDIF(A235,$N$2,"y")</f>
      </c>
      <c r="G235" s="7" t="s">
        <f>=DATEDIF(A235,$N$2,"ym")</f>
      </c>
      <c r="H235" s="7" t="s">
        <f>=DATEDIF(A235,$N$2,"md")</f>
      </c>
      <c r="I235" s="7" t="n">
        <v>499</v>
      </c>
      <c r="J235" s="18" t="n">
        <v>62.91902</v>
      </c>
      <c r="K235" s="6" t="s">
        <f>=Портфель!F5*Портфель!$Q$13</f>
      </c>
      <c r="L235" s="6" t="s">
        <f>=(K235-J235)*E235</f>
      </c>
      <c r="M235" s="6" t="s">
        <f>=MAX(0,L235*0.13)</f>
      </c>
    </row>
    <row collapsed="false" customFormat="false" customHeight="false" hidden="false" ht="12.1" outlineLevel="0" r="236">
      <c r="A236" s="53" t="n">
        <v>45484</v>
      </c>
      <c r="B236" s="17" t="s">
        <v>704</v>
      </c>
      <c r="C236" s="17" t="s">
        <v>27</v>
      </c>
      <c r="D236" s="17" t="s">
        <v>28</v>
      </c>
      <c r="E236" s="18" t="n">
        <v>1500</v>
      </c>
      <c r="F236" s="7" t="s">
        <f>=DATEDIF(A236,$N$2,"y")</f>
      </c>
      <c r="G236" s="7" t="s">
        <f>=DATEDIF(A236,$N$2,"ym")</f>
      </c>
      <c r="H236" s="7" t="s">
        <f>=DATEDIF(A236,$N$2,"md")</f>
      </c>
      <c r="I236" s="7" t="n">
        <v>477</v>
      </c>
      <c r="J236" s="18" t="n">
        <v>62.663833333333</v>
      </c>
      <c r="K236" s="6" t="s">
        <f>=Портфель!F5*Портфель!$Q$13</f>
      </c>
      <c r="L236" s="6" t="s">
        <f>=(K236-J236)*E236</f>
      </c>
      <c r="M236" s="6" t="s">
        <f>=MAX(0,L236*0.13)</f>
      </c>
    </row>
    <row collapsed="false" customFormat="false" customHeight="false" hidden="false" ht="12.1" outlineLevel="0" r="237">
      <c r="A237" s="53" t="n">
        <v>45488</v>
      </c>
      <c r="B237" s="17" t="s">
        <v>704</v>
      </c>
      <c r="C237" s="17" t="s">
        <v>27</v>
      </c>
      <c r="D237" s="17" t="s">
        <v>28</v>
      </c>
      <c r="E237" s="18" t="n">
        <v>800</v>
      </c>
      <c r="F237" s="7" t="s">
        <f>=DATEDIF(A237,$N$2,"y")</f>
      </c>
      <c r="G237" s="7" t="s">
        <f>=DATEDIF(A237,$N$2,"ym")</f>
      </c>
      <c r="H237" s="7" t="s">
        <f>=DATEDIF(A237,$N$2,"md")</f>
      </c>
      <c r="I237" s="7" t="n">
        <v>473</v>
      </c>
      <c r="J237" s="18" t="n">
        <v>62.89515</v>
      </c>
      <c r="K237" s="6" t="s">
        <f>=Портфель!F5*Портфель!$Q$13</f>
      </c>
      <c r="L237" s="6" t="s">
        <f>=(K237-J237)*E237</f>
      </c>
      <c r="M237" s="6" t="s">
        <f>=MAX(0,L237*0.13)</f>
      </c>
    </row>
    <row collapsed="false" customFormat="false" customHeight="false" hidden="false" ht="12.1" outlineLevel="0" r="238">
      <c r="A238" s="53" t="n">
        <v>45488</v>
      </c>
      <c r="B238" s="17" t="s">
        <v>704</v>
      </c>
      <c r="C238" s="17" t="s">
        <v>27</v>
      </c>
      <c r="D238" s="17" t="s">
        <v>28</v>
      </c>
      <c r="E238" s="18" t="n">
        <v>1700</v>
      </c>
      <c r="F238" s="7" t="s">
        <f>=DATEDIF(A238,$N$2,"y")</f>
      </c>
      <c r="G238" s="7" t="s">
        <f>=DATEDIF(A238,$N$2,"ym")</f>
      </c>
      <c r="H238" s="7" t="s">
        <f>=DATEDIF(A238,$N$2,"md")</f>
      </c>
      <c r="I238" s="7" t="n">
        <v>473</v>
      </c>
      <c r="J238" s="18" t="n">
        <v>62.895147058824</v>
      </c>
      <c r="K238" s="6" t="s">
        <f>=Портфель!F5*Портфель!$Q$13</f>
      </c>
      <c r="L238" s="6" t="s">
        <f>=(K238-J238)*E238</f>
      </c>
      <c r="M238" s="6" t="s">
        <f>=MAX(0,L238*0.13)</f>
      </c>
    </row>
    <row collapsed="false" customFormat="false" customHeight="false" hidden="false" ht="12.1" outlineLevel="0" r="239">
      <c r="A239" s="53" t="n">
        <v>45488</v>
      </c>
      <c r="B239" s="17" t="s">
        <v>704</v>
      </c>
      <c r="C239" s="17" t="s">
        <v>27</v>
      </c>
      <c r="D239" s="17" t="s">
        <v>28</v>
      </c>
      <c r="E239" s="18" t="n">
        <v>2500</v>
      </c>
      <c r="F239" s="7" t="s">
        <f>=DATEDIF(A239,$N$2,"y")</f>
      </c>
      <c r="G239" s="7" t="s">
        <f>=DATEDIF(A239,$N$2,"ym")</f>
      </c>
      <c r="H239" s="7" t="s">
        <f>=DATEDIF(A239,$N$2,"md")</f>
      </c>
      <c r="I239" s="7" t="n">
        <v>473</v>
      </c>
      <c r="J239" s="18" t="n">
        <v>62.82512</v>
      </c>
      <c r="K239" s="6" t="s">
        <f>=Портфель!F5*Портфель!$Q$13</f>
      </c>
      <c r="L239" s="6" t="s">
        <f>=(K239-J239)*E239</f>
      </c>
      <c r="M239" s="6" t="s">
        <f>=MAX(0,L239*0.13)</f>
      </c>
    </row>
    <row collapsed="false" customFormat="false" customHeight="false" hidden="false" ht="12.1" outlineLevel="0" r="240">
      <c r="A240" s="53" t="n">
        <v>45537</v>
      </c>
      <c r="B240" s="17" t="s">
        <v>704</v>
      </c>
      <c r="C240" s="17" t="s">
        <v>27</v>
      </c>
      <c r="D240" s="17" t="s">
        <v>28</v>
      </c>
      <c r="E240" s="18" t="n">
        <v>10</v>
      </c>
      <c r="F240" s="7" t="s">
        <f>=DATEDIF(A240,$N$2,"y")</f>
      </c>
      <c r="G240" s="7" t="s">
        <f>=DATEDIF(A240,$N$2,"ym")</f>
      </c>
      <c r="H240" s="7" t="s">
        <f>=DATEDIF(A240,$N$2,"md")</f>
      </c>
      <c r="I240" s="7" t="n">
        <v>424</v>
      </c>
      <c r="J240" s="18" t="n">
        <v>46.423</v>
      </c>
      <c r="K240" s="6" t="s">
        <f>=Портфель!F5*Портфель!$Q$13</f>
      </c>
      <c r="L240" s="6" t="s">
        <f>=(K240-J240)*E240</f>
      </c>
      <c r="M240" s="6" t="s">
        <f>=MAX(0,L240*0.13)</f>
      </c>
    </row>
    <row collapsed="false" customFormat="false" customHeight="false" hidden="false" ht="12.1" outlineLevel="0" r="241">
      <c r="A241" s="53" t="n">
        <v>45656</v>
      </c>
      <c r="B241" s="17" t="s">
        <v>704</v>
      </c>
      <c r="C241" s="17" t="s">
        <v>27</v>
      </c>
      <c r="D241" s="17" t="s">
        <v>28</v>
      </c>
      <c r="E241" s="18" t="n">
        <v>1000</v>
      </c>
      <c r="F241" s="7" t="s">
        <f>=DATEDIF(A241,$N$2,"y")</f>
      </c>
      <c r="G241" s="7" t="s">
        <f>=DATEDIF(A241,$N$2,"ym")</f>
      </c>
      <c r="H241" s="7" t="s">
        <f>=DATEDIF(A241,$N$2,"md")</f>
      </c>
      <c r="I241" s="7" t="n">
        <v>305</v>
      </c>
      <c r="J241" s="18" t="n">
        <v>60.58238</v>
      </c>
      <c r="K241" s="6" t="s">
        <f>=Портфель!F5*Портфель!$Q$13</f>
      </c>
      <c r="L241" s="6" t="s">
        <f>=(K241-J241)*E241</f>
      </c>
      <c r="M241" s="6" t="s">
        <f>=MAX(0,L241*0.13)</f>
      </c>
    </row>
    <row collapsed="false" customFormat="false" customHeight="false" hidden="false" ht="12.1" outlineLevel="0" r="242">
      <c r="A242" s="53" t="n">
        <v>45670</v>
      </c>
      <c r="B242" s="17" t="s">
        <v>704</v>
      </c>
      <c r="C242" s="17" t="s">
        <v>27</v>
      </c>
      <c r="D242" s="17" t="s">
        <v>28</v>
      </c>
      <c r="E242" s="18" t="n">
        <v>10</v>
      </c>
      <c r="F242" s="7" t="s">
        <f>=DATEDIF(A242,$N$2,"y")</f>
      </c>
      <c r="G242" s="7" t="s">
        <f>=DATEDIF(A242,$N$2,"ym")</f>
      </c>
      <c r="H242" s="7" t="s">
        <f>=DATEDIF(A242,$N$2,"md")</f>
      </c>
      <c r="I242" s="7" t="n">
        <v>291</v>
      </c>
      <c r="J242" s="18" t="n">
        <v>57.503</v>
      </c>
      <c r="K242" s="6" t="s">
        <f>=Портфель!F5*Портфель!$Q$13</f>
      </c>
      <c r="L242" s="6" t="s">
        <f>=(K242-J242)*E242</f>
      </c>
      <c r="M242" s="6" t="s">
        <f>=MAX(0,L242*0.13)</f>
      </c>
    </row>
    <row collapsed="false" customFormat="false" customHeight="false" hidden="false" ht="12.1" outlineLevel="0" r="243">
      <c r="A243" s="53" t="n">
        <v>45670</v>
      </c>
      <c r="B243" s="17" t="s">
        <v>704</v>
      </c>
      <c r="C243" s="17" t="s">
        <v>27</v>
      </c>
      <c r="D243" s="17" t="s">
        <v>28</v>
      </c>
      <c r="E243" s="18" t="n">
        <v>50</v>
      </c>
      <c r="F243" s="7" t="s">
        <f>=DATEDIF(A243,$N$2,"y")</f>
      </c>
      <c r="G243" s="7" t="s">
        <f>=DATEDIF(A243,$N$2,"ym")</f>
      </c>
      <c r="H243" s="7" t="s">
        <f>=DATEDIF(A243,$N$2,"md")</f>
      </c>
      <c r="I243" s="7" t="n">
        <v>291</v>
      </c>
      <c r="J243" s="18" t="n">
        <v>57.503</v>
      </c>
      <c r="K243" s="6" t="s">
        <f>=Портфель!F5*Портфель!$Q$13</f>
      </c>
      <c r="L243" s="6" t="s">
        <f>=(K243-J243)*E243</f>
      </c>
      <c r="M243" s="6" t="s">
        <f>=MAX(0,L243*0.13)</f>
      </c>
    </row>
    <row collapsed="false" customFormat="false" customHeight="false" hidden="false" ht="12.1" outlineLevel="0" r="244">
      <c r="A244" s="53" t="n">
        <v>45670</v>
      </c>
      <c r="B244" s="17" t="s">
        <v>704</v>
      </c>
      <c r="C244" s="17" t="s">
        <v>27</v>
      </c>
      <c r="D244" s="17" t="s">
        <v>28</v>
      </c>
      <c r="E244" s="18" t="n">
        <v>150</v>
      </c>
      <c r="F244" s="7" t="s">
        <f>=DATEDIF(A244,$N$2,"y")</f>
      </c>
      <c r="G244" s="7" t="s">
        <f>=DATEDIF(A244,$N$2,"ym")</f>
      </c>
      <c r="H244" s="7" t="s">
        <f>=DATEDIF(A244,$N$2,"md")</f>
      </c>
      <c r="I244" s="7" t="n">
        <v>291</v>
      </c>
      <c r="J244" s="18" t="n">
        <v>57.503</v>
      </c>
      <c r="K244" s="6" t="s">
        <f>=Портфель!F5*Портфель!$Q$13</f>
      </c>
      <c r="L244" s="6" t="s">
        <f>=(K244-J244)*E244</f>
      </c>
      <c r="M244" s="6" t="s">
        <f>=MAX(0,L244*0.13)</f>
      </c>
    </row>
    <row collapsed="false" customFormat="false" customHeight="false" hidden="false" ht="12.1" outlineLevel="0" r="245">
      <c r="A245" s="53" t="n">
        <v>45670</v>
      </c>
      <c r="B245" s="17" t="s">
        <v>704</v>
      </c>
      <c r="C245" s="17" t="s">
        <v>27</v>
      </c>
      <c r="D245" s="17" t="s">
        <v>28</v>
      </c>
      <c r="E245" s="18" t="n">
        <v>200</v>
      </c>
      <c r="F245" s="7" t="s">
        <f>=DATEDIF(A245,$N$2,"y")</f>
      </c>
      <c r="G245" s="7" t="s">
        <f>=DATEDIF(A245,$N$2,"ym")</f>
      </c>
      <c r="H245" s="7" t="s">
        <f>=DATEDIF(A245,$N$2,"md")</f>
      </c>
      <c r="I245" s="7" t="n">
        <v>291</v>
      </c>
      <c r="J245" s="18" t="n">
        <v>57.503</v>
      </c>
      <c r="K245" s="6" t="s">
        <f>=Портфель!F5*Портфель!$Q$13</f>
      </c>
      <c r="L245" s="6" t="s">
        <f>=(K245-J245)*E245</f>
      </c>
      <c r="M245" s="6" t="s">
        <f>=MAX(0,L245*0.13)</f>
      </c>
    </row>
    <row collapsed="false" customFormat="false" customHeight="false" hidden="false" ht="12.1" outlineLevel="0" r="246">
      <c r="A246" s="53" t="n">
        <v>45670</v>
      </c>
      <c r="B246" s="17" t="s">
        <v>704</v>
      </c>
      <c r="C246" s="17" t="s">
        <v>27</v>
      </c>
      <c r="D246" s="17" t="s">
        <v>28</v>
      </c>
      <c r="E246" s="18" t="n">
        <v>50</v>
      </c>
      <c r="F246" s="7" t="s">
        <f>=DATEDIF(A246,$N$2,"y")</f>
      </c>
      <c r="G246" s="7" t="s">
        <f>=DATEDIF(A246,$N$2,"ym")</f>
      </c>
      <c r="H246" s="7" t="s">
        <f>=DATEDIF(A246,$N$2,"md")</f>
      </c>
      <c r="I246" s="7" t="n">
        <v>291</v>
      </c>
      <c r="J246" s="18" t="n">
        <v>57.503</v>
      </c>
      <c r="K246" s="6" t="s">
        <f>=Портфель!F5*Портфель!$Q$13</f>
      </c>
      <c r="L246" s="6" t="s">
        <f>=(K246-J246)*E246</f>
      </c>
      <c r="M246" s="6" t="s">
        <f>=MAX(0,L246*0.13)</f>
      </c>
    </row>
    <row collapsed="false" customFormat="false" customHeight="false" hidden="false" ht="12.1" outlineLevel="0" r="247">
      <c r="A247" s="53" t="n">
        <v>45670</v>
      </c>
      <c r="B247" s="17" t="s">
        <v>704</v>
      </c>
      <c r="C247" s="17" t="s">
        <v>27</v>
      </c>
      <c r="D247" s="17" t="s">
        <v>28</v>
      </c>
      <c r="E247" s="18" t="n">
        <v>600</v>
      </c>
      <c r="F247" s="7" t="s">
        <f>=DATEDIF(A247,$N$2,"y")</f>
      </c>
      <c r="G247" s="7" t="s">
        <f>=DATEDIF(A247,$N$2,"ym")</f>
      </c>
      <c r="H247" s="7" t="s">
        <f>=DATEDIF(A247,$N$2,"md")</f>
      </c>
      <c r="I247" s="7" t="n">
        <v>291</v>
      </c>
      <c r="J247" s="18" t="n">
        <v>57.503</v>
      </c>
      <c r="K247" s="6" t="s">
        <f>=Портфель!F5*Портфель!$Q$13</f>
      </c>
      <c r="L247" s="6" t="s">
        <f>=(K247-J247)*E247</f>
      </c>
      <c r="M247" s="6" t="s">
        <f>=MAX(0,L247*0.13)</f>
      </c>
    </row>
    <row collapsed="false" customFormat="false" customHeight="false" hidden="false" ht="12.1" outlineLevel="0" r="248">
      <c r="A248" s="53" t="n">
        <v>45670</v>
      </c>
      <c r="B248" s="17" t="s">
        <v>704</v>
      </c>
      <c r="C248" s="17" t="s">
        <v>27</v>
      </c>
      <c r="D248" s="17" t="s">
        <v>28</v>
      </c>
      <c r="E248" s="18" t="n">
        <v>10</v>
      </c>
      <c r="F248" s="7" t="s">
        <f>=DATEDIF(A248,$N$2,"y")</f>
      </c>
      <c r="G248" s="7" t="s">
        <f>=DATEDIF(A248,$N$2,"ym")</f>
      </c>
      <c r="H248" s="7" t="s">
        <f>=DATEDIF(A248,$N$2,"md")</f>
      </c>
      <c r="I248" s="7" t="n">
        <v>291</v>
      </c>
      <c r="J248" s="18" t="n">
        <v>57.503</v>
      </c>
      <c r="K248" s="6" t="s">
        <f>=Портфель!F5*Портфель!$Q$13</f>
      </c>
      <c r="L248" s="6" t="s">
        <f>=(K248-J248)*E248</f>
      </c>
      <c r="M248" s="6" t="s">
        <f>=MAX(0,L248*0.13)</f>
      </c>
    </row>
    <row collapsed="false" customFormat="false" customHeight="false" hidden="false" ht="12.1" outlineLevel="0" r="249">
      <c r="A249" s="53" t="n">
        <v>45670</v>
      </c>
      <c r="B249" s="17" t="s">
        <v>704</v>
      </c>
      <c r="C249" s="17" t="s">
        <v>27</v>
      </c>
      <c r="D249" s="17" t="s">
        <v>28</v>
      </c>
      <c r="E249" s="18" t="n">
        <v>500</v>
      </c>
      <c r="F249" s="7" t="s">
        <f>=DATEDIF(A249,$N$2,"y")</f>
      </c>
      <c r="G249" s="7" t="s">
        <f>=DATEDIF(A249,$N$2,"ym")</f>
      </c>
      <c r="H249" s="7" t="s">
        <f>=DATEDIF(A249,$N$2,"md")</f>
      </c>
      <c r="I249" s="7" t="n">
        <v>291</v>
      </c>
      <c r="J249" s="18" t="n">
        <v>57.503</v>
      </c>
      <c r="K249" s="6" t="s">
        <f>=Портфель!F5*Портфель!$Q$13</f>
      </c>
      <c r="L249" s="6" t="s">
        <f>=(K249-J249)*E249</f>
      </c>
      <c r="M249" s="6" t="s">
        <f>=MAX(0,L249*0.13)</f>
      </c>
    </row>
    <row collapsed="false" customFormat="false" customHeight="false" hidden="false" ht="12.1" outlineLevel="0" r="250">
      <c r="A250" s="53" t="n">
        <v>45670</v>
      </c>
      <c r="B250" s="17" t="s">
        <v>704</v>
      </c>
      <c r="C250" s="17" t="s">
        <v>27</v>
      </c>
      <c r="D250" s="17" t="s">
        <v>28</v>
      </c>
      <c r="E250" s="18" t="n">
        <v>430</v>
      </c>
      <c r="F250" s="7" t="s">
        <f>=DATEDIF(A250,$N$2,"y")</f>
      </c>
      <c r="G250" s="7" t="s">
        <f>=DATEDIF(A250,$N$2,"ym")</f>
      </c>
      <c r="H250" s="7" t="s">
        <f>=DATEDIF(A250,$N$2,"md")</f>
      </c>
      <c r="I250" s="7" t="n">
        <v>291</v>
      </c>
      <c r="J250" s="18" t="n">
        <v>57.503</v>
      </c>
      <c r="K250" s="6" t="s">
        <f>=Портфель!F5*Портфель!$Q$13</f>
      </c>
      <c r="L250" s="6" t="s">
        <f>=(K250-J250)*E250</f>
      </c>
      <c r="M250" s="6" t="s">
        <f>=MAX(0,L250*0.13)</f>
      </c>
    </row>
    <row collapsed="false" customFormat="false" customHeight="false" hidden="false" ht="12.1" outlineLevel="0" r="251">
      <c r="A251" s="53" t="n">
        <v>45699</v>
      </c>
      <c r="B251" s="17" t="s">
        <v>704</v>
      </c>
      <c r="C251" s="17" t="s">
        <v>27</v>
      </c>
      <c r="D251" s="17" t="s">
        <v>28</v>
      </c>
      <c r="E251" s="18" t="n">
        <v>770</v>
      </c>
      <c r="F251" s="7" t="s">
        <f>=DATEDIF(A251,$N$2,"y")</f>
      </c>
      <c r="G251" s="7" t="s">
        <f>=DATEDIF(A251,$N$2,"ym")</f>
      </c>
      <c r="H251" s="7" t="s">
        <f>=DATEDIF(A251,$N$2,"md")</f>
      </c>
      <c r="I251" s="7" t="n">
        <v>262</v>
      </c>
      <c r="J251" s="18" t="n">
        <v>58.500922077922</v>
      </c>
      <c r="K251" s="6" t="s">
        <f>=Портфель!F5*Портфель!$Q$13</f>
      </c>
      <c r="L251" s="6" t="s">
        <f>=(K251-J251)*E251</f>
      </c>
      <c r="M251" s="6" t="s">
        <f>=MAX(0,L251*0.13)</f>
      </c>
    </row>
    <row collapsed="false" customFormat="false" customHeight="false" hidden="false" ht="12.1" outlineLevel="0" r="252">
      <c r="A252" s="53" t="n">
        <v>45699</v>
      </c>
      <c r="B252" s="17" t="s">
        <v>704</v>
      </c>
      <c r="C252" s="17" t="s">
        <v>27</v>
      </c>
      <c r="D252" s="17" t="s">
        <v>28</v>
      </c>
      <c r="E252" s="18" t="n">
        <v>330</v>
      </c>
      <c r="F252" s="7" t="s">
        <f>=DATEDIF(A252,$N$2,"y")</f>
      </c>
      <c r="G252" s="7" t="s">
        <f>=DATEDIF(A252,$N$2,"ym")</f>
      </c>
      <c r="H252" s="7" t="s">
        <f>=DATEDIF(A252,$N$2,"md")</f>
      </c>
      <c r="I252" s="7" t="n">
        <v>262</v>
      </c>
      <c r="J252" s="18" t="n">
        <v>58.500939393939</v>
      </c>
      <c r="K252" s="6" t="s">
        <f>=Портфель!F5*Портфель!$Q$13</f>
      </c>
      <c r="L252" s="6" t="s">
        <f>=(K252-J252)*E252</f>
      </c>
      <c r="M252" s="6" t="s">
        <f>=MAX(0,L252*0.13)</f>
      </c>
    </row>
    <row collapsed="false" customFormat="false" customHeight="false" hidden="false" ht="12.1" outlineLevel="0" r="253">
      <c r="A253" s="53" t="n">
        <v>45700</v>
      </c>
      <c r="B253" s="17" t="s">
        <v>704</v>
      </c>
      <c r="C253" s="17" t="s">
        <v>27</v>
      </c>
      <c r="D253" s="17" t="s">
        <v>28</v>
      </c>
      <c r="E253" s="18" t="n">
        <v>1200</v>
      </c>
      <c r="F253" s="7" t="s">
        <f>=DATEDIF(A253,$N$2,"y")</f>
      </c>
      <c r="G253" s="7" t="s">
        <f>=DATEDIF(A253,$N$2,"ym")</f>
      </c>
      <c r="H253" s="7" t="s">
        <f>=DATEDIF(A253,$N$2,"md")</f>
      </c>
      <c r="I253" s="7" t="n">
        <v>261</v>
      </c>
      <c r="J253" s="18" t="n">
        <v>59.601691666667</v>
      </c>
      <c r="K253" s="6" t="s">
        <f>=Портфель!F5*Портфель!$Q$13</f>
      </c>
      <c r="L253" s="6" t="s">
        <f>=(K253-J253)*E253</f>
      </c>
      <c r="M253" s="6" t="s">
        <f>=MAX(0,L253*0.13)</f>
      </c>
    </row>
    <row collapsed="false" customFormat="false" customHeight="false" hidden="false" ht="12.1" outlineLevel="0" r="254">
      <c r="A254" s="53" t="n">
        <v>45702</v>
      </c>
      <c r="B254" s="17" t="s">
        <v>704</v>
      </c>
      <c r="C254" s="17" t="s">
        <v>27</v>
      </c>
      <c r="D254" s="17" t="s">
        <v>28</v>
      </c>
      <c r="E254" s="18" t="n">
        <v>3000</v>
      </c>
      <c r="F254" s="7" t="s">
        <f>=DATEDIF(A254,$N$2,"y")</f>
      </c>
      <c r="G254" s="7" t="s">
        <f>=DATEDIF(A254,$N$2,"ym")</f>
      </c>
      <c r="H254" s="7" t="s">
        <f>=DATEDIF(A254,$N$2,"md")</f>
      </c>
      <c r="I254" s="7" t="n">
        <v>259</v>
      </c>
      <c r="J254" s="18" t="n">
        <v>56.932763333333</v>
      </c>
      <c r="K254" s="6" t="s">
        <f>=Портфель!F5*Портфель!$Q$13</f>
      </c>
      <c r="L254" s="6" t="s">
        <f>=(K254-J254)*E254</f>
      </c>
      <c r="M254" s="6" t="s">
        <f>=MAX(0,L254*0.13)</f>
      </c>
    </row>
    <row collapsed="false" customFormat="false" customHeight="false" hidden="false" ht="12.1" outlineLevel="0" r="255">
      <c r="A255" s="53" t="n">
        <v>45714</v>
      </c>
      <c r="B255" s="17" t="s">
        <v>704</v>
      </c>
      <c r="C255" s="17" t="s">
        <v>27</v>
      </c>
      <c r="D255" s="17" t="s">
        <v>28</v>
      </c>
      <c r="E255" s="18" t="n">
        <v>530</v>
      </c>
      <c r="F255" s="7" t="s">
        <f>=DATEDIF(A255,$N$2,"y")</f>
      </c>
      <c r="G255" s="7" t="s">
        <f>=DATEDIF(A255,$N$2,"ym")</f>
      </c>
      <c r="H255" s="7" t="s">
        <f>=DATEDIF(A255,$N$2,"md")</f>
      </c>
      <c r="I255" s="7" t="n">
        <v>247</v>
      </c>
      <c r="J255" s="18" t="n">
        <v>56.432566037736</v>
      </c>
      <c r="K255" s="6" t="s">
        <f>=Портфель!F5*Портфель!$Q$13</f>
      </c>
      <c r="L255" s="6" t="s">
        <f>=(K255-J255)*E255</f>
      </c>
      <c r="M255" s="6" t="s">
        <f>=MAX(0,L255*0.13)</f>
      </c>
    </row>
    <row collapsed="false" customFormat="false" customHeight="false" hidden="false" ht="12.1" outlineLevel="0" r="256">
      <c r="A256" s="53" t="n">
        <v>45715</v>
      </c>
      <c r="B256" s="17" t="s">
        <v>704</v>
      </c>
      <c r="C256" s="17" t="s">
        <v>27</v>
      </c>
      <c r="D256" s="17" t="s">
        <v>28</v>
      </c>
      <c r="E256" s="18" t="n">
        <v>600</v>
      </c>
      <c r="F256" s="7" t="s">
        <f>=DATEDIF(A256,$N$2,"y")</f>
      </c>
      <c r="G256" s="7" t="s">
        <f>=DATEDIF(A256,$N$2,"ym")</f>
      </c>
      <c r="H256" s="7" t="s">
        <f>=DATEDIF(A256,$N$2,"md")</f>
      </c>
      <c r="I256" s="7" t="n">
        <v>246</v>
      </c>
      <c r="J256" s="18" t="n">
        <v>56.322516666667</v>
      </c>
      <c r="K256" s="6" t="s">
        <f>=Портфель!F5*Портфель!$Q$13</f>
      </c>
      <c r="L256" s="6" t="s">
        <f>=(K256-J256)*E256</f>
      </c>
      <c r="M256" s="6" t="s">
        <f>=MAX(0,L256*0.13)</f>
      </c>
    </row>
    <row collapsed="false" customFormat="false" customHeight="false" hidden="false" ht="12.1" outlineLevel="0" r="257">
      <c r="A257" s="53" t="n">
        <v>45729</v>
      </c>
      <c r="B257" s="17" t="s">
        <v>704</v>
      </c>
      <c r="C257" s="17" t="s">
        <v>27</v>
      </c>
      <c r="D257" s="17" t="s">
        <v>28</v>
      </c>
      <c r="E257" s="18" t="n">
        <v>40</v>
      </c>
      <c r="F257" s="7" t="s">
        <f>=DATEDIF(A257,$N$2,"y")</f>
      </c>
      <c r="G257" s="7" t="s">
        <f>=DATEDIF(A257,$N$2,"ym")</f>
      </c>
      <c r="H257" s="7" t="s">
        <f>=DATEDIF(A257,$N$2,"md")</f>
      </c>
      <c r="I257" s="7" t="n">
        <v>232</v>
      </c>
      <c r="J257" s="18" t="n">
        <v>54.30175</v>
      </c>
      <c r="K257" s="6" t="s">
        <f>=Портфель!F5*Портфель!$Q$13</f>
      </c>
      <c r="L257" s="6" t="s">
        <f>=(K257-J257)*E257</f>
      </c>
      <c r="M257" s="6" t="s">
        <f>=MAX(0,L257*0.13)</f>
      </c>
    </row>
    <row collapsed="false" customFormat="false" customHeight="false" hidden="false" ht="12.1" outlineLevel="0" r="258">
      <c r="A258" s="53" t="n">
        <v>45729</v>
      </c>
      <c r="B258" s="17" t="s">
        <v>704</v>
      </c>
      <c r="C258" s="17" t="s">
        <v>27</v>
      </c>
      <c r="D258" s="17" t="s">
        <v>28</v>
      </c>
      <c r="E258" s="18" t="n">
        <v>110</v>
      </c>
      <c r="F258" s="7" t="s">
        <f>=DATEDIF(A258,$N$2,"y")</f>
      </c>
      <c r="G258" s="7" t="s">
        <f>=DATEDIF(A258,$N$2,"ym")</f>
      </c>
      <c r="H258" s="7" t="s">
        <f>=DATEDIF(A258,$N$2,"md")</f>
      </c>
      <c r="I258" s="7" t="n">
        <v>232</v>
      </c>
      <c r="J258" s="18" t="n">
        <v>54.313</v>
      </c>
      <c r="K258" s="6" t="s">
        <f>=Портфель!F5*Портфель!$Q$13</f>
      </c>
      <c r="L258" s="6" t="s">
        <f>=(K258-J258)*E258</f>
      </c>
      <c r="M258" s="6" t="s">
        <f>=MAX(0,L258*0.13)</f>
      </c>
    </row>
    <row collapsed="false" customFormat="false" customHeight="false" hidden="false" ht="12.1" outlineLevel="0" r="259">
      <c r="A259" s="53" t="n">
        <v>45744</v>
      </c>
      <c r="B259" s="17" t="s">
        <v>704</v>
      </c>
      <c r="C259" s="17" t="s">
        <v>27</v>
      </c>
      <c r="D259" s="17" t="s">
        <v>28</v>
      </c>
      <c r="E259" s="18" t="n">
        <v>660</v>
      </c>
      <c r="F259" s="7" t="s">
        <f>=DATEDIF(A259,$N$2,"y")</f>
      </c>
      <c r="G259" s="7" t="s">
        <f>=DATEDIF(A259,$N$2,"ym")</f>
      </c>
      <c r="H259" s="7" t="s">
        <f>=DATEDIF(A259,$N$2,"md")</f>
      </c>
      <c r="I259" s="7" t="n">
        <v>217</v>
      </c>
      <c r="J259" s="18" t="n">
        <v>53.981590909091</v>
      </c>
      <c r="K259" s="6" t="s">
        <f>=Портфель!F5*Портфель!$Q$13</f>
      </c>
      <c r="L259" s="6" t="s">
        <f>=(K259-J259)*E259</f>
      </c>
      <c r="M259" s="6" t="s">
        <f>=MAX(0,L259*0.13)</f>
      </c>
    </row>
    <row collapsed="false" customFormat="false" customHeight="false" hidden="false" ht="12.1" outlineLevel="0" r="260">
      <c r="A260" s="53" t="n">
        <v>45747</v>
      </c>
      <c r="B260" s="17" t="s">
        <v>704</v>
      </c>
      <c r="C260" s="17" t="s">
        <v>27</v>
      </c>
      <c r="D260" s="17" t="s">
        <v>28</v>
      </c>
      <c r="E260" s="18" t="n">
        <v>10</v>
      </c>
      <c r="F260" s="7" t="s">
        <f>=DATEDIF(A260,$N$2,"y")</f>
      </c>
      <c r="G260" s="7" t="s">
        <f>=DATEDIF(A260,$N$2,"ym")</f>
      </c>
      <c r="H260" s="7" t="s">
        <f>=DATEDIF(A260,$N$2,"md")</f>
      </c>
      <c r="I260" s="7" t="n">
        <v>214</v>
      </c>
      <c r="J260" s="18" t="n">
        <v>53.381</v>
      </c>
      <c r="K260" s="6" t="s">
        <f>=Портфель!F5*Портфель!$Q$13</f>
      </c>
      <c r="L260" s="6" t="s">
        <f>=(K260-J260)*E260</f>
      </c>
      <c r="M260" s="6" t="s">
        <f>=MAX(0,L260*0.13)</f>
      </c>
    </row>
    <row collapsed="false" customFormat="false" customHeight="false" hidden="false" ht="12.1" outlineLevel="0" r="261">
      <c r="A261" s="53" t="n">
        <v>45749</v>
      </c>
      <c r="B261" s="17" t="s">
        <v>704</v>
      </c>
      <c r="C261" s="17" t="s">
        <v>27</v>
      </c>
      <c r="D261" s="17" t="s">
        <v>28</v>
      </c>
      <c r="E261" s="18" t="n">
        <v>2400</v>
      </c>
      <c r="F261" s="7" t="s">
        <f>=DATEDIF(A261,$N$2,"y")</f>
      </c>
      <c r="G261" s="7" t="s">
        <f>=DATEDIF(A261,$N$2,"ym")</f>
      </c>
      <c r="H261" s="7" t="s">
        <f>=DATEDIF(A261,$N$2,"md")</f>
      </c>
      <c r="I261" s="7" t="n">
        <v>212</v>
      </c>
      <c r="J261" s="18" t="n">
        <v>52.7711</v>
      </c>
      <c r="K261" s="6" t="s">
        <f>=Портфель!F5*Портфель!$Q$13</f>
      </c>
      <c r="L261" s="6" t="s">
        <f>=(K261-J261)*E261</f>
      </c>
      <c r="M261" s="6" t="s">
        <f>=MAX(0,L261*0.13)</f>
      </c>
    </row>
    <row collapsed="false" customFormat="false" customHeight="false" hidden="false" ht="12.1" outlineLevel="0" r="262">
      <c r="A262" s="53" t="n">
        <v>45754</v>
      </c>
      <c r="B262" s="17" t="s">
        <v>704</v>
      </c>
      <c r="C262" s="17" t="s">
        <v>27</v>
      </c>
      <c r="D262" s="17" t="s">
        <v>28</v>
      </c>
      <c r="E262" s="18" t="n">
        <v>440</v>
      </c>
      <c r="F262" s="7" t="s">
        <f>=DATEDIF(A262,$N$2,"y")</f>
      </c>
      <c r="G262" s="7" t="s">
        <f>=DATEDIF(A262,$N$2,"ym")</f>
      </c>
      <c r="H262" s="7" t="s">
        <f>=DATEDIF(A262,$N$2,"md")</f>
      </c>
      <c r="I262" s="7" t="n">
        <v>207</v>
      </c>
      <c r="J262" s="18" t="n">
        <v>51.2805</v>
      </c>
      <c r="K262" s="6" t="s">
        <f>=Портфель!F5*Портфель!$Q$13</f>
      </c>
      <c r="L262" s="6" t="s">
        <f>=(K262-J262)*E262</f>
      </c>
      <c r="M262" s="6" t="s">
        <f>=MAX(0,L262*0.13)</f>
      </c>
    </row>
    <row collapsed="false" customFormat="false" customHeight="false" hidden="false" ht="12.1" outlineLevel="0" r="263">
      <c r="A263" s="53" t="n">
        <v>45754</v>
      </c>
      <c r="B263" s="17" t="s">
        <v>704</v>
      </c>
      <c r="C263" s="17" t="s">
        <v>27</v>
      </c>
      <c r="D263" s="17" t="s">
        <v>28</v>
      </c>
      <c r="E263" s="18" t="n">
        <v>370</v>
      </c>
      <c r="F263" s="7" t="s">
        <f>=DATEDIF(A263,$N$2,"y")</f>
      </c>
      <c r="G263" s="7" t="s">
        <f>=DATEDIF(A263,$N$2,"ym")</f>
      </c>
      <c r="H263" s="7" t="s">
        <f>=DATEDIF(A263,$N$2,"md")</f>
      </c>
      <c r="I263" s="7" t="n">
        <v>207</v>
      </c>
      <c r="J263" s="18" t="n">
        <v>51.280513513514</v>
      </c>
      <c r="K263" s="6" t="s">
        <f>=Портфель!F5*Портфель!$Q$13</f>
      </c>
      <c r="L263" s="6" t="s">
        <f>=(K263-J263)*E263</f>
      </c>
      <c r="M263" s="6" t="s">
        <f>=MAX(0,L263*0.13)</f>
      </c>
    </row>
    <row collapsed="false" customFormat="false" customHeight="false" hidden="false" ht="12.1" outlineLevel="0" r="264">
      <c r="A264" s="53" t="n">
        <v>45754</v>
      </c>
      <c r="B264" s="17" t="s">
        <v>704</v>
      </c>
      <c r="C264" s="17" t="s">
        <v>27</v>
      </c>
      <c r="D264" s="17" t="s">
        <v>28</v>
      </c>
      <c r="E264" s="18" t="n">
        <v>190</v>
      </c>
      <c r="F264" s="7" t="s">
        <f>=DATEDIF(A264,$N$2,"y")</f>
      </c>
      <c r="G264" s="7" t="s">
        <f>=DATEDIF(A264,$N$2,"ym")</f>
      </c>
      <c r="H264" s="7" t="s">
        <f>=DATEDIF(A264,$N$2,"md")</f>
      </c>
      <c r="I264" s="7" t="n">
        <v>207</v>
      </c>
      <c r="J264" s="18" t="n">
        <v>51.280526315789</v>
      </c>
      <c r="K264" s="6" t="s">
        <f>=Портфель!F5*Портфель!$Q$13</f>
      </c>
      <c r="L264" s="6" t="s">
        <f>=(K264-J264)*E264</f>
      </c>
      <c r="M264" s="6" t="s">
        <f>=MAX(0,L264*0.13)</f>
      </c>
    </row>
    <row collapsed="false" customFormat="false" customHeight="false" hidden="false" ht="12.1" outlineLevel="0" r="265">
      <c r="A265" s="53" t="n">
        <v>45756</v>
      </c>
      <c r="B265" s="17" t="s">
        <v>704</v>
      </c>
      <c r="C265" s="17" t="s">
        <v>27</v>
      </c>
      <c r="D265" s="17" t="s">
        <v>28</v>
      </c>
      <c r="E265" s="18" t="n">
        <v>350</v>
      </c>
      <c r="F265" s="7" t="s">
        <f>=DATEDIF(A265,$N$2,"y")</f>
      </c>
      <c r="G265" s="7" t="s">
        <f>=DATEDIF(A265,$N$2,"ym")</f>
      </c>
      <c r="H265" s="7" t="s">
        <f>=DATEDIF(A265,$N$2,"md")</f>
      </c>
      <c r="I265" s="7" t="n">
        <v>205</v>
      </c>
      <c r="J265" s="18" t="n">
        <v>51.1858</v>
      </c>
      <c r="K265" s="6" t="s">
        <f>=Портфель!F5*Портфель!$Q$13</f>
      </c>
      <c r="L265" s="6" t="s">
        <f>=(K265-J265)*E265</f>
      </c>
      <c r="M265" s="6" t="s">
        <f>=MAX(0,L265*0.13)</f>
      </c>
    </row>
    <row collapsed="false" customFormat="false" customHeight="false" hidden="false" ht="12.1" outlineLevel="0" r="266">
      <c r="A266" s="53" t="n">
        <v>45756</v>
      </c>
      <c r="B266" s="17" t="s">
        <v>704</v>
      </c>
      <c r="C266" s="17" t="s">
        <v>27</v>
      </c>
      <c r="D266" s="17" t="s">
        <v>28</v>
      </c>
      <c r="E266" s="18" t="n">
        <v>1450</v>
      </c>
      <c r="F266" s="7" t="s">
        <f>=DATEDIF(A266,$N$2,"y")</f>
      </c>
      <c r="G266" s="7" t="s">
        <f>=DATEDIF(A266,$N$2,"ym")</f>
      </c>
      <c r="H266" s="7" t="s">
        <f>=DATEDIF(A266,$N$2,"md")</f>
      </c>
      <c r="I266" s="7" t="n">
        <v>205</v>
      </c>
      <c r="J266" s="18" t="n">
        <v>51.185806896552</v>
      </c>
      <c r="K266" s="6" t="s">
        <f>=Портфель!F5*Портфель!$Q$13</f>
      </c>
      <c r="L266" s="6" t="s">
        <f>=(K266-J266)*E266</f>
      </c>
      <c r="M266" s="6" t="s">
        <f>=MAX(0,L266*0.13)</f>
      </c>
    </row>
    <row collapsed="false" customFormat="false" customHeight="false" hidden="false" ht="12.1" outlineLevel="0" r="267">
      <c r="A267" s="53" t="n">
        <v>45756</v>
      </c>
      <c r="B267" s="17" t="s">
        <v>704</v>
      </c>
      <c r="C267" s="17" t="s">
        <v>27</v>
      </c>
      <c r="D267" s="17" t="s">
        <v>28</v>
      </c>
      <c r="E267" s="18" t="n">
        <v>200</v>
      </c>
      <c r="F267" s="7" t="s">
        <f>=DATEDIF(A267,$N$2,"y")</f>
      </c>
      <c r="G267" s="7" t="s">
        <f>=DATEDIF(A267,$N$2,"ym")</f>
      </c>
      <c r="H267" s="7" t="s">
        <f>=DATEDIF(A267,$N$2,"md")</f>
      </c>
      <c r="I267" s="7" t="n">
        <v>205</v>
      </c>
      <c r="J267" s="18" t="n">
        <v>51.18575</v>
      </c>
      <c r="K267" s="6" t="s">
        <f>=Портфель!F5*Портфель!$Q$13</f>
      </c>
      <c r="L267" s="6" t="s">
        <f>=(K267-J267)*E267</f>
      </c>
      <c r="M267" s="6" t="s">
        <f>=MAX(0,L267*0.13)</f>
      </c>
    </row>
    <row collapsed="false" customFormat="false" customHeight="false" hidden="false" ht="12.1" outlineLevel="0" r="268">
      <c r="A268" s="53" t="n">
        <v>45797</v>
      </c>
      <c r="B268" s="17" t="s">
        <v>704</v>
      </c>
      <c r="C268" s="17" t="s">
        <v>27</v>
      </c>
      <c r="D268" s="17" t="s">
        <v>28</v>
      </c>
      <c r="E268" s="18" t="n">
        <v>10</v>
      </c>
      <c r="F268" s="7" t="s">
        <f>=DATEDIF(A268,$N$2,"y")</f>
      </c>
      <c r="G268" s="7" t="s">
        <f>=DATEDIF(A268,$N$2,"ym")</f>
      </c>
      <c r="H268" s="7" t="s">
        <f>=DATEDIF(A268,$N$2,"md")</f>
      </c>
      <c r="I268" s="7" t="n">
        <v>164</v>
      </c>
      <c r="J268" s="18" t="n">
        <v>52.277</v>
      </c>
      <c r="K268" s="6" t="s">
        <f>=Портфель!F5*Портфель!$Q$13</f>
      </c>
      <c r="L268" s="6" t="s">
        <f>=(K268-J268)*E268</f>
      </c>
      <c r="M268" s="6" t="s">
        <f>=MAX(0,L268*0.13)</f>
      </c>
    </row>
    <row collapsed="false" customFormat="false" customHeight="false" hidden="false" ht="12.1" outlineLevel="0" r="269">
      <c r="A269" s="53" t="n">
        <v>45799</v>
      </c>
      <c r="B269" s="17" t="s">
        <v>704</v>
      </c>
      <c r="C269" s="17" t="s">
        <v>27</v>
      </c>
      <c r="D269" s="17" t="s">
        <v>28</v>
      </c>
      <c r="E269" s="18" t="n">
        <v>10</v>
      </c>
      <c r="F269" s="7" t="s">
        <f>=DATEDIF(A269,$N$2,"y")</f>
      </c>
      <c r="G269" s="7" t="s">
        <f>=DATEDIF(A269,$N$2,"ym")</f>
      </c>
      <c r="H269" s="7" t="s">
        <f>=DATEDIF(A269,$N$2,"md")</f>
      </c>
      <c r="I269" s="7" t="n">
        <v>162</v>
      </c>
      <c r="J269" s="18" t="n">
        <v>50.525</v>
      </c>
      <c r="K269" s="6" t="s">
        <f>=Портфель!F5*Портфель!$Q$13</f>
      </c>
      <c r="L269" s="6" t="s">
        <f>=(K269-J269)*E269</f>
      </c>
      <c r="M269" s="6" t="s">
        <f>=MAX(0,L269*0.13)</f>
      </c>
    </row>
    <row collapsed="false" customFormat="false" customHeight="false" hidden="false" ht="12.1" outlineLevel="0" r="270">
      <c r="A270" s="53" t="n">
        <v>45800</v>
      </c>
      <c r="B270" s="17" t="s">
        <v>704</v>
      </c>
      <c r="C270" s="17" t="s">
        <v>27</v>
      </c>
      <c r="D270" s="17" t="s">
        <v>28</v>
      </c>
      <c r="E270" s="18" t="n">
        <v>450</v>
      </c>
      <c r="F270" s="7" t="s">
        <f>=DATEDIF(A270,$N$2,"y")</f>
      </c>
      <c r="G270" s="7" t="s">
        <f>=DATEDIF(A270,$N$2,"ym")</f>
      </c>
      <c r="H270" s="7" t="s">
        <f>=DATEDIF(A270,$N$2,"md")</f>
      </c>
      <c r="I270" s="7" t="n">
        <v>161</v>
      </c>
      <c r="J270" s="18" t="n">
        <v>51.110733333333</v>
      </c>
      <c r="K270" s="6" t="s">
        <f>=Портфель!F5*Портфель!$Q$13</f>
      </c>
      <c r="L270" s="6" t="s">
        <f>=(K270-J270)*E270</f>
      </c>
      <c r="M270" s="6" t="s">
        <f>=MAX(0,L270*0.13)</f>
      </c>
    </row>
    <row collapsed="false" customFormat="false" customHeight="false" hidden="false" ht="12.1" outlineLevel="0" r="271">
      <c r="A271" s="53" t="n">
        <v>45818</v>
      </c>
      <c r="B271" s="17" t="s">
        <v>704</v>
      </c>
      <c r="C271" s="17" t="s">
        <v>27</v>
      </c>
      <c r="D271" s="17" t="s">
        <v>28</v>
      </c>
      <c r="E271" s="18" t="n">
        <v>630</v>
      </c>
      <c r="F271" s="7" t="s">
        <f>=DATEDIF(A271,$N$2,"y")</f>
      </c>
      <c r="G271" s="7" t="s">
        <f>=DATEDIF(A271,$N$2,"ym")</f>
      </c>
      <c r="H271" s="7" t="s">
        <f>=DATEDIF(A271,$N$2,"md")</f>
      </c>
      <c r="I271" s="7" t="n">
        <v>143</v>
      </c>
      <c r="J271" s="18" t="n">
        <v>50.180063492063</v>
      </c>
      <c r="K271" s="6" t="s">
        <f>=Портфель!F5*Портфель!$Q$13</f>
      </c>
      <c r="L271" s="6" t="s">
        <f>=(K271-J271)*E271</f>
      </c>
      <c r="M271" s="6" t="s">
        <f>=MAX(0,L271*0.13)</f>
      </c>
    </row>
    <row collapsed="false" customFormat="false" customHeight="false" hidden="false" ht="12.1" outlineLevel="0" r="272">
      <c r="A272" s="53" t="n">
        <v>45818</v>
      </c>
      <c r="B272" s="17" t="s">
        <v>704</v>
      </c>
      <c r="C272" s="17" t="s">
        <v>27</v>
      </c>
      <c r="D272" s="17" t="s">
        <v>28</v>
      </c>
      <c r="E272" s="18" t="n">
        <v>370</v>
      </c>
      <c r="F272" s="7" t="s">
        <f>=DATEDIF(A272,$N$2,"y")</f>
      </c>
      <c r="G272" s="7" t="s">
        <f>=DATEDIF(A272,$N$2,"ym")</f>
      </c>
      <c r="H272" s="7" t="s">
        <f>=DATEDIF(A272,$N$2,"md")</f>
      </c>
      <c r="I272" s="7" t="n">
        <v>143</v>
      </c>
      <c r="J272" s="18" t="n">
        <v>50.180054054054</v>
      </c>
      <c r="K272" s="6" t="s">
        <f>=Портфель!F5*Портфель!$Q$13</f>
      </c>
      <c r="L272" s="6" t="s">
        <f>=(K272-J272)*E272</f>
      </c>
      <c r="M272" s="6" t="s">
        <f>=MAX(0,L272*0.13)</f>
      </c>
    </row>
    <row collapsed="false" customFormat="false" customHeight="false" hidden="false" ht="12.1" outlineLevel="0" r="273">
      <c r="A273" s="53" t="n">
        <v>45831</v>
      </c>
      <c r="B273" s="17" t="s">
        <v>704</v>
      </c>
      <c r="C273" s="17" t="s">
        <v>27</v>
      </c>
      <c r="D273" s="17" t="s">
        <v>28</v>
      </c>
      <c r="E273" s="18" t="n">
        <v>1360</v>
      </c>
      <c r="F273" s="7" t="s">
        <f>=DATEDIF(A273,$N$2,"y")</f>
      </c>
      <c r="G273" s="7" t="s">
        <f>=DATEDIF(A273,$N$2,"ym")</f>
      </c>
      <c r="H273" s="7" t="s">
        <f>=DATEDIF(A273,$N$2,"md")</f>
      </c>
      <c r="I273" s="7" t="n">
        <v>130</v>
      </c>
      <c r="J273" s="18" t="n">
        <v>51.560617647059</v>
      </c>
      <c r="K273" s="6" t="s">
        <f>=Портфель!F5*Портфель!$Q$13</f>
      </c>
      <c r="L273" s="6" t="s">
        <f>=(K273-J273)*E273</f>
      </c>
      <c r="M273" s="6" t="s">
        <f>=MAX(0,L273*0.13)</f>
      </c>
    </row>
    <row collapsed="false" customFormat="false" customHeight="false" hidden="false" ht="12.1" outlineLevel="0" r="274">
      <c r="A274" s="53" t="n">
        <v>45831</v>
      </c>
      <c r="B274" s="17" t="s">
        <v>704</v>
      </c>
      <c r="C274" s="17" t="s">
        <v>27</v>
      </c>
      <c r="D274" s="17" t="s">
        <v>28</v>
      </c>
      <c r="E274" s="18" t="n">
        <v>10</v>
      </c>
      <c r="F274" s="7" t="s">
        <f>=DATEDIF(A274,$N$2,"y")</f>
      </c>
      <c r="G274" s="7" t="s">
        <f>=DATEDIF(A274,$N$2,"ym")</f>
      </c>
      <c r="H274" s="7" t="s">
        <f>=DATEDIF(A274,$N$2,"md")</f>
      </c>
      <c r="I274" s="7" t="n">
        <v>130</v>
      </c>
      <c r="J274" s="18" t="n">
        <v>51.561</v>
      </c>
      <c r="K274" s="6" t="s">
        <f>=Портфель!F5*Портфель!$Q$13</f>
      </c>
      <c r="L274" s="6" t="s">
        <f>=(K274-J274)*E274</f>
      </c>
      <c r="M274" s="6" t="s">
        <f>=MAX(0,L274*0.13)</f>
      </c>
    </row>
    <row collapsed="false" customFormat="false" customHeight="false" hidden="false" ht="12.1" outlineLevel="0" r="275">
      <c r="A275" s="53" t="n">
        <v>45831</v>
      </c>
      <c r="B275" s="17" t="s">
        <v>704</v>
      </c>
      <c r="C275" s="17" t="s">
        <v>27</v>
      </c>
      <c r="D275" s="17" t="s">
        <v>28</v>
      </c>
      <c r="E275" s="18" t="n">
        <v>100</v>
      </c>
      <c r="F275" s="7" t="s">
        <f>=DATEDIF(A275,$N$2,"y")</f>
      </c>
      <c r="G275" s="7" t="s">
        <f>=DATEDIF(A275,$N$2,"ym")</f>
      </c>
      <c r="H275" s="7" t="s">
        <f>=DATEDIF(A275,$N$2,"md")</f>
      </c>
      <c r="I275" s="7" t="n">
        <v>130</v>
      </c>
      <c r="J275" s="18" t="n">
        <v>51.5606</v>
      </c>
      <c r="K275" s="6" t="s">
        <f>=Портфель!F5*Портфель!$Q$13</f>
      </c>
      <c r="L275" s="6" t="s">
        <f>=(K275-J275)*E275</f>
      </c>
      <c r="M275" s="6" t="s">
        <f>=MAX(0,L275*0.13)</f>
      </c>
    </row>
    <row collapsed="false" customFormat="false" customHeight="false" hidden="false" ht="12.1" outlineLevel="0" r="276">
      <c r="A276" s="53" t="n">
        <v>44036</v>
      </c>
      <c r="B276" s="17" t="s">
        <v>704</v>
      </c>
      <c r="C276" s="17" t="s">
        <v>30</v>
      </c>
      <c r="D276" s="17" t="s">
        <v>31</v>
      </c>
      <c r="E276" s="18" t="n">
        <v>90</v>
      </c>
      <c r="F276" s="7" t="s">
        <f>=DATEDIF(A276,$N$2,"y")</f>
      </c>
      <c r="G276" s="7" t="s">
        <f>=DATEDIF(A276,$N$2,"ym")</f>
      </c>
      <c r="H276" s="7" t="s">
        <f>=DATEDIF(A276,$N$2,"md")</f>
      </c>
      <c r="I276" s="7" t="n">
        <v>1925</v>
      </c>
      <c r="J276" s="18" t="n">
        <v>322.1932</v>
      </c>
      <c r="K276" s="6" t="s">
        <f>=Портфель!F6*Портфель!$Q$13</f>
      </c>
      <c r="L276" s="6" t="s">
        <f>=(K276-J276)*E276</f>
      </c>
      <c r="M276" s="6" t="s">
        <f>=MAX(0,L276*0.13)</f>
      </c>
    </row>
    <row collapsed="false" customFormat="false" customHeight="false" hidden="false" ht="12.1" outlineLevel="0" r="277">
      <c r="A277" s="53" t="n">
        <v>44252</v>
      </c>
      <c r="B277" s="17" t="s">
        <v>704</v>
      </c>
      <c r="C277" s="17" t="s">
        <v>30</v>
      </c>
      <c r="D277" s="17" t="s">
        <v>31</v>
      </c>
      <c r="E277" s="18" t="n">
        <v>50</v>
      </c>
      <c r="F277" s="7" t="s">
        <f>=DATEDIF(A277,$N$2,"y")</f>
      </c>
      <c r="G277" s="7" t="s">
        <f>=DATEDIF(A277,$N$2,"ym")</f>
      </c>
      <c r="H277" s="7" t="s">
        <f>=DATEDIF(A277,$N$2,"md")</f>
      </c>
      <c r="I277" s="7" t="n">
        <v>1709</v>
      </c>
      <c r="J277" s="18" t="n">
        <v>315.1892</v>
      </c>
      <c r="K277" s="6" t="s">
        <f>=Портфель!F6*Портфель!$Q$13</f>
      </c>
      <c r="L277" s="6" t="s">
        <f>=(K277-J277)*E277</f>
      </c>
      <c r="M277" s="6" t="s">
        <f>=MAX(0,L277*0.13)</f>
      </c>
    </row>
    <row collapsed="false" customFormat="false" customHeight="false" hidden="false" ht="12.1" outlineLevel="0" r="278">
      <c r="A278" s="53" t="n">
        <v>44252</v>
      </c>
      <c r="B278" s="17" t="s">
        <v>704</v>
      </c>
      <c r="C278" s="17" t="s">
        <v>30</v>
      </c>
      <c r="D278" s="17" t="s">
        <v>31</v>
      </c>
      <c r="E278" s="18" t="n">
        <v>10</v>
      </c>
      <c r="F278" s="7" t="s">
        <f>=DATEDIF(A278,$N$2,"y")</f>
      </c>
      <c r="G278" s="7" t="s">
        <f>=DATEDIF(A278,$N$2,"ym")</f>
      </c>
      <c r="H278" s="7" t="s">
        <f>=DATEDIF(A278,$N$2,"md")</f>
      </c>
      <c r="I278" s="7" t="n">
        <v>1709</v>
      </c>
      <c r="J278" s="18" t="n">
        <v>315.689</v>
      </c>
      <c r="K278" s="6" t="s">
        <f>=Портфель!F6*Портфель!$Q$13</f>
      </c>
      <c r="L278" s="6" t="s">
        <f>=(K278-J278)*E278</f>
      </c>
      <c r="M278" s="6" t="s">
        <f>=MAX(0,L278*0.13)</f>
      </c>
    </row>
    <row collapsed="false" customFormat="false" customHeight="false" hidden="false" ht="12.1" outlineLevel="0" r="279">
      <c r="A279" s="53" t="n">
        <v>44397</v>
      </c>
      <c r="B279" s="17" t="s">
        <v>704</v>
      </c>
      <c r="C279" s="17" t="s">
        <v>30</v>
      </c>
      <c r="D279" s="17" t="s">
        <v>31</v>
      </c>
      <c r="E279" s="18" t="n">
        <v>50</v>
      </c>
      <c r="F279" s="7" t="s">
        <f>=DATEDIF(A279,$N$2,"y")</f>
      </c>
      <c r="G279" s="7" t="s">
        <f>=DATEDIF(A279,$N$2,"ym")</f>
      </c>
      <c r="H279" s="7" t="s">
        <f>=DATEDIF(A279,$N$2,"md")</f>
      </c>
      <c r="I279" s="7" t="n">
        <v>1564</v>
      </c>
      <c r="J279" s="18" t="n">
        <v>315.7894</v>
      </c>
      <c r="K279" s="6" t="s">
        <f>=Портфель!F6*Портфель!$Q$13</f>
      </c>
      <c r="L279" s="6" t="s">
        <f>=(K279-J279)*E279</f>
      </c>
      <c r="M279" s="6" t="s">
        <f>=MAX(0,L279*0.13)</f>
      </c>
    </row>
    <row collapsed="false" customFormat="false" customHeight="false" hidden="false" ht="12.1" outlineLevel="0" r="280">
      <c r="A280" s="53" t="n">
        <v>44491</v>
      </c>
      <c r="B280" s="17" t="s">
        <v>704</v>
      </c>
      <c r="C280" s="17" t="s">
        <v>30</v>
      </c>
      <c r="D280" s="17" t="s">
        <v>31</v>
      </c>
      <c r="E280" s="18" t="n">
        <v>140</v>
      </c>
      <c r="F280" s="7" t="s">
        <f>=DATEDIF(A280,$N$2,"y")</f>
      </c>
      <c r="G280" s="7" t="s">
        <f>=DATEDIF(A280,$N$2,"ym")</f>
      </c>
      <c r="H280" s="7" t="s">
        <f>=DATEDIF(A280,$N$2,"md")</f>
      </c>
      <c r="I280" s="7" t="n">
        <v>1470</v>
      </c>
      <c r="J280" s="18" t="n">
        <v>315.95785714286</v>
      </c>
      <c r="K280" s="6" t="s">
        <f>=Портфель!F6*Портфель!$Q$13</f>
      </c>
      <c r="L280" s="6" t="s">
        <f>=(K280-J280)*E280</f>
      </c>
      <c r="M280" s="6" t="s">
        <f>=MAX(0,L280*0.13)</f>
      </c>
    </row>
    <row collapsed="false" customFormat="false" customHeight="false" hidden="false" ht="12.1" outlineLevel="0" r="281">
      <c r="A281" s="53" t="n">
        <v>44495</v>
      </c>
      <c r="B281" s="17" t="s">
        <v>704</v>
      </c>
      <c r="C281" s="17" t="s">
        <v>30</v>
      </c>
      <c r="D281" s="17" t="s">
        <v>31</v>
      </c>
      <c r="E281" s="18" t="n">
        <v>70</v>
      </c>
      <c r="F281" s="7" t="s">
        <f>=DATEDIF(A281,$N$2,"y")</f>
      </c>
      <c r="G281" s="7" t="s">
        <f>=DATEDIF(A281,$N$2,"ym")</f>
      </c>
      <c r="H281" s="7" t="s">
        <f>=DATEDIF(A281,$N$2,"md")</f>
      </c>
      <c r="I281" s="7" t="n">
        <v>1466</v>
      </c>
      <c r="J281" s="18" t="n">
        <v>314.25685714286</v>
      </c>
      <c r="K281" s="6" t="s">
        <f>=Портфель!F6*Портфель!$Q$13</f>
      </c>
      <c r="L281" s="6" t="s">
        <f>=(K281-J281)*E281</f>
      </c>
      <c r="M281" s="6" t="s">
        <f>=MAX(0,L281*0.13)</f>
      </c>
    </row>
    <row collapsed="false" customFormat="false" customHeight="false" hidden="false" ht="12.1" outlineLevel="0" r="282">
      <c r="A282" s="53" t="n">
        <v>44495</v>
      </c>
      <c r="B282" s="17" t="s">
        <v>704</v>
      </c>
      <c r="C282" s="17" t="s">
        <v>30</v>
      </c>
      <c r="D282" s="17" t="s">
        <v>31</v>
      </c>
      <c r="E282" s="18" t="n">
        <v>70</v>
      </c>
      <c r="F282" s="7" t="s">
        <f>=DATEDIF(A282,$N$2,"y")</f>
      </c>
      <c r="G282" s="7" t="s">
        <f>=DATEDIF(A282,$N$2,"ym")</f>
      </c>
      <c r="H282" s="7" t="s">
        <f>=DATEDIF(A282,$N$2,"md")</f>
      </c>
      <c r="I282" s="7" t="n">
        <v>1466</v>
      </c>
      <c r="J282" s="18" t="n">
        <v>314.25685714286</v>
      </c>
      <c r="K282" s="6" t="s">
        <f>=Портфель!F6*Портфель!$Q$13</f>
      </c>
      <c r="L282" s="6" t="s">
        <f>=(K282-J282)*E282</f>
      </c>
      <c r="M282" s="6" t="s">
        <f>=MAX(0,L282*0.13)</f>
      </c>
    </row>
    <row collapsed="false" customFormat="false" customHeight="false" hidden="false" ht="12.1" outlineLevel="0" r="283">
      <c r="A283" s="53" t="n">
        <v>44497</v>
      </c>
      <c r="B283" s="17" t="s">
        <v>704</v>
      </c>
      <c r="C283" s="17" t="s">
        <v>30</v>
      </c>
      <c r="D283" s="17" t="s">
        <v>31</v>
      </c>
      <c r="E283" s="18" t="n">
        <v>70</v>
      </c>
      <c r="F283" s="7" t="s">
        <f>=DATEDIF(A283,$N$2,"y")</f>
      </c>
      <c r="G283" s="7" t="s">
        <f>=DATEDIF(A283,$N$2,"ym")</f>
      </c>
      <c r="H283" s="7" t="s">
        <f>=DATEDIF(A283,$N$2,"md")</f>
      </c>
      <c r="I283" s="7" t="n">
        <v>1464</v>
      </c>
      <c r="J283" s="18" t="n">
        <v>311.45571428571</v>
      </c>
      <c r="K283" s="6" t="s">
        <f>=Портфель!F6*Портфель!$Q$13</f>
      </c>
      <c r="L283" s="6" t="s">
        <f>=(K283-J283)*E283</f>
      </c>
      <c r="M283" s="6" t="s">
        <f>=MAX(0,L283*0.13)</f>
      </c>
    </row>
    <row collapsed="false" customFormat="false" customHeight="false" hidden="false" ht="12.1" outlineLevel="0" r="284">
      <c r="A284" s="53" t="n">
        <v>44529</v>
      </c>
      <c r="B284" s="17" t="s">
        <v>704</v>
      </c>
      <c r="C284" s="17" t="s">
        <v>30</v>
      </c>
      <c r="D284" s="17" t="s">
        <v>31</v>
      </c>
      <c r="E284" s="18" t="n">
        <v>90</v>
      </c>
      <c r="F284" s="7" t="s">
        <f>=DATEDIF(A284,$N$2,"y")</f>
      </c>
      <c r="G284" s="7" t="s">
        <f>=DATEDIF(A284,$N$2,"ym")</f>
      </c>
      <c r="H284" s="7" t="s">
        <f>=DATEDIF(A284,$N$2,"md")</f>
      </c>
      <c r="I284" s="7" t="n">
        <v>1432</v>
      </c>
      <c r="J284" s="18" t="n">
        <v>295.19755555556</v>
      </c>
      <c r="K284" s="6" t="s">
        <f>=Портфель!F6*Портфель!$Q$13</f>
      </c>
      <c r="L284" s="6" t="s">
        <f>=(K284-J284)*E284</f>
      </c>
      <c r="M284" s="6" t="s">
        <f>=MAX(0,L284*0.13)</f>
      </c>
    </row>
    <row collapsed="false" customFormat="false" customHeight="false" hidden="false" ht="12.1" outlineLevel="0" r="285">
      <c r="A285" s="53" t="n">
        <v>44564</v>
      </c>
      <c r="B285" s="17" t="s">
        <v>704</v>
      </c>
      <c r="C285" s="17" t="s">
        <v>30</v>
      </c>
      <c r="D285" s="17" t="s">
        <v>31</v>
      </c>
      <c r="E285" s="18" t="n">
        <v>300</v>
      </c>
      <c r="F285" s="7" t="s">
        <f>=DATEDIF(A285,$N$2,"y")</f>
      </c>
      <c r="G285" s="7" t="s">
        <f>=DATEDIF(A285,$N$2,"ym")</f>
      </c>
      <c r="H285" s="7" t="s">
        <f>=DATEDIF(A285,$N$2,"md")</f>
      </c>
      <c r="I285" s="7" t="n">
        <v>1397</v>
      </c>
      <c r="J285" s="18" t="n">
        <v>299.84983333333</v>
      </c>
      <c r="K285" s="6" t="s">
        <f>=Портфель!F6*Портфель!$Q$13</f>
      </c>
      <c r="L285" s="6" t="s">
        <f>=(K285-J285)*E285</f>
      </c>
      <c r="M285" s="6" t="s">
        <f>=MAX(0,L285*0.13)</f>
      </c>
    </row>
    <row collapsed="false" customFormat="false" customHeight="false" hidden="false" ht="12.1" outlineLevel="0" r="286">
      <c r="A286" s="53" t="n">
        <v>44574</v>
      </c>
      <c r="B286" s="17" t="s">
        <v>704</v>
      </c>
      <c r="C286" s="17" t="s">
        <v>30</v>
      </c>
      <c r="D286" s="17" t="s">
        <v>31</v>
      </c>
      <c r="E286" s="18" t="n">
        <v>50</v>
      </c>
      <c r="F286" s="7" t="s">
        <f>=DATEDIF(A286,$N$2,"y")</f>
      </c>
      <c r="G286" s="7" t="s">
        <f>=DATEDIF(A286,$N$2,"ym")</f>
      </c>
      <c r="H286" s="7" t="s">
        <f>=DATEDIF(A286,$N$2,"md")</f>
      </c>
      <c r="I286" s="7" t="n">
        <v>1387</v>
      </c>
      <c r="J286" s="18" t="n">
        <v>291.6342</v>
      </c>
      <c r="K286" s="6" t="s">
        <f>=Портфель!F6*Портфель!$Q$13</f>
      </c>
      <c r="L286" s="6" t="s">
        <f>=(K286-J286)*E286</f>
      </c>
      <c r="M286" s="6" t="s">
        <f>=MAX(0,L286*0.13)</f>
      </c>
    </row>
    <row collapsed="false" customFormat="false" customHeight="false" hidden="false" ht="12.1" outlineLevel="0" r="287">
      <c r="A287" s="53" t="n">
        <v>44585</v>
      </c>
      <c r="B287" s="17" t="s">
        <v>704</v>
      </c>
      <c r="C287" s="17" t="s">
        <v>30</v>
      </c>
      <c r="D287" s="17" t="s">
        <v>31</v>
      </c>
      <c r="E287" s="18" t="n">
        <v>70</v>
      </c>
      <c r="F287" s="7" t="s">
        <f>=DATEDIF(A287,$N$2,"y")</f>
      </c>
      <c r="G287" s="7" t="s">
        <f>=DATEDIF(A287,$N$2,"ym")</f>
      </c>
      <c r="H287" s="7" t="s">
        <f>=DATEDIF(A287,$N$2,"md")</f>
      </c>
      <c r="I287" s="7" t="n">
        <v>1376</v>
      </c>
      <c r="J287" s="18" t="n">
        <v>269.12371428571</v>
      </c>
      <c r="K287" s="6" t="s">
        <f>=Портфель!F6*Портфель!$Q$13</f>
      </c>
      <c r="L287" s="6" t="s">
        <f>=(K287-J287)*E287</f>
      </c>
      <c r="M287" s="6" t="s">
        <f>=MAX(0,L287*0.13)</f>
      </c>
    </row>
    <row collapsed="false" customFormat="false" customHeight="false" hidden="false" ht="12.1" outlineLevel="0" r="288">
      <c r="A288" s="53" t="n">
        <v>44585</v>
      </c>
      <c r="B288" s="17" t="s">
        <v>704</v>
      </c>
      <c r="C288" s="17" t="s">
        <v>30</v>
      </c>
      <c r="D288" s="17" t="s">
        <v>31</v>
      </c>
      <c r="E288" s="18" t="n">
        <v>60</v>
      </c>
      <c r="F288" s="7" t="s">
        <f>=DATEDIF(A288,$N$2,"y")</f>
      </c>
      <c r="G288" s="7" t="s">
        <f>=DATEDIF(A288,$N$2,"ym")</f>
      </c>
      <c r="H288" s="7" t="s">
        <f>=DATEDIF(A288,$N$2,"md")</f>
      </c>
      <c r="I288" s="7" t="n">
        <v>1376</v>
      </c>
      <c r="J288" s="18" t="n">
        <v>272.8255</v>
      </c>
      <c r="K288" s="6" t="s">
        <f>=Портфель!F6*Портфель!$Q$13</f>
      </c>
      <c r="L288" s="6" t="s">
        <f>=(K288-J288)*E288</f>
      </c>
      <c r="M288" s="6" t="s">
        <f>=MAX(0,L288*0.13)</f>
      </c>
    </row>
    <row collapsed="false" customFormat="false" customHeight="false" hidden="false" ht="12.1" outlineLevel="0" r="289">
      <c r="A289" s="53" t="n">
        <v>44594</v>
      </c>
      <c r="B289" s="17" t="s">
        <v>704</v>
      </c>
      <c r="C289" s="17" t="s">
        <v>30</v>
      </c>
      <c r="D289" s="17" t="s">
        <v>31</v>
      </c>
      <c r="E289" s="18" t="n">
        <v>10</v>
      </c>
      <c r="F289" s="7" t="s">
        <f>=DATEDIF(A289,$N$2,"y")</f>
      </c>
      <c r="G289" s="7" t="s">
        <f>=DATEDIF(A289,$N$2,"ym")</f>
      </c>
      <c r="H289" s="7" t="s">
        <f>=DATEDIF(A289,$N$2,"md")</f>
      </c>
      <c r="I289" s="7" t="n">
        <v>1367</v>
      </c>
      <c r="J289" s="18" t="n">
        <v>286.931</v>
      </c>
      <c r="K289" s="6" t="s">
        <f>=Портфель!F6*Портфель!$Q$13</f>
      </c>
      <c r="L289" s="6" t="s">
        <f>=(K289-J289)*E289</f>
      </c>
      <c r="M289" s="6" t="s">
        <f>=MAX(0,L289*0.13)</f>
      </c>
    </row>
    <row collapsed="false" customFormat="false" customHeight="false" hidden="false" ht="12.1" outlineLevel="0" r="290">
      <c r="A290" s="53" t="n">
        <v>44594</v>
      </c>
      <c r="B290" s="17" t="s">
        <v>704</v>
      </c>
      <c r="C290" s="17" t="s">
        <v>30</v>
      </c>
      <c r="D290" s="17" t="s">
        <v>31</v>
      </c>
      <c r="E290" s="18" t="n">
        <v>40</v>
      </c>
      <c r="F290" s="7" t="s">
        <f>=DATEDIF(A290,$N$2,"y")</f>
      </c>
      <c r="G290" s="7" t="s">
        <f>=DATEDIF(A290,$N$2,"ym")</f>
      </c>
      <c r="H290" s="7" t="s">
        <f>=DATEDIF(A290,$N$2,"md")</f>
      </c>
      <c r="I290" s="7" t="n">
        <v>1367</v>
      </c>
      <c r="J290" s="18" t="n">
        <v>286.932</v>
      </c>
      <c r="K290" s="6" t="s">
        <f>=Портфель!F6*Портфель!$Q$13</f>
      </c>
      <c r="L290" s="6" t="s">
        <f>=(K290-J290)*E290</f>
      </c>
      <c r="M290" s="6" t="s">
        <f>=MAX(0,L290*0.13)</f>
      </c>
    </row>
    <row collapsed="false" customFormat="false" customHeight="false" hidden="false" ht="12.1" outlineLevel="0" r="291">
      <c r="A291" s="53" t="n">
        <v>44601</v>
      </c>
      <c r="B291" s="17" t="s">
        <v>704</v>
      </c>
      <c r="C291" s="17" t="s">
        <v>30</v>
      </c>
      <c r="D291" s="17" t="s">
        <v>31</v>
      </c>
      <c r="E291" s="18" t="n">
        <v>40</v>
      </c>
      <c r="F291" s="7" t="s">
        <f>=DATEDIF(A291,$N$2,"y")</f>
      </c>
      <c r="G291" s="7" t="s">
        <f>=DATEDIF(A291,$N$2,"ym")</f>
      </c>
      <c r="H291" s="7" t="s">
        <f>=DATEDIF(A291,$N$2,"md")</f>
      </c>
      <c r="I291" s="7" t="n">
        <v>1360</v>
      </c>
      <c r="J291" s="18" t="n">
        <v>289.83325</v>
      </c>
      <c r="K291" s="6" t="s">
        <f>=Портфель!F6*Портфель!$Q$13</f>
      </c>
      <c r="L291" s="6" t="s">
        <f>=(K291-J291)*E291</f>
      </c>
      <c r="M291" s="6" t="s">
        <f>=MAX(0,L291*0.13)</f>
      </c>
    </row>
    <row collapsed="false" customFormat="false" customHeight="false" hidden="false" ht="12.1" outlineLevel="0" r="292">
      <c r="A292" s="53" t="n">
        <v>44601</v>
      </c>
      <c r="B292" s="17" t="s">
        <v>704</v>
      </c>
      <c r="C292" s="17" t="s">
        <v>30</v>
      </c>
      <c r="D292" s="17" t="s">
        <v>31</v>
      </c>
      <c r="E292" s="18" t="n">
        <v>10</v>
      </c>
      <c r="F292" s="7" t="s">
        <f>=DATEDIF(A292,$N$2,"y")</f>
      </c>
      <c r="G292" s="7" t="s">
        <f>=DATEDIF(A292,$N$2,"ym")</f>
      </c>
      <c r="H292" s="7" t="s">
        <f>=DATEDIF(A292,$N$2,"md")</f>
      </c>
      <c r="I292" s="7" t="n">
        <v>1360</v>
      </c>
      <c r="J292" s="18" t="n">
        <v>289.833</v>
      </c>
      <c r="K292" s="6" t="s">
        <f>=Портфель!F6*Портфель!$Q$13</f>
      </c>
      <c r="L292" s="6" t="s">
        <f>=(K292-J292)*E292</f>
      </c>
      <c r="M292" s="6" t="s">
        <f>=MAX(0,L292*0.13)</f>
      </c>
    </row>
    <row collapsed="false" customFormat="false" customHeight="false" hidden="false" ht="12.1" outlineLevel="0" r="293">
      <c r="A293" s="53" t="n">
        <v>44606</v>
      </c>
      <c r="B293" s="17" t="s">
        <v>704</v>
      </c>
      <c r="C293" s="17" t="s">
        <v>30</v>
      </c>
      <c r="D293" s="17" t="s">
        <v>31</v>
      </c>
      <c r="E293" s="18" t="n">
        <v>20</v>
      </c>
      <c r="F293" s="7" t="s">
        <f>=DATEDIF(A293,$N$2,"y")</f>
      </c>
      <c r="G293" s="7" t="s">
        <f>=DATEDIF(A293,$N$2,"ym")</f>
      </c>
      <c r="H293" s="7" t="s">
        <f>=DATEDIF(A293,$N$2,"md")</f>
      </c>
      <c r="I293" s="7" t="n">
        <v>1355</v>
      </c>
      <c r="J293" s="18" t="n">
        <v>278.9285</v>
      </c>
      <c r="K293" s="6" t="s">
        <f>=Портфель!F6*Портфель!$Q$13</f>
      </c>
      <c r="L293" s="6" t="s">
        <f>=(K293-J293)*E293</f>
      </c>
      <c r="M293" s="6" t="s">
        <f>=MAX(0,L293*0.13)</f>
      </c>
    </row>
    <row collapsed="false" customFormat="false" customHeight="false" hidden="false" ht="12.1" outlineLevel="0" r="294">
      <c r="A294" s="53" t="n">
        <v>44606</v>
      </c>
      <c r="B294" s="17" t="s">
        <v>704</v>
      </c>
      <c r="C294" s="17" t="s">
        <v>30</v>
      </c>
      <c r="D294" s="17" t="s">
        <v>31</v>
      </c>
      <c r="E294" s="18" t="n">
        <v>20</v>
      </c>
      <c r="F294" s="7" t="s">
        <f>=DATEDIF(A294,$N$2,"y")</f>
      </c>
      <c r="G294" s="7" t="s">
        <f>=DATEDIF(A294,$N$2,"ym")</f>
      </c>
      <c r="H294" s="7" t="s">
        <f>=DATEDIF(A294,$N$2,"md")</f>
      </c>
      <c r="I294" s="7" t="n">
        <v>1355</v>
      </c>
      <c r="J294" s="18" t="n">
        <v>278.9285</v>
      </c>
      <c r="K294" s="6" t="s">
        <f>=Портфель!F6*Портфель!$Q$13</f>
      </c>
      <c r="L294" s="6" t="s">
        <f>=(K294-J294)*E294</f>
      </c>
      <c r="M294" s="6" t="s">
        <f>=MAX(0,L294*0.13)</f>
      </c>
    </row>
    <row collapsed="false" customFormat="false" customHeight="false" hidden="false" ht="12.1" outlineLevel="0" r="295">
      <c r="A295" s="53" t="n">
        <v>44613</v>
      </c>
      <c r="B295" s="17" t="s">
        <v>704</v>
      </c>
      <c r="C295" s="17" t="s">
        <v>30</v>
      </c>
      <c r="D295" s="17" t="s">
        <v>31</v>
      </c>
      <c r="E295" s="18" t="n">
        <v>50</v>
      </c>
      <c r="F295" s="7" t="s">
        <f>=DATEDIF(A295,$N$2,"y")</f>
      </c>
      <c r="G295" s="7" t="s">
        <f>=DATEDIF(A295,$N$2,"ym")</f>
      </c>
      <c r="H295" s="7" t="s">
        <f>=DATEDIF(A295,$N$2,"md")</f>
      </c>
      <c r="I295" s="7" t="n">
        <v>1348</v>
      </c>
      <c r="J295" s="18" t="n">
        <v>259.9196</v>
      </c>
      <c r="K295" s="6" t="s">
        <f>=Портфель!F6*Портфель!$Q$13</f>
      </c>
      <c r="L295" s="6" t="s">
        <f>=(K295-J295)*E295</f>
      </c>
      <c r="M295" s="6" t="s">
        <f>=MAX(0,L295*0.13)</f>
      </c>
    </row>
    <row collapsed="false" customFormat="false" customHeight="false" hidden="false" ht="12.1" outlineLevel="0" r="296">
      <c r="A296" s="53" t="n">
        <v>44824</v>
      </c>
      <c r="B296" s="17" t="s">
        <v>704</v>
      </c>
      <c r="C296" s="17" t="s">
        <v>30</v>
      </c>
      <c r="D296" s="17" t="s">
        <v>31</v>
      </c>
      <c r="E296" s="18" t="n">
        <v>50</v>
      </c>
      <c r="F296" s="7" t="s">
        <f>=DATEDIF(A296,$N$2,"y")</f>
      </c>
      <c r="G296" s="7" t="s">
        <f>=DATEDIF(A296,$N$2,"ym")</f>
      </c>
      <c r="H296" s="7" t="s">
        <f>=DATEDIF(A296,$N$2,"md")</f>
      </c>
      <c r="I296" s="7" t="n">
        <v>1137</v>
      </c>
      <c r="J296" s="18" t="n">
        <v>229.3648</v>
      </c>
      <c r="K296" s="6" t="s">
        <f>=Портфель!F6*Портфель!$Q$13</f>
      </c>
      <c r="L296" s="6" t="s">
        <f>=(K296-J296)*E296</f>
      </c>
      <c r="M296" s="6" t="s">
        <f>=MAX(0,L296*0.13)</f>
      </c>
    </row>
    <row collapsed="false" customFormat="false" customHeight="false" hidden="false" ht="12.1" outlineLevel="0" r="297">
      <c r="A297" s="53" t="n">
        <v>44826</v>
      </c>
      <c r="B297" s="17" t="s">
        <v>704</v>
      </c>
      <c r="C297" s="17" t="s">
        <v>30</v>
      </c>
      <c r="D297" s="17" t="s">
        <v>31</v>
      </c>
      <c r="E297" s="18" t="n">
        <v>30</v>
      </c>
      <c r="F297" s="7" t="s">
        <f>=DATEDIF(A297,$N$2,"y")</f>
      </c>
      <c r="G297" s="7" t="s">
        <f>=DATEDIF(A297,$N$2,"ym")</f>
      </c>
      <c r="H297" s="7" t="s">
        <f>=DATEDIF(A297,$N$2,"md")</f>
      </c>
      <c r="I297" s="7" t="n">
        <v>1135</v>
      </c>
      <c r="J297" s="18" t="n">
        <v>214.80733333333</v>
      </c>
      <c r="K297" s="6" t="s">
        <f>=Портфель!F6*Портфель!$Q$13</f>
      </c>
      <c r="L297" s="6" t="s">
        <f>=(K297-J297)*E297</f>
      </c>
      <c r="M297" s="6" t="s">
        <f>=MAX(0,L297*0.13)</f>
      </c>
    </row>
    <row collapsed="false" customFormat="false" customHeight="false" hidden="false" ht="12.1" outlineLevel="0" r="298">
      <c r="A298" s="53" t="n">
        <v>45084</v>
      </c>
      <c r="B298" s="17" t="s">
        <v>704</v>
      </c>
      <c r="C298" s="17" t="s">
        <v>30</v>
      </c>
      <c r="D298" s="17" t="s">
        <v>31</v>
      </c>
      <c r="E298" s="18" t="n">
        <v>10</v>
      </c>
      <c r="F298" s="7" t="s">
        <f>=DATEDIF(A298,$N$2,"y")</f>
      </c>
      <c r="G298" s="7" t="s">
        <f>=DATEDIF(A298,$N$2,"ym")</f>
      </c>
      <c r="H298" s="7" t="s">
        <f>=DATEDIF(A298,$N$2,"md")</f>
      </c>
      <c r="I298" s="7" t="n">
        <v>877</v>
      </c>
      <c r="J298" s="18" t="n">
        <v>328.533</v>
      </c>
      <c r="K298" s="6" t="s">
        <f>=Портфель!F6*Портфель!$Q$13</f>
      </c>
      <c r="L298" s="6" t="s">
        <f>=(K298-J298)*E298</f>
      </c>
      <c r="M298" s="6" t="s">
        <f>=MAX(0,L298*0.13)</f>
      </c>
    </row>
    <row collapsed="false" customFormat="false" customHeight="false" hidden="false" ht="12.1" outlineLevel="0" r="299">
      <c r="A299" s="53" t="n">
        <v>45084</v>
      </c>
      <c r="B299" s="17" t="s">
        <v>704</v>
      </c>
      <c r="C299" s="17" t="s">
        <v>30</v>
      </c>
      <c r="D299" s="17" t="s">
        <v>31</v>
      </c>
      <c r="E299" s="18" t="n">
        <v>70</v>
      </c>
      <c r="F299" s="7" t="s">
        <f>=DATEDIF(A299,$N$2,"y")</f>
      </c>
      <c r="G299" s="7" t="s">
        <f>=DATEDIF(A299,$N$2,"ym")</f>
      </c>
      <c r="H299" s="7" t="s">
        <f>=DATEDIF(A299,$N$2,"md")</f>
      </c>
      <c r="I299" s="7" t="n">
        <v>877</v>
      </c>
      <c r="J299" s="18" t="n">
        <v>328.48257142857</v>
      </c>
      <c r="K299" s="6" t="s">
        <f>=Портфель!F6*Портфель!$Q$13</f>
      </c>
      <c r="L299" s="6" t="s">
        <f>=(K299-J299)*E299</f>
      </c>
      <c r="M299" s="6" t="s">
        <f>=MAX(0,L299*0.13)</f>
      </c>
    </row>
    <row collapsed="false" customFormat="false" customHeight="false" hidden="false" ht="12.1" outlineLevel="0" r="300">
      <c r="A300" s="53" t="n">
        <v>45084</v>
      </c>
      <c r="B300" s="17" t="s">
        <v>704</v>
      </c>
      <c r="C300" s="17" t="s">
        <v>30</v>
      </c>
      <c r="D300" s="17" t="s">
        <v>31</v>
      </c>
      <c r="E300" s="18" t="n">
        <v>30</v>
      </c>
      <c r="F300" s="7" t="s">
        <f>=DATEDIF(A300,$N$2,"y")</f>
      </c>
      <c r="G300" s="7" t="s">
        <f>=DATEDIF(A300,$N$2,"ym")</f>
      </c>
      <c r="H300" s="7" t="s">
        <f>=DATEDIF(A300,$N$2,"md")</f>
      </c>
      <c r="I300" s="7" t="n">
        <v>877</v>
      </c>
      <c r="J300" s="18" t="n">
        <v>328.48266666667</v>
      </c>
      <c r="K300" s="6" t="s">
        <f>=Портфель!F6*Портфель!$Q$13</f>
      </c>
      <c r="L300" s="6" t="s">
        <f>=(K300-J300)*E300</f>
      </c>
      <c r="M300" s="6" t="s">
        <f>=MAX(0,L300*0.13)</f>
      </c>
    </row>
    <row collapsed="false" customFormat="false" customHeight="false" hidden="false" ht="12.1" outlineLevel="0" r="301">
      <c r="A301" s="53" t="n">
        <v>45488</v>
      </c>
      <c r="B301" s="17" t="s">
        <v>704</v>
      </c>
      <c r="C301" s="17" t="s">
        <v>30</v>
      </c>
      <c r="D301" s="17" t="s">
        <v>31</v>
      </c>
      <c r="E301" s="18" t="n">
        <v>690</v>
      </c>
      <c r="F301" s="7" t="s">
        <f>=DATEDIF(A301,$N$2,"y")</f>
      </c>
      <c r="G301" s="7" t="s">
        <f>=DATEDIF(A301,$N$2,"ym")</f>
      </c>
      <c r="H301" s="7" t="s">
        <f>=DATEDIF(A301,$N$2,"md")</f>
      </c>
      <c r="I301" s="7" t="n">
        <v>473</v>
      </c>
      <c r="J301" s="18" t="n">
        <v>260.50415942029</v>
      </c>
      <c r="K301" s="6" t="s">
        <f>=Портфель!F6*Портфель!$Q$13</f>
      </c>
      <c r="L301" s="6" t="s">
        <f>=(K301-J301)*E301</f>
      </c>
      <c r="M301" s="6" t="s">
        <f>=MAX(0,L301*0.13)</f>
      </c>
    </row>
    <row collapsed="false" customFormat="false" customHeight="false" hidden="false" ht="12.1" outlineLevel="0" r="302">
      <c r="A302" s="53" t="n">
        <v>45539</v>
      </c>
      <c r="B302" s="17" t="s">
        <v>704</v>
      </c>
      <c r="C302" s="17" t="s">
        <v>30</v>
      </c>
      <c r="D302" s="17" t="s">
        <v>31</v>
      </c>
      <c r="E302" s="18" t="n">
        <v>200</v>
      </c>
      <c r="F302" s="7" t="s">
        <f>=DATEDIF(A302,$N$2,"y")</f>
      </c>
      <c r="G302" s="7" t="s">
        <f>=DATEDIF(A302,$N$2,"ym")</f>
      </c>
      <c r="H302" s="7" t="s">
        <f>=DATEDIF(A302,$N$2,"md")</f>
      </c>
      <c r="I302" s="7" t="n">
        <v>422</v>
      </c>
      <c r="J302" s="18" t="n">
        <v>190.78345</v>
      </c>
      <c r="K302" s="6" t="s">
        <f>=Портфель!F6*Портфель!$Q$13</f>
      </c>
      <c r="L302" s="6" t="s">
        <f>=(K302-J302)*E302</f>
      </c>
      <c r="M302" s="6" t="s">
        <f>=MAX(0,L302*0.13)</f>
      </c>
    </row>
    <row collapsed="false" customFormat="false" customHeight="false" hidden="false" ht="12.1" outlineLevel="0" r="303">
      <c r="A303" s="53" t="n">
        <v>45651</v>
      </c>
      <c r="B303" s="17" t="s">
        <v>704</v>
      </c>
      <c r="C303" s="17" t="s">
        <v>30</v>
      </c>
      <c r="D303" s="17" t="s">
        <v>31</v>
      </c>
      <c r="E303" s="18" t="n">
        <v>30</v>
      </c>
      <c r="F303" s="7" t="s">
        <f>=DATEDIF(A303,$N$2,"y")</f>
      </c>
      <c r="G303" s="7" t="s">
        <f>=DATEDIF(A303,$N$2,"ym")</f>
      </c>
      <c r="H303" s="7" t="s">
        <f>=DATEDIF(A303,$N$2,"md")</f>
      </c>
      <c r="I303" s="7" t="n">
        <v>310</v>
      </c>
      <c r="J303" s="18" t="n">
        <v>195.278</v>
      </c>
      <c r="K303" s="6" t="s">
        <f>=Портфель!F6*Портфель!$Q$13</f>
      </c>
      <c r="L303" s="6" t="s">
        <f>=(K303-J303)*E303</f>
      </c>
      <c r="M303" s="6" t="s">
        <f>=MAX(0,L303*0.13)</f>
      </c>
    </row>
    <row collapsed="false" customFormat="false" customHeight="false" hidden="false" ht="12.1" outlineLevel="0" r="304">
      <c r="A304" s="53" t="n">
        <v>45656</v>
      </c>
      <c r="B304" s="17" t="s">
        <v>704</v>
      </c>
      <c r="C304" s="17" t="s">
        <v>30</v>
      </c>
      <c r="D304" s="17" t="s">
        <v>31</v>
      </c>
      <c r="E304" s="18" t="n">
        <v>10</v>
      </c>
      <c r="F304" s="7" t="s">
        <f>=DATEDIF(A304,$N$2,"y")</f>
      </c>
      <c r="G304" s="7" t="s">
        <f>=DATEDIF(A304,$N$2,"ym")</f>
      </c>
      <c r="H304" s="7" t="s">
        <f>=DATEDIF(A304,$N$2,"md")</f>
      </c>
      <c r="I304" s="7" t="n">
        <v>305</v>
      </c>
      <c r="J304" s="18" t="n">
        <v>211.885</v>
      </c>
      <c r="K304" s="6" t="s">
        <f>=Портфель!F6*Портфель!$Q$13</f>
      </c>
      <c r="L304" s="6" t="s">
        <f>=(K304-J304)*E304</f>
      </c>
      <c r="M304" s="6" t="s">
        <f>=MAX(0,L304*0.13)</f>
      </c>
    </row>
    <row collapsed="false" customFormat="false" customHeight="false" hidden="false" ht="12.1" outlineLevel="0" r="305">
      <c r="A305" s="53" t="n">
        <v>45656</v>
      </c>
      <c r="B305" s="17" t="s">
        <v>704</v>
      </c>
      <c r="C305" s="17" t="s">
        <v>30</v>
      </c>
      <c r="D305" s="17" t="s">
        <v>31</v>
      </c>
      <c r="E305" s="18" t="n">
        <v>200</v>
      </c>
      <c r="F305" s="7" t="s">
        <f>=DATEDIF(A305,$N$2,"y")</f>
      </c>
      <c r="G305" s="7" t="s">
        <f>=DATEDIF(A305,$N$2,"ym")</f>
      </c>
      <c r="H305" s="7" t="s">
        <f>=DATEDIF(A305,$N$2,"md")</f>
      </c>
      <c r="I305" s="7" t="n">
        <v>305</v>
      </c>
      <c r="J305" s="18" t="n">
        <v>211.8847</v>
      </c>
      <c r="K305" s="6" t="s">
        <f>=Портфель!F6*Портфель!$Q$13</f>
      </c>
      <c r="L305" s="6" t="s">
        <f>=(K305-J305)*E305</f>
      </c>
      <c r="M305" s="6" t="s">
        <f>=MAX(0,L305*0.13)</f>
      </c>
    </row>
    <row collapsed="false" customFormat="false" customHeight="false" hidden="false" ht="12.1" outlineLevel="0" r="306">
      <c r="A306" s="53" t="n">
        <v>45656</v>
      </c>
      <c r="B306" s="17" t="s">
        <v>704</v>
      </c>
      <c r="C306" s="17" t="s">
        <v>30</v>
      </c>
      <c r="D306" s="17" t="s">
        <v>31</v>
      </c>
      <c r="E306" s="18" t="n">
        <v>10</v>
      </c>
      <c r="F306" s="7" t="s">
        <f>=DATEDIF(A306,$N$2,"y")</f>
      </c>
      <c r="G306" s="7" t="s">
        <f>=DATEDIF(A306,$N$2,"ym")</f>
      </c>
      <c r="H306" s="7" t="s">
        <f>=DATEDIF(A306,$N$2,"md")</f>
      </c>
      <c r="I306" s="7" t="n">
        <v>305</v>
      </c>
      <c r="J306" s="18" t="n">
        <v>211.498</v>
      </c>
      <c r="K306" s="6" t="s">
        <f>=Портфель!F6*Портфель!$Q$13</f>
      </c>
      <c r="L306" s="6" t="s">
        <f>=(K306-J306)*E306</f>
      </c>
      <c r="M306" s="6" t="s">
        <f>=MAX(0,L306*0.13)</f>
      </c>
    </row>
    <row collapsed="false" customFormat="false" customHeight="false" hidden="false" ht="12.1" outlineLevel="0" r="307">
      <c r="A307" s="53" t="n">
        <v>45688</v>
      </c>
      <c r="B307" s="17" t="s">
        <v>704</v>
      </c>
      <c r="C307" s="17" t="s">
        <v>30</v>
      </c>
      <c r="D307" s="17" t="s">
        <v>31</v>
      </c>
      <c r="E307" s="18" t="n">
        <v>200</v>
      </c>
      <c r="F307" s="7" t="s">
        <f>=DATEDIF(A307,$N$2,"y")</f>
      </c>
      <c r="G307" s="7" t="s">
        <f>=DATEDIF(A307,$N$2,"ym")</f>
      </c>
      <c r="H307" s="7" t="s">
        <f>=DATEDIF(A307,$N$2,"md")</f>
      </c>
      <c r="I307" s="7" t="n">
        <v>273</v>
      </c>
      <c r="J307" s="18" t="n">
        <v>227.94115</v>
      </c>
      <c r="K307" s="6" t="s">
        <f>=Портфель!F6*Портфель!$Q$13</f>
      </c>
      <c r="L307" s="6" t="s">
        <f>=(K307-J307)*E307</f>
      </c>
      <c r="M307" s="6" t="s">
        <f>=MAX(0,L307*0.13)</f>
      </c>
    </row>
    <row collapsed="false" customFormat="false" customHeight="false" hidden="false" ht="12.1" outlineLevel="0" r="308">
      <c r="A308" s="53" t="n">
        <v>45814</v>
      </c>
      <c r="B308" s="17" t="s">
        <v>704</v>
      </c>
      <c r="C308" s="17" t="s">
        <v>30</v>
      </c>
      <c r="D308" s="17" t="s">
        <v>31</v>
      </c>
      <c r="E308" s="18" t="n">
        <v>90</v>
      </c>
      <c r="F308" s="7" t="s">
        <f>=DATEDIF(A308,$N$2,"y")</f>
      </c>
      <c r="G308" s="7" t="s">
        <f>=DATEDIF(A308,$N$2,"ym")</f>
      </c>
      <c r="H308" s="7" t="s">
        <f>=DATEDIF(A308,$N$2,"md")</f>
      </c>
      <c r="I308" s="7" t="n">
        <v>147</v>
      </c>
      <c r="J308" s="18" t="n">
        <v>226.05811111111</v>
      </c>
      <c r="K308" s="6" t="s">
        <f>=Портфель!F6*Портфель!$Q$13</f>
      </c>
      <c r="L308" s="6" t="s">
        <f>=(K308-J308)*E308</f>
      </c>
      <c r="M308" s="6" t="s">
        <f>=MAX(0,L308*0.13)</f>
      </c>
    </row>
    <row collapsed="false" customFormat="false" customHeight="false" hidden="false" ht="12.1" outlineLevel="0" r="309">
      <c r="A309" s="53" t="n">
        <v>45814</v>
      </c>
      <c r="B309" s="17" t="s">
        <v>704</v>
      </c>
      <c r="C309" s="17" t="s">
        <v>30</v>
      </c>
      <c r="D309" s="17" t="s">
        <v>31</v>
      </c>
      <c r="E309" s="18" t="n">
        <v>170</v>
      </c>
      <c r="F309" s="7" t="s">
        <f>=DATEDIF(A309,$N$2,"y")</f>
      </c>
      <c r="G309" s="7" t="s">
        <f>=DATEDIF(A309,$N$2,"ym")</f>
      </c>
      <c r="H309" s="7" t="s">
        <f>=DATEDIF(A309,$N$2,"md")</f>
      </c>
      <c r="I309" s="7" t="n">
        <v>147</v>
      </c>
      <c r="J309" s="18" t="n">
        <v>225.94035294118</v>
      </c>
      <c r="K309" s="6" t="s">
        <f>=Портфель!F6*Портфель!$Q$13</f>
      </c>
      <c r="L309" s="6" t="s">
        <f>=(K309-J309)*E309</f>
      </c>
      <c r="M309" s="6" t="s">
        <f>=MAX(0,L309*0.13)</f>
      </c>
    </row>
    <row collapsed="false" customFormat="false" customHeight="false" hidden="false" ht="12.1" outlineLevel="0" r="310">
      <c r="A310" s="53" t="n">
        <v>45814</v>
      </c>
      <c r="B310" s="17" t="s">
        <v>704</v>
      </c>
      <c r="C310" s="17" t="s">
        <v>30</v>
      </c>
      <c r="D310" s="17" t="s">
        <v>31</v>
      </c>
      <c r="E310" s="18" t="n">
        <v>120</v>
      </c>
      <c r="F310" s="7" t="s">
        <f>=DATEDIF(A310,$N$2,"y")</f>
      </c>
      <c r="G310" s="7" t="s">
        <f>=DATEDIF(A310,$N$2,"ym")</f>
      </c>
      <c r="H310" s="7" t="s">
        <f>=DATEDIF(A310,$N$2,"md")</f>
      </c>
      <c r="I310" s="7" t="n">
        <v>147</v>
      </c>
      <c r="J310" s="18" t="n">
        <v>225.94033333333</v>
      </c>
      <c r="K310" s="6" t="s">
        <f>=Портфель!F6*Портфель!$Q$13</f>
      </c>
      <c r="L310" s="6" t="s">
        <f>=(K310-J310)*E310</f>
      </c>
      <c r="M310" s="6" t="s">
        <f>=MAX(0,L310*0.13)</f>
      </c>
    </row>
    <row collapsed="false" customFormat="false" customHeight="false" hidden="false" ht="12.1" outlineLevel="0" r="311">
      <c r="A311" s="53" t="n">
        <v>45814</v>
      </c>
      <c r="B311" s="17" t="s">
        <v>704</v>
      </c>
      <c r="C311" s="17" t="s">
        <v>30</v>
      </c>
      <c r="D311" s="17" t="s">
        <v>31</v>
      </c>
      <c r="E311" s="18" t="n">
        <v>170</v>
      </c>
      <c r="F311" s="7" t="s">
        <f>=DATEDIF(A311,$N$2,"y")</f>
      </c>
      <c r="G311" s="7" t="s">
        <f>=DATEDIF(A311,$N$2,"ym")</f>
      </c>
      <c r="H311" s="7" t="s">
        <f>=DATEDIF(A311,$N$2,"md")</f>
      </c>
      <c r="I311" s="7" t="n">
        <v>147</v>
      </c>
      <c r="J311" s="18" t="n">
        <v>225.94035294118</v>
      </c>
      <c r="K311" s="6" t="s">
        <f>=Портфель!F6*Портфель!$Q$13</f>
      </c>
      <c r="L311" s="6" t="s">
        <f>=(K311-J311)*E311</f>
      </c>
      <c r="M311" s="6" t="s">
        <f>=MAX(0,L311*0.13)</f>
      </c>
    </row>
    <row collapsed="false" customFormat="false" customHeight="false" hidden="false" ht="12.1" outlineLevel="0" r="312">
      <c r="A312" s="53" t="n">
        <v>45814</v>
      </c>
      <c r="B312" s="17" t="s">
        <v>704</v>
      </c>
      <c r="C312" s="17" t="s">
        <v>30</v>
      </c>
      <c r="D312" s="17" t="s">
        <v>31</v>
      </c>
      <c r="E312" s="18" t="n">
        <v>170</v>
      </c>
      <c r="F312" s="7" t="s">
        <f>=DATEDIF(A312,$N$2,"y")</f>
      </c>
      <c r="G312" s="7" t="s">
        <f>=DATEDIF(A312,$N$2,"ym")</f>
      </c>
      <c r="H312" s="7" t="s">
        <f>=DATEDIF(A312,$N$2,"md")</f>
      </c>
      <c r="I312" s="7" t="n">
        <v>147</v>
      </c>
      <c r="J312" s="18" t="n">
        <v>225.94035294118</v>
      </c>
      <c r="K312" s="6" t="s">
        <f>=Портфель!F6*Портфель!$Q$13</f>
      </c>
      <c r="L312" s="6" t="s">
        <f>=(K312-J312)*E312</f>
      </c>
      <c r="M312" s="6" t="s">
        <f>=MAX(0,L312*0.13)</f>
      </c>
    </row>
    <row collapsed="false" customFormat="false" customHeight="false" hidden="false" ht="12.1" outlineLevel="0" r="313">
      <c r="A313" s="53" t="n">
        <v>45814</v>
      </c>
      <c r="B313" s="17" t="s">
        <v>704</v>
      </c>
      <c r="C313" s="17" t="s">
        <v>30</v>
      </c>
      <c r="D313" s="17" t="s">
        <v>31</v>
      </c>
      <c r="E313" s="18" t="n">
        <v>180</v>
      </c>
      <c r="F313" s="7" t="s">
        <f>=DATEDIF(A313,$N$2,"y")</f>
      </c>
      <c r="G313" s="7" t="s">
        <f>=DATEDIF(A313,$N$2,"ym")</f>
      </c>
      <c r="H313" s="7" t="s">
        <f>=DATEDIF(A313,$N$2,"md")</f>
      </c>
      <c r="I313" s="7" t="n">
        <v>147</v>
      </c>
      <c r="J313" s="18" t="n">
        <v>225.94033333333</v>
      </c>
      <c r="K313" s="6" t="s">
        <f>=Портфель!F6*Портфель!$Q$13</f>
      </c>
      <c r="L313" s="6" t="s">
        <f>=(K313-J313)*E313</f>
      </c>
      <c r="M313" s="6" t="s">
        <f>=MAX(0,L313*0.13)</f>
      </c>
    </row>
    <row collapsed="false" customFormat="false" customHeight="false" hidden="false" ht="12.1" outlineLevel="0" r="314">
      <c r="A314" s="53" t="n">
        <v>45814</v>
      </c>
      <c r="B314" s="17" t="s">
        <v>704</v>
      </c>
      <c r="C314" s="17" t="s">
        <v>30</v>
      </c>
      <c r="D314" s="17" t="s">
        <v>31</v>
      </c>
      <c r="E314" s="18" t="n">
        <v>30</v>
      </c>
      <c r="F314" s="7" t="s">
        <f>=DATEDIF(A314,$N$2,"y")</f>
      </c>
      <c r="G314" s="7" t="s">
        <f>=DATEDIF(A314,$N$2,"ym")</f>
      </c>
      <c r="H314" s="7" t="s">
        <f>=DATEDIF(A314,$N$2,"md")</f>
      </c>
      <c r="I314" s="7" t="n">
        <v>147</v>
      </c>
      <c r="J314" s="18" t="n">
        <v>225.94033333333</v>
      </c>
      <c r="K314" s="6" t="s">
        <f>=Портфель!F6*Портфель!$Q$13</f>
      </c>
      <c r="L314" s="6" t="s">
        <f>=(K314-J314)*E314</f>
      </c>
      <c r="M314" s="6" t="s">
        <f>=MAX(0,L314*0.13)</f>
      </c>
    </row>
    <row collapsed="false" customFormat="false" customHeight="false" hidden="false" ht="12.1" outlineLevel="0" r="315">
      <c r="A315" s="53" t="n">
        <v>45814</v>
      </c>
      <c r="B315" s="17" t="s">
        <v>704</v>
      </c>
      <c r="C315" s="17" t="s">
        <v>30</v>
      </c>
      <c r="D315" s="17" t="s">
        <v>31</v>
      </c>
      <c r="E315" s="18" t="n">
        <v>100</v>
      </c>
      <c r="F315" s="7" t="s">
        <f>=DATEDIF(A315,$N$2,"y")</f>
      </c>
      <c r="G315" s="7" t="s">
        <f>=DATEDIF(A315,$N$2,"ym")</f>
      </c>
      <c r="H315" s="7" t="s">
        <f>=DATEDIF(A315,$N$2,"md")</f>
      </c>
      <c r="I315" s="7" t="n">
        <v>147</v>
      </c>
      <c r="J315" s="18" t="n">
        <v>225.9403</v>
      </c>
      <c r="K315" s="6" t="s">
        <f>=Портфель!F6*Портфель!$Q$13</f>
      </c>
      <c r="L315" s="6" t="s">
        <f>=(K315-J315)*E315</f>
      </c>
      <c r="M315" s="6" t="s">
        <f>=MAX(0,L315*0.13)</f>
      </c>
    </row>
    <row collapsed="false" customFormat="false" customHeight="false" hidden="false" ht="12.1" outlineLevel="0" r="316">
      <c r="A316" s="53" t="n">
        <v>45814</v>
      </c>
      <c r="B316" s="17" t="s">
        <v>704</v>
      </c>
      <c r="C316" s="17" t="s">
        <v>30</v>
      </c>
      <c r="D316" s="17" t="s">
        <v>31</v>
      </c>
      <c r="E316" s="18" t="n">
        <v>180</v>
      </c>
      <c r="F316" s="7" t="s">
        <f>=DATEDIF(A316,$N$2,"y")</f>
      </c>
      <c r="G316" s="7" t="s">
        <f>=DATEDIF(A316,$N$2,"ym")</f>
      </c>
      <c r="H316" s="7" t="s">
        <f>=DATEDIF(A316,$N$2,"md")</f>
      </c>
      <c r="I316" s="7" t="n">
        <v>147</v>
      </c>
      <c r="J316" s="18" t="n">
        <v>225.94033333333</v>
      </c>
      <c r="K316" s="6" t="s">
        <f>=Портфель!F6*Портфель!$Q$13</f>
      </c>
      <c r="L316" s="6" t="s">
        <f>=(K316-J316)*E316</f>
      </c>
      <c r="M316" s="6" t="s">
        <f>=MAX(0,L316*0.13)</f>
      </c>
    </row>
    <row collapsed="false" customFormat="false" customHeight="false" hidden="false" ht="12.1" outlineLevel="0" r="317">
      <c r="A317" s="53" t="n">
        <v>45842</v>
      </c>
      <c r="B317" s="17" t="s">
        <v>704</v>
      </c>
      <c r="C317" s="17" t="s">
        <v>30</v>
      </c>
      <c r="D317" s="17" t="s">
        <v>31</v>
      </c>
      <c r="E317" s="18" t="n">
        <v>360</v>
      </c>
      <c r="F317" s="7" t="s">
        <f>=DATEDIF(A317,$N$2,"y")</f>
      </c>
      <c r="G317" s="7" t="s">
        <f>=DATEDIF(A317,$N$2,"ym")</f>
      </c>
      <c r="H317" s="7" t="s">
        <f>=DATEDIF(A317,$N$2,"md")</f>
      </c>
      <c r="I317" s="7" t="n">
        <v>119</v>
      </c>
      <c r="J317" s="18" t="n">
        <v>226.79066666667</v>
      </c>
      <c r="K317" s="6" t="s">
        <f>=Портфель!F6*Портфель!$Q$13</f>
      </c>
      <c r="L317" s="6" t="s">
        <f>=(K317-J317)*E317</f>
      </c>
      <c r="M317" s="6" t="s">
        <f>=MAX(0,L317*0.13)</f>
      </c>
    </row>
    <row collapsed="false" customFormat="false" customHeight="false" hidden="false" ht="12.1" outlineLevel="0" r="318">
      <c r="A318" s="53" t="n">
        <v>45842</v>
      </c>
      <c r="B318" s="17" t="s">
        <v>704</v>
      </c>
      <c r="C318" s="17" t="s">
        <v>30</v>
      </c>
      <c r="D318" s="17" t="s">
        <v>31</v>
      </c>
      <c r="E318" s="18" t="n">
        <v>300</v>
      </c>
      <c r="F318" s="7" t="s">
        <f>=DATEDIF(A318,$N$2,"y")</f>
      </c>
      <c r="G318" s="7" t="s">
        <f>=DATEDIF(A318,$N$2,"ym")</f>
      </c>
      <c r="H318" s="7" t="s">
        <f>=DATEDIF(A318,$N$2,"md")</f>
      </c>
      <c r="I318" s="7" t="n">
        <v>119</v>
      </c>
      <c r="J318" s="18" t="n">
        <v>226.79066666667</v>
      </c>
      <c r="K318" s="6" t="s">
        <f>=Портфель!F6*Портфель!$Q$13</f>
      </c>
      <c r="L318" s="6" t="s">
        <f>=(K318-J318)*E318</f>
      </c>
      <c r="M318" s="6" t="s">
        <f>=MAX(0,L318*0.13)</f>
      </c>
    </row>
    <row collapsed="false" customFormat="false" customHeight="false" hidden="false" ht="12.1" outlineLevel="0" r="319">
      <c r="A319" s="53" t="n">
        <v>45843</v>
      </c>
      <c r="B319" s="17" t="s">
        <v>704</v>
      </c>
      <c r="C319" s="17" t="s">
        <v>30</v>
      </c>
      <c r="D319" s="17" t="s">
        <v>31</v>
      </c>
      <c r="E319" s="18" t="n">
        <v>800</v>
      </c>
      <c r="F319" s="7" t="s">
        <f>=DATEDIF(A319,$N$2,"y")</f>
      </c>
      <c r="G319" s="7" t="s">
        <f>=DATEDIF(A319,$N$2,"ym")</f>
      </c>
      <c r="H319" s="7" t="s">
        <f>=DATEDIF(A319,$N$2,"md")</f>
      </c>
      <c r="I319" s="7" t="n">
        <v>119</v>
      </c>
      <c r="J319" s="18" t="n">
        <v>224.9899625</v>
      </c>
      <c r="K319" s="6" t="s">
        <f>=Портфель!F6*Портфель!$Q$13</f>
      </c>
      <c r="L319" s="6" t="s">
        <f>=(K319-J319)*E319</f>
      </c>
      <c r="M319" s="6" t="s">
        <f>=MAX(0,L319*0.13)</f>
      </c>
    </row>
    <row collapsed="false" customFormat="false" customHeight="false" hidden="false" ht="12.1" outlineLevel="0" r="320">
      <c r="A320" s="53" t="n">
        <v>43906</v>
      </c>
      <c r="B320" s="17" t="s">
        <v>704</v>
      </c>
      <c r="C320" s="17" t="s">
        <v>33</v>
      </c>
      <c r="D320" s="17" t="s">
        <v>34</v>
      </c>
      <c r="E320" s="18" t="n">
        <v>200</v>
      </c>
      <c r="F320" s="7" t="s">
        <f>=DATEDIF(A320,$N$2,"y")</f>
      </c>
      <c r="G320" s="7" t="s">
        <f>=DATEDIF(A320,$N$2,"ym")</f>
      </c>
      <c r="H320" s="7" t="s">
        <f>=DATEDIF(A320,$N$2,"md")</f>
      </c>
      <c r="I320" s="7" t="n">
        <v>2055</v>
      </c>
      <c r="J320" s="18" t="n">
        <v>178.0913</v>
      </c>
      <c r="K320" s="6" t="s">
        <f>=Портфель!F7*Портфель!$Q$13</f>
      </c>
      <c r="L320" s="6" t="s">
        <f>=(K320-J320)*E320</f>
      </c>
      <c r="M320" s="6" t="s">
        <f>=MAX(0,L320*0.13)</f>
      </c>
    </row>
    <row collapsed="false" customFormat="false" customHeight="false" hidden="false" ht="12.1" outlineLevel="0" r="321">
      <c r="A321" s="53" t="n">
        <v>44519</v>
      </c>
      <c r="B321" s="17" t="s">
        <v>704</v>
      </c>
      <c r="C321" s="17" t="s">
        <v>33</v>
      </c>
      <c r="D321" s="17" t="s">
        <v>34</v>
      </c>
      <c r="E321" s="18" t="n">
        <v>50</v>
      </c>
      <c r="F321" s="7" t="s">
        <f>=DATEDIF(A321,$N$2,"y")</f>
      </c>
      <c r="G321" s="7" t="s">
        <f>=DATEDIF(A321,$N$2,"ym")</f>
      </c>
      <c r="H321" s="7" t="s">
        <f>=DATEDIF(A321,$N$2,"md")</f>
      </c>
      <c r="I321" s="7" t="n">
        <v>1442</v>
      </c>
      <c r="J321" s="18" t="n">
        <v>307.1534</v>
      </c>
      <c r="K321" s="6" t="s">
        <f>=Портфель!F7*Портфель!$Q$13</f>
      </c>
      <c r="L321" s="6" t="s">
        <f>=(K321-J321)*E321</f>
      </c>
      <c r="M321" s="6" t="s">
        <f>=MAX(0,L321*0.13)</f>
      </c>
    </row>
    <row collapsed="false" customFormat="false" customHeight="false" hidden="false" ht="12.1" outlineLevel="0" r="322">
      <c r="A322" s="53" t="n">
        <v>44519</v>
      </c>
      <c r="B322" s="17" t="s">
        <v>704</v>
      </c>
      <c r="C322" s="17" t="s">
        <v>33</v>
      </c>
      <c r="D322" s="17" t="s">
        <v>34</v>
      </c>
      <c r="E322" s="18" t="n">
        <v>100</v>
      </c>
      <c r="F322" s="7" t="s">
        <f>=DATEDIF(A322,$N$2,"y")</f>
      </c>
      <c r="G322" s="7" t="s">
        <f>=DATEDIF(A322,$N$2,"ym")</f>
      </c>
      <c r="H322" s="7" t="s">
        <f>=DATEDIF(A322,$N$2,"md")</f>
      </c>
      <c r="I322" s="7" t="n">
        <v>1442</v>
      </c>
      <c r="J322" s="18" t="n">
        <v>301.8508</v>
      </c>
      <c r="K322" s="6" t="s">
        <f>=Портфель!F7*Портфель!$Q$13</f>
      </c>
      <c r="L322" s="6" t="s">
        <f>=(K322-J322)*E322</f>
      </c>
      <c r="M322" s="6" t="s">
        <f>=MAX(0,L322*0.13)</f>
      </c>
    </row>
    <row collapsed="false" customFormat="false" customHeight="false" hidden="false" ht="12.1" outlineLevel="0" r="323">
      <c r="A323" s="53" t="n">
        <v>44523</v>
      </c>
      <c r="B323" s="17" t="s">
        <v>704</v>
      </c>
      <c r="C323" s="17" t="s">
        <v>33</v>
      </c>
      <c r="D323" s="17" t="s">
        <v>34</v>
      </c>
      <c r="E323" s="18" t="n">
        <v>150</v>
      </c>
      <c r="F323" s="7" t="s">
        <f>=DATEDIF(A323,$N$2,"y")</f>
      </c>
      <c r="G323" s="7" t="s">
        <f>=DATEDIF(A323,$N$2,"ym")</f>
      </c>
      <c r="H323" s="7" t="s">
        <f>=DATEDIF(A323,$N$2,"md")</f>
      </c>
      <c r="I323" s="7" t="n">
        <v>1438</v>
      </c>
      <c r="J323" s="18" t="n">
        <v>301.05046666667</v>
      </c>
      <c r="K323" s="6" t="s">
        <f>=Портфель!F7*Портфель!$Q$13</f>
      </c>
      <c r="L323" s="6" t="s">
        <f>=(K323-J323)*E323</f>
      </c>
      <c r="M323" s="6" t="s">
        <f>=MAX(0,L323*0.13)</f>
      </c>
    </row>
    <row collapsed="false" customFormat="false" customHeight="false" hidden="false" ht="12.1" outlineLevel="0" r="324">
      <c r="A324" s="53" t="n">
        <v>44525</v>
      </c>
      <c r="B324" s="17" t="s">
        <v>704</v>
      </c>
      <c r="C324" s="17" t="s">
        <v>33</v>
      </c>
      <c r="D324" s="17" t="s">
        <v>34</v>
      </c>
      <c r="E324" s="18" t="n">
        <v>10</v>
      </c>
      <c r="F324" s="7" t="s">
        <f>=DATEDIF(A324,$N$2,"y")</f>
      </c>
      <c r="G324" s="7" t="s">
        <f>=DATEDIF(A324,$N$2,"ym")</f>
      </c>
      <c r="H324" s="7" t="s">
        <f>=DATEDIF(A324,$N$2,"md")</f>
      </c>
      <c r="I324" s="7" t="n">
        <v>1436</v>
      </c>
      <c r="J324" s="18" t="n">
        <v>297.749</v>
      </c>
      <c r="K324" s="6" t="s">
        <f>=Портфель!F7*Портфель!$Q$13</f>
      </c>
      <c r="L324" s="6" t="s">
        <f>=(K324-J324)*E324</f>
      </c>
      <c r="M324" s="6" t="s">
        <f>=MAX(0,L324*0.13)</f>
      </c>
    </row>
    <row collapsed="false" customFormat="false" customHeight="false" hidden="false" ht="12.1" outlineLevel="0" r="325">
      <c r="A325" s="53" t="n">
        <v>44525</v>
      </c>
      <c r="B325" s="17" t="s">
        <v>704</v>
      </c>
      <c r="C325" s="17" t="s">
        <v>33</v>
      </c>
      <c r="D325" s="17" t="s">
        <v>34</v>
      </c>
      <c r="E325" s="18" t="n">
        <v>10</v>
      </c>
      <c r="F325" s="7" t="s">
        <f>=DATEDIF(A325,$N$2,"y")</f>
      </c>
      <c r="G325" s="7" t="s">
        <f>=DATEDIF(A325,$N$2,"ym")</f>
      </c>
      <c r="H325" s="7" t="s">
        <f>=DATEDIF(A325,$N$2,"md")</f>
      </c>
      <c r="I325" s="7" t="n">
        <v>1436</v>
      </c>
      <c r="J325" s="18" t="n">
        <v>297.749</v>
      </c>
      <c r="K325" s="6" t="s">
        <f>=Портфель!F7*Портфель!$Q$13</f>
      </c>
      <c r="L325" s="6" t="s">
        <f>=(K325-J325)*E325</f>
      </c>
      <c r="M325" s="6" t="s">
        <f>=MAX(0,L325*0.13)</f>
      </c>
    </row>
    <row collapsed="false" customFormat="false" customHeight="false" hidden="false" ht="12.1" outlineLevel="0" r="326">
      <c r="A326" s="53" t="n">
        <v>44544</v>
      </c>
      <c r="B326" s="17" t="s">
        <v>704</v>
      </c>
      <c r="C326" s="17" t="s">
        <v>33</v>
      </c>
      <c r="D326" s="17" t="s">
        <v>34</v>
      </c>
      <c r="E326" s="18" t="n">
        <v>50</v>
      </c>
      <c r="F326" s="7" t="s">
        <f>=DATEDIF(A326,$N$2,"y")</f>
      </c>
      <c r="G326" s="7" t="s">
        <f>=DATEDIF(A326,$N$2,"ym")</f>
      </c>
      <c r="H326" s="7" t="s">
        <f>=DATEDIF(A326,$N$2,"md")</f>
      </c>
      <c r="I326" s="7" t="n">
        <v>1417</v>
      </c>
      <c r="J326" s="18" t="n">
        <v>265.1324</v>
      </c>
      <c r="K326" s="6" t="s">
        <f>=Портфель!F7*Портфель!$Q$13</f>
      </c>
      <c r="L326" s="6" t="s">
        <f>=(K326-J326)*E326</f>
      </c>
      <c r="M326" s="6" t="s">
        <f>=MAX(0,L326*0.13)</f>
      </c>
    </row>
    <row collapsed="false" customFormat="false" customHeight="false" hidden="false" ht="12.1" outlineLevel="0" r="327">
      <c r="A327" s="53" t="n">
        <v>44544</v>
      </c>
      <c r="B327" s="17" t="s">
        <v>704</v>
      </c>
      <c r="C327" s="17" t="s">
        <v>33</v>
      </c>
      <c r="D327" s="17" t="s">
        <v>34</v>
      </c>
      <c r="E327" s="18" t="n">
        <v>100</v>
      </c>
      <c r="F327" s="7" t="s">
        <f>=DATEDIF(A327,$N$2,"y")</f>
      </c>
      <c r="G327" s="7" t="s">
        <f>=DATEDIF(A327,$N$2,"ym")</f>
      </c>
      <c r="H327" s="7" t="s">
        <f>=DATEDIF(A327,$N$2,"md")</f>
      </c>
      <c r="I327" s="7" t="n">
        <v>1417</v>
      </c>
      <c r="J327" s="18" t="n">
        <v>269.6348</v>
      </c>
      <c r="K327" s="6" t="s">
        <f>=Портфель!F7*Портфель!$Q$13</f>
      </c>
      <c r="L327" s="6" t="s">
        <f>=(K327-J327)*E327</f>
      </c>
      <c r="M327" s="6" t="s">
        <f>=MAX(0,L327*0.13)</f>
      </c>
    </row>
    <row collapsed="false" customFormat="false" customHeight="false" hidden="false" ht="12.1" outlineLevel="0" r="328">
      <c r="A328" s="53" t="n">
        <v>44564</v>
      </c>
      <c r="B328" s="17" t="s">
        <v>704</v>
      </c>
      <c r="C328" s="17" t="s">
        <v>33</v>
      </c>
      <c r="D328" s="17" t="s">
        <v>34</v>
      </c>
      <c r="E328" s="18" t="n">
        <v>70</v>
      </c>
      <c r="F328" s="7" t="s">
        <f>=DATEDIF(A328,$N$2,"y")</f>
      </c>
      <c r="G328" s="7" t="s">
        <f>=DATEDIF(A328,$N$2,"ym")</f>
      </c>
      <c r="H328" s="7" t="s">
        <f>=DATEDIF(A328,$N$2,"md")</f>
      </c>
      <c r="I328" s="7" t="n">
        <v>1397</v>
      </c>
      <c r="J328" s="18" t="n">
        <v>285.14257142857</v>
      </c>
      <c r="K328" s="6" t="s">
        <f>=Портфель!F7*Портфель!$Q$13</f>
      </c>
      <c r="L328" s="6" t="s">
        <f>=(K328-J328)*E328</f>
      </c>
      <c r="M328" s="6" t="s">
        <f>=MAX(0,L328*0.13)</f>
      </c>
    </row>
    <row collapsed="false" customFormat="false" customHeight="false" hidden="false" ht="12.1" outlineLevel="0" r="329">
      <c r="A329" s="53" t="n">
        <v>44595</v>
      </c>
      <c r="B329" s="17" t="s">
        <v>704</v>
      </c>
      <c r="C329" s="17" t="s">
        <v>33</v>
      </c>
      <c r="D329" s="17" t="s">
        <v>34</v>
      </c>
      <c r="E329" s="18" t="n">
        <v>50</v>
      </c>
      <c r="F329" s="7" t="s">
        <f>=DATEDIF(A329,$N$2,"y")</f>
      </c>
      <c r="G329" s="7" t="s">
        <f>=DATEDIF(A329,$N$2,"ym")</f>
      </c>
      <c r="H329" s="7" t="s">
        <f>=DATEDIF(A329,$N$2,"md")</f>
      </c>
      <c r="I329" s="7" t="n">
        <v>1366</v>
      </c>
      <c r="J329" s="18" t="n">
        <v>241.511</v>
      </c>
      <c r="K329" s="6" t="s">
        <f>=Портфель!F7*Портфель!$Q$13</f>
      </c>
      <c r="L329" s="6" t="s">
        <f>=(K329-J329)*E329</f>
      </c>
      <c r="M329" s="6" t="s">
        <f>=MAX(0,L329*0.13)</f>
      </c>
    </row>
    <row collapsed="false" customFormat="false" customHeight="false" hidden="false" ht="12.1" outlineLevel="0" r="330">
      <c r="A330" s="53" t="n">
        <v>44613</v>
      </c>
      <c r="B330" s="17" t="s">
        <v>704</v>
      </c>
      <c r="C330" s="17" t="s">
        <v>33</v>
      </c>
      <c r="D330" s="17" t="s">
        <v>34</v>
      </c>
      <c r="E330" s="18" t="n">
        <v>20</v>
      </c>
      <c r="F330" s="7" t="s">
        <f>=DATEDIF(A330,$N$2,"y")</f>
      </c>
      <c r="G330" s="7" t="s">
        <f>=DATEDIF(A330,$N$2,"ym")</f>
      </c>
      <c r="H330" s="7" t="s">
        <f>=DATEDIF(A330,$N$2,"md")</f>
      </c>
      <c r="I330" s="7" t="n">
        <v>1348</v>
      </c>
      <c r="J330" s="18" t="n">
        <v>221.3015</v>
      </c>
      <c r="K330" s="6" t="s">
        <f>=Портфель!F7*Портфель!$Q$13</f>
      </c>
      <c r="L330" s="6" t="s">
        <f>=(K330-J330)*E330</f>
      </c>
      <c r="M330" s="6" t="s">
        <f>=MAX(0,L330*0.13)</f>
      </c>
    </row>
    <row collapsed="false" customFormat="false" customHeight="false" hidden="false" ht="12.1" outlineLevel="0" r="331">
      <c r="A331" s="53" t="n">
        <v>44701</v>
      </c>
      <c r="B331" s="17" t="s">
        <v>704</v>
      </c>
      <c r="C331" s="17" t="s">
        <v>33</v>
      </c>
      <c r="D331" s="17" t="s">
        <v>34</v>
      </c>
      <c r="E331" s="18" t="n">
        <v>50</v>
      </c>
      <c r="F331" s="7" t="s">
        <f>=DATEDIF(A331,$N$2,"y")</f>
      </c>
      <c r="G331" s="7" t="s">
        <f>=DATEDIF(A331,$N$2,"ym")</f>
      </c>
      <c r="H331" s="7" t="s">
        <f>=DATEDIF(A331,$N$2,"md")</f>
      </c>
      <c r="I331" s="7" t="n">
        <v>1260</v>
      </c>
      <c r="J331" s="18" t="n">
        <v>119.6656</v>
      </c>
      <c r="K331" s="6" t="s">
        <f>=Портфель!F7*Портфель!$Q$13</f>
      </c>
      <c r="L331" s="6" t="s">
        <f>=(K331-J331)*E331</f>
      </c>
      <c r="M331" s="6" t="s">
        <f>=MAX(0,L331*0.13)</f>
      </c>
    </row>
    <row collapsed="false" customFormat="false" customHeight="false" hidden="false" ht="12.1" outlineLevel="0" r="332">
      <c r="A332" s="53" t="n">
        <v>44792</v>
      </c>
      <c r="B332" s="17" t="s">
        <v>704</v>
      </c>
      <c r="C332" s="17" t="s">
        <v>33</v>
      </c>
      <c r="D332" s="17" t="s">
        <v>34</v>
      </c>
      <c r="E332" s="18" t="n">
        <v>100</v>
      </c>
      <c r="F332" s="7" t="s">
        <f>=DATEDIF(A332,$N$2,"y")</f>
      </c>
      <c r="G332" s="7" t="s">
        <f>=DATEDIF(A332,$N$2,"ym")</f>
      </c>
      <c r="H332" s="7" t="s">
        <f>=DATEDIF(A332,$N$2,"md")</f>
      </c>
      <c r="I332" s="7" t="n">
        <v>1169</v>
      </c>
      <c r="J332" s="18" t="n">
        <v>121.0605</v>
      </c>
      <c r="K332" s="6" t="s">
        <f>=Портфель!F7*Портфель!$Q$13</f>
      </c>
      <c r="L332" s="6" t="s">
        <f>=(K332-J332)*E332</f>
      </c>
      <c r="M332" s="6" t="s">
        <f>=MAX(0,L332*0.13)</f>
      </c>
    </row>
    <row collapsed="false" customFormat="false" customHeight="false" hidden="false" ht="12.1" outlineLevel="0" r="333">
      <c r="A333" s="53" t="n">
        <v>44819</v>
      </c>
      <c r="B333" s="17" t="s">
        <v>704</v>
      </c>
      <c r="C333" s="17" t="s">
        <v>33</v>
      </c>
      <c r="D333" s="17" t="s">
        <v>34</v>
      </c>
      <c r="E333" s="18" t="n">
        <v>10</v>
      </c>
      <c r="F333" s="7" t="s">
        <f>=DATEDIF(A333,$N$2,"y")</f>
      </c>
      <c r="G333" s="7" t="s">
        <f>=DATEDIF(A333,$N$2,"ym")</f>
      </c>
      <c r="H333" s="7" t="s">
        <f>=DATEDIF(A333,$N$2,"md")</f>
      </c>
      <c r="I333" s="7" t="n">
        <v>1142</v>
      </c>
      <c r="J333" s="18" t="n">
        <v>132.367</v>
      </c>
      <c r="K333" s="6" t="s">
        <f>=Портфель!F7*Портфель!$Q$13</f>
      </c>
      <c r="L333" s="6" t="s">
        <f>=(K333-J333)*E333</f>
      </c>
      <c r="M333" s="6" t="s">
        <f>=MAX(0,L333*0.13)</f>
      </c>
    </row>
    <row collapsed="false" customFormat="false" customHeight="false" hidden="false" ht="12.1" outlineLevel="0" r="334">
      <c r="A334" s="53" t="n">
        <v>44824</v>
      </c>
      <c r="B334" s="17" t="s">
        <v>704</v>
      </c>
      <c r="C334" s="17" t="s">
        <v>33</v>
      </c>
      <c r="D334" s="17" t="s">
        <v>34</v>
      </c>
      <c r="E334" s="18" t="n">
        <v>80</v>
      </c>
      <c r="F334" s="7" t="s">
        <f>=DATEDIF(A334,$N$2,"y")</f>
      </c>
      <c r="G334" s="7" t="s">
        <f>=DATEDIF(A334,$N$2,"ym")</f>
      </c>
      <c r="H334" s="7" t="s">
        <f>=DATEDIF(A334,$N$2,"md")</f>
      </c>
      <c r="I334" s="7" t="n">
        <v>1137</v>
      </c>
      <c r="J334" s="18" t="n">
        <v>121.66075</v>
      </c>
      <c r="K334" s="6" t="s">
        <f>=Портфель!F7*Портфель!$Q$13</f>
      </c>
      <c r="L334" s="6" t="s">
        <f>=(K334-J334)*E334</f>
      </c>
      <c r="M334" s="6" t="s">
        <f>=MAX(0,L334*0.13)</f>
      </c>
    </row>
    <row collapsed="false" customFormat="false" customHeight="false" hidden="false" ht="12.1" outlineLevel="0" r="335">
      <c r="A335" s="53" t="n">
        <v>44825</v>
      </c>
      <c r="B335" s="17" t="s">
        <v>704</v>
      </c>
      <c r="C335" s="17" t="s">
        <v>33</v>
      </c>
      <c r="D335" s="17" t="s">
        <v>34</v>
      </c>
      <c r="E335" s="18" t="n">
        <v>30</v>
      </c>
      <c r="F335" s="7" t="s">
        <f>=DATEDIF(A335,$N$2,"y")</f>
      </c>
      <c r="G335" s="7" t="s">
        <f>=DATEDIF(A335,$N$2,"ym")</f>
      </c>
      <c r="H335" s="7" t="s">
        <f>=DATEDIF(A335,$N$2,"md")</f>
      </c>
      <c r="I335" s="7" t="n">
        <v>1136</v>
      </c>
      <c r="J335" s="18" t="n">
        <v>116.56833333333</v>
      </c>
      <c r="K335" s="6" t="s">
        <f>=Портфель!F7*Портфель!$Q$13</f>
      </c>
      <c r="L335" s="6" t="s">
        <f>=(K335-J335)*E335</f>
      </c>
      <c r="M335" s="6" t="s">
        <f>=MAX(0,L335*0.13)</f>
      </c>
    </row>
    <row collapsed="false" customFormat="false" customHeight="false" hidden="false" ht="12.1" outlineLevel="0" r="336">
      <c r="A336" s="53" t="n">
        <v>44825</v>
      </c>
      <c r="B336" s="17" t="s">
        <v>704</v>
      </c>
      <c r="C336" s="17" t="s">
        <v>33</v>
      </c>
      <c r="D336" s="17" t="s">
        <v>34</v>
      </c>
      <c r="E336" s="18" t="n">
        <v>10</v>
      </c>
      <c r="F336" s="7" t="s">
        <f>=DATEDIF(A336,$N$2,"y")</f>
      </c>
      <c r="G336" s="7" t="s">
        <f>=DATEDIF(A336,$N$2,"ym")</f>
      </c>
      <c r="H336" s="7" t="s">
        <f>=DATEDIF(A336,$N$2,"md")</f>
      </c>
      <c r="I336" s="7" t="n">
        <v>1136</v>
      </c>
      <c r="J336" s="18" t="n">
        <v>116.569</v>
      </c>
      <c r="K336" s="6" t="s">
        <f>=Портфель!F7*Портфель!$Q$13</f>
      </c>
      <c r="L336" s="6" t="s">
        <f>=(K336-J336)*E336</f>
      </c>
      <c r="M336" s="6" t="s">
        <f>=MAX(0,L336*0.13)</f>
      </c>
    </row>
    <row collapsed="false" customFormat="false" customHeight="false" hidden="false" ht="12.1" outlineLevel="0" r="337">
      <c r="A337" s="53" t="n">
        <v>44825</v>
      </c>
      <c r="B337" s="17" t="s">
        <v>704</v>
      </c>
      <c r="C337" s="17" t="s">
        <v>33</v>
      </c>
      <c r="D337" s="17" t="s">
        <v>34</v>
      </c>
      <c r="E337" s="18" t="n">
        <v>50</v>
      </c>
      <c r="F337" s="7" t="s">
        <f>=DATEDIF(A337,$N$2,"y")</f>
      </c>
      <c r="G337" s="7" t="s">
        <f>=DATEDIF(A337,$N$2,"ym")</f>
      </c>
      <c r="H337" s="7" t="s">
        <f>=DATEDIF(A337,$N$2,"md")</f>
      </c>
      <c r="I337" s="7" t="n">
        <v>1136</v>
      </c>
      <c r="J337" s="18" t="n">
        <v>116.5682</v>
      </c>
      <c r="K337" s="6" t="s">
        <f>=Портфель!F7*Портфель!$Q$13</f>
      </c>
      <c r="L337" s="6" t="s">
        <f>=(K337-J337)*E337</f>
      </c>
      <c r="M337" s="6" t="s">
        <f>=MAX(0,L337*0.13)</f>
      </c>
    </row>
    <row collapsed="false" customFormat="false" customHeight="false" hidden="false" ht="12.1" outlineLevel="0" r="338">
      <c r="A338" s="53" t="n">
        <v>44841</v>
      </c>
      <c r="B338" s="17" t="s">
        <v>704</v>
      </c>
      <c r="C338" s="17" t="s">
        <v>33</v>
      </c>
      <c r="D338" s="17" t="s">
        <v>34</v>
      </c>
      <c r="E338" s="18" t="n">
        <v>200</v>
      </c>
      <c r="F338" s="7" t="s">
        <f>=DATEDIF(A338,$N$2,"y")</f>
      </c>
      <c r="G338" s="7" t="s">
        <f>=DATEDIF(A338,$N$2,"ym")</f>
      </c>
      <c r="H338" s="7" t="s">
        <f>=DATEDIF(A338,$N$2,"md")</f>
      </c>
      <c r="I338" s="7" t="n">
        <v>1120</v>
      </c>
      <c r="J338" s="18" t="n">
        <v>100.06</v>
      </c>
      <c r="K338" s="6" t="s">
        <f>=Портфель!F7*Портфель!$Q$13</f>
      </c>
      <c r="L338" s="6" t="s">
        <f>=(K338-J338)*E338</f>
      </c>
      <c r="M338" s="6" t="s">
        <f>=MAX(0,L338*0.13)</f>
      </c>
    </row>
    <row collapsed="false" customFormat="false" customHeight="false" hidden="false" ht="12.1" outlineLevel="0" r="339">
      <c r="A339" s="53" t="n">
        <v>44844</v>
      </c>
      <c r="B339" s="17" t="s">
        <v>704</v>
      </c>
      <c r="C339" s="17" t="s">
        <v>33</v>
      </c>
      <c r="D339" s="17" t="s">
        <v>34</v>
      </c>
      <c r="E339" s="18" t="n">
        <v>100</v>
      </c>
      <c r="F339" s="7" t="s">
        <f>=DATEDIF(A339,$N$2,"y")</f>
      </c>
      <c r="G339" s="7" t="s">
        <f>=DATEDIF(A339,$N$2,"ym")</f>
      </c>
      <c r="H339" s="7" t="s">
        <f>=DATEDIF(A339,$N$2,"md")</f>
      </c>
      <c r="I339" s="7" t="n">
        <v>1117</v>
      </c>
      <c r="J339" s="18" t="n">
        <v>98.049</v>
      </c>
      <c r="K339" s="6" t="s">
        <f>=Портфель!F7*Портфель!$Q$13</f>
      </c>
      <c r="L339" s="6" t="s">
        <f>=(K339-J339)*E339</f>
      </c>
      <c r="M339" s="6" t="s">
        <f>=MAX(0,L339*0.13)</f>
      </c>
    </row>
    <row collapsed="false" customFormat="false" customHeight="false" hidden="false" ht="12.1" outlineLevel="0" r="340">
      <c r="A340" s="53" t="n">
        <v>44875</v>
      </c>
      <c r="B340" s="17" t="s">
        <v>704</v>
      </c>
      <c r="C340" s="17" t="s">
        <v>33</v>
      </c>
      <c r="D340" s="17" t="s">
        <v>34</v>
      </c>
      <c r="E340" s="18" t="n">
        <v>190</v>
      </c>
      <c r="F340" s="7" t="s">
        <f>=DATEDIF(A340,$N$2,"y")</f>
      </c>
      <c r="G340" s="7" t="s">
        <f>=DATEDIF(A340,$N$2,"ym")</f>
      </c>
      <c r="H340" s="7" t="s">
        <f>=DATEDIF(A340,$N$2,"md")</f>
      </c>
      <c r="I340" s="7" t="n">
        <v>1086</v>
      </c>
      <c r="J340" s="18" t="n">
        <v>128.13963157895</v>
      </c>
      <c r="K340" s="6" t="s">
        <f>=Портфель!F7*Портфель!$Q$13</f>
      </c>
      <c r="L340" s="6" t="s">
        <f>=(K340-J340)*E340</f>
      </c>
      <c r="M340" s="6" t="s">
        <f>=MAX(0,L340*0.13)</f>
      </c>
    </row>
    <row collapsed="false" customFormat="false" customHeight="false" hidden="false" ht="12.1" outlineLevel="0" r="341">
      <c r="A341" s="53" t="n">
        <v>44875</v>
      </c>
      <c r="B341" s="17" t="s">
        <v>704</v>
      </c>
      <c r="C341" s="17" t="s">
        <v>33</v>
      </c>
      <c r="D341" s="17" t="s">
        <v>34</v>
      </c>
      <c r="E341" s="18" t="n">
        <v>270</v>
      </c>
      <c r="F341" s="7" t="s">
        <f>=DATEDIF(A341,$N$2,"y")</f>
      </c>
      <c r="G341" s="7" t="s">
        <f>=DATEDIF(A341,$N$2,"ym")</f>
      </c>
      <c r="H341" s="7" t="s">
        <f>=DATEDIF(A341,$N$2,"md")</f>
      </c>
      <c r="I341" s="7" t="n">
        <v>1086</v>
      </c>
      <c r="J341" s="18" t="n">
        <v>128.14962962963</v>
      </c>
      <c r="K341" s="6" t="s">
        <f>=Портфель!F7*Портфель!$Q$13</f>
      </c>
      <c r="L341" s="6" t="s">
        <f>=(K341-J341)*E341</f>
      </c>
      <c r="M341" s="6" t="s">
        <f>=MAX(0,L341*0.13)</f>
      </c>
    </row>
    <row collapsed="false" customFormat="false" customHeight="false" hidden="false" ht="12.1" outlineLevel="0" r="342">
      <c r="A342" s="53" t="n">
        <v>44972</v>
      </c>
      <c r="B342" s="17" t="s">
        <v>704</v>
      </c>
      <c r="C342" s="17" t="s">
        <v>33</v>
      </c>
      <c r="D342" s="17" t="s">
        <v>34</v>
      </c>
      <c r="E342" s="18" t="n">
        <v>10</v>
      </c>
      <c r="F342" s="7" t="s">
        <f>=DATEDIF(A342,$N$2,"y")</f>
      </c>
      <c r="G342" s="7" t="s">
        <f>=DATEDIF(A342,$N$2,"ym")</f>
      </c>
      <c r="H342" s="7" t="s">
        <f>=DATEDIF(A342,$N$2,"md")</f>
      </c>
      <c r="I342" s="7" t="n">
        <v>989</v>
      </c>
      <c r="J342" s="18" t="n">
        <v>158.834</v>
      </c>
      <c r="K342" s="6" t="s">
        <f>=Портфель!F7*Портфель!$Q$13</f>
      </c>
      <c r="L342" s="6" t="s">
        <f>=(K342-J342)*E342</f>
      </c>
      <c r="M342" s="6" t="s">
        <f>=MAX(0,L342*0.13)</f>
      </c>
    </row>
    <row collapsed="false" customFormat="false" customHeight="false" hidden="false" ht="12.1" outlineLevel="0" r="343">
      <c r="A343" s="53" t="n">
        <v>45054</v>
      </c>
      <c r="B343" s="17" t="s">
        <v>704</v>
      </c>
      <c r="C343" s="17" t="s">
        <v>33</v>
      </c>
      <c r="D343" s="17" t="s">
        <v>34</v>
      </c>
      <c r="E343" s="18" t="n">
        <v>10</v>
      </c>
      <c r="F343" s="7" t="s">
        <f>=DATEDIF(A343,$N$2,"y")</f>
      </c>
      <c r="G343" s="7" t="s">
        <f>=DATEDIF(A343,$N$2,"ym")</f>
      </c>
      <c r="H343" s="7" t="s">
        <f>=DATEDIF(A343,$N$2,"md")</f>
      </c>
      <c r="I343" s="7" t="n">
        <v>907</v>
      </c>
      <c r="J343" s="18" t="n">
        <v>237.095</v>
      </c>
      <c r="K343" s="6" t="s">
        <f>=Портфель!F7*Портфель!$Q$13</f>
      </c>
      <c r="L343" s="6" t="s">
        <f>=(K343-J343)*E343</f>
      </c>
      <c r="M343" s="6" t="s">
        <f>=MAX(0,L343*0.13)</f>
      </c>
    </row>
    <row collapsed="false" customFormat="false" customHeight="false" hidden="false" ht="12.1" outlineLevel="0" r="344">
      <c r="A344" s="53" t="n">
        <v>45118</v>
      </c>
      <c r="B344" s="17" t="s">
        <v>704</v>
      </c>
      <c r="C344" s="17" t="s">
        <v>33</v>
      </c>
      <c r="D344" s="17" t="s">
        <v>34</v>
      </c>
      <c r="E344" s="18" t="n">
        <v>200</v>
      </c>
      <c r="F344" s="7" t="s">
        <f>=DATEDIF(A344,$N$2,"y")</f>
      </c>
      <c r="G344" s="7" t="s">
        <f>=DATEDIF(A344,$N$2,"ym")</f>
      </c>
      <c r="H344" s="7" t="s">
        <f>=DATEDIF(A344,$N$2,"md")</f>
      </c>
      <c r="I344" s="7" t="n">
        <v>843</v>
      </c>
      <c r="J344" s="18" t="n">
        <v>245.098</v>
      </c>
      <c r="K344" s="6" t="s">
        <f>=Портфель!F7*Портфель!$Q$13</f>
      </c>
      <c r="L344" s="6" t="s">
        <f>=(K344-J344)*E344</f>
      </c>
      <c r="M344" s="6" t="s">
        <f>=MAX(0,L344*0.13)</f>
      </c>
    </row>
    <row collapsed="false" customFormat="false" customHeight="false" hidden="false" ht="12.1" outlineLevel="0" r="345">
      <c r="A345" s="53" t="n">
        <v>45323</v>
      </c>
      <c r="B345" s="17" t="s">
        <v>704</v>
      </c>
      <c r="C345" s="17" t="s">
        <v>33</v>
      </c>
      <c r="D345" s="17" t="s">
        <v>34</v>
      </c>
      <c r="E345" s="18" t="n">
        <v>60</v>
      </c>
      <c r="F345" s="7" t="s">
        <f>=DATEDIF(A345,$N$2,"y")</f>
      </c>
      <c r="G345" s="7" t="s">
        <f>=DATEDIF(A345,$N$2,"ym")</f>
      </c>
      <c r="H345" s="7" t="s">
        <f>=DATEDIF(A345,$N$2,"md")</f>
      </c>
      <c r="I345" s="7" t="n">
        <v>638</v>
      </c>
      <c r="J345" s="18" t="n">
        <v>276.91066666667</v>
      </c>
      <c r="K345" s="6" t="s">
        <f>=Портфель!F7*Портфель!$Q$13</f>
      </c>
      <c r="L345" s="6" t="s">
        <f>=(K345-J345)*E345</f>
      </c>
      <c r="M345" s="6" t="s">
        <f>=MAX(0,L345*0.13)</f>
      </c>
    </row>
    <row collapsed="false" customFormat="false" customHeight="false" hidden="false" ht="12.1" outlineLevel="0" r="346">
      <c r="A346" s="53" t="n">
        <v>45342</v>
      </c>
      <c r="B346" s="17" t="s">
        <v>704</v>
      </c>
      <c r="C346" s="17" t="s">
        <v>33</v>
      </c>
      <c r="D346" s="17" t="s">
        <v>34</v>
      </c>
      <c r="E346" s="18" t="n">
        <v>50</v>
      </c>
      <c r="F346" s="7" t="s">
        <f>=DATEDIF(A346,$N$2,"y")</f>
      </c>
      <c r="G346" s="7" t="s">
        <f>=DATEDIF(A346,$N$2,"ym")</f>
      </c>
      <c r="H346" s="7" t="s">
        <f>=DATEDIF(A346,$N$2,"md")</f>
      </c>
      <c r="I346" s="7" t="n">
        <v>619</v>
      </c>
      <c r="J346" s="18" t="n">
        <v>287.6112</v>
      </c>
      <c r="K346" s="6" t="s">
        <f>=Портфель!F7*Портфель!$Q$13</f>
      </c>
      <c r="L346" s="6" t="s">
        <f>=(K346-J346)*E346</f>
      </c>
      <c r="M346" s="6" t="s">
        <f>=MAX(0,L346*0.13)</f>
      </c>
    </row>
    <row collapsed="false" customFormat="false" customHeight="false" hidden="false" ht="12.1" outlineLevel="0" r="347">
      <c r="A347" s="53" t="n">
        <v>45446</v>
      </c>
      <c r="B347" s="17" t="s">
        <v>704</v>
      </c>
      <c r="C347" s="17" t="s">
        <v>33</v>
      </c>
      <c r="D347" s="17" t="s">
        <v>34</v>
      </c>
      <c r="E347" s="18" t="n">
        <v>90</v>
      </c>
      <c r="F347" s="7" t="s">
        <f>=DATEDIF(A347,$N$2,"y")</f>
      </c>
      <c r="G347" s="7" t="s">
        <f>=DATEDIF(A347,$N$2,"ym")</f>
      </c>
      <c r="H347" s="7" t="s">
        <f>=DATEDIF(A347,$N$2,"md")</f>
      </c>
      <c r="I347" s="7" t="n">
        <v>515</v>
      </c>
      <c r="J347" s="18" t="n">
        <v>308.826</v>
      </c>
      <c r="K347" s="6" t="s">
        <f>=Портфель!F7*Портфель!$Q$13</f>
      </c>
      <c r="L347" s="6" t="s">
        <f>=(K347-J347)*E347</f>
      </c>
      <c r="M347" s="6" t="s">
        <f>=MAX(0,L347*0.13)</f>
      </c>
    </row>
    <row collapsed="false" customFormat="false" customHeight="false" hidden="false" ht="12.1" outlineLevel="0" r="348">
      <c r="A348" s="53" t="n">
        <v>45446</v>
      </c>
      <c r="B348" s="17" t="s">
        <v>704</v>
      </c>
      <c r="C348" s="17" t="s">
        <v>33</v>
      </c>
      <c r="D348" s="17" t="s">
        <v>34</v>
      </c>
      <c r="E348" s="18" t="n">
        <v>10</v>
      </c>
      <c r="F348" s="7" t="s">
        <f>=DATEDIF(A348,$N$2,"y")</f>
      </c>
      <c r="G348" s="7" t="s">
        <f>=DATEDIF(A348,$N$2,"ym")</f>
      </c>
      <c r="H348" s="7" t="s">
        <f>=DATEDIF(A348,$N$2,"md")</f>
      </c>
      <c r="I348" s="7" t="n">
        <v>515</v>
      </c>
      <c r="J348" s="18" t="n">
        <v>308.825</v>
      </c>
      <c r="K348" s="6" t="s">
        <f>=Портфель!F7*Портфель!$Q$13</f>
      </c>
      <c r="L348" s="6" t="s">
        <f>=(K348-J348)*E348</f>
      </c>
      <c r="M348" s="6" t="s">
        <f>=MAX(0,L348*0.13)</f>
      </c>
    </row>
    <row collapsed="false" customFormat="false" customHeight="false" hidden="false" ht="12.1" outlineLevel="0" r="349">
      <c r="A349" s="53" t="n">
        <v>45751</v>
      </c>
      <c r="B349" s="17" t="s">
        <v>704</v>
      </c>
      <c r="C349" s="17" t="s">
        <v>33</v>
      </c>
      <c r="D349" s="17" t="s">
        <v>34</v>
      </c>
      <c r="E349" s="18" t="n">
        <v>180</v>
      </c>
      <c r="F349" s="7" t="s">
        <f>=DATEDIF(A349,$N$2,"y")</f>
      </c>
      <c r="G349" s="7" t="s">
        <f>=DATEDIF(A349,$N$2,"ym")</f>
      </c>
      <c r="H349" s="7" t="s">
        <f>=DATEDIF(A349,$N$2,"md")</f>
      </c>
      <c r="I349" s="7" t="n">
        <v>210</v>
      </c>
      <c r="J349" s="18" t="n">
        <v>284.69383333333</v>
      </c>
      <c r="K349" s="6" t="s">
        <f>=Портфель!F7*Портфель!$Q$13</f>
      </c>
      <c r="L349" s="6" t="s">
        <f>=(K349-J349)*E349</f>
      </c>
      <c r="M349" s="6" t="s">
        <f>=MAX(0,L349*0.13)</f>
      </c>
    </row>
    <row collapsed="false" customFormat="false" customHeight="false" hidden="false" ht="12.1" outlineLevel="0" r="350">
      <c r="A350" s="53" t="n">
        <v>45751</v>
      </c>
      <c r="B350" s="17" t="s">
        <v>704</v>
      </c>
      <c r="C350" s="17" t="s">
        <v>33</v>
      </c>
      <c r="D350" s="17" t="s">
        <v>34</v>
      </c>
      <c r="E350" s="18" t="n">
        <v>20</v>
      </c>
      <c r="F350" s="7" t="s">
        <f>=DATEDIF(A350,$N$2,"y")</f>
      </c>
      <c r="G350" s="7" t="s">
        <f>=DATEDIF(A350,$N$2,"ym")</f>
      </c>
      <c r="H350" s="7" t="s">
        <f>=DATEDIF(A350,$N$2,"md")</f>
      </c>
      <c r="I350" s="7" t="n">
        <v>210</v>
      </c>
      <c r="J350" s="18" t="n">
        <v>284.694</v>
      </c>
      <c r="K350" s="6" t="s">
        <f>=Портфель!F7*Портфель!$Q$13</f>
      </c>
      <c r="L350" s="6" t="s">
        <f>=(K350-J350)*E350</f>
      </c>
      <c r="M350" s="6" t="s">
        <f>=MAX(0,L350*0.13)</f>
      </c>
    </row>
    <row collapsed="false" customFormat="false" customHeight="false" hidden="false" ht="12.1" outlineLevel="0" r="351">
      <c r="A351" s="53" t="n">
        <v>45751</v>
      </c>
      <c r="B351" s="17" t="s">
        <v>704</v>
      </c>
      <c r="C351" s="17" t="s">
        <v>33</v>
      </c>
      <c r="D351" s="17" t="s">
        <v>34</v>
      </c>
      <c r="E351" s="18" t="n">
        <v>140</v>
      </c>
      <c r="F351" s="7" t="s">
        <f>=DATEDIF(A351,$N$2,"y")</f>
      </c>
      <c r="G351" s="7" t="s">
        <f>=DATEDIF(A351,$N$2,"ym")</f>
      </c>
      <c r="H351" s="7" t="s">
        <f>=DATEDIF(A351,$N$2,"md")</f>
      </c>
      <c r="I351" s="7" t="n">
        <v>210</v>
      </c>
      <c r="J351" s="18" t="n">
        <v>286.40035714286</v>
      </c>
      <c r="K351" s="6" t="s">
        <f>=Портфель!F7*Портфель!$Q$13</f>
      </c>
      <c r="L351" s="6" t="s">
        <f>=(K351-J351)*E351</f>
      </c>
      <c r="M351" s="6" t="s">
        <f>=MAX(0,L351*0.13)</f>
      </c>
    </row>
    <row collapsed="false" customFormat="false" customHeight="false" hidden="false" ht="12.1" outlineLevel="0" r="352">
      <c r="A352" s="53" t="n">
        <v>45751</v>
      </c>
      <c r="B352" s="17" t="s">
        <v>704</v>
      </c>
      <c r="C352" s="17" t="s">
        <v>33</v>
      </c>
      <c r="D352" s="17" t="s">
        <v>34</v>
      </c>
      <c r="E352" s="18" t="n">
        <v>350</v>
      </c>
      <c r="F352" s="7" t="s">
        <f>=DATEDIF(A352,$N$2,"y")</f>
      </c>
      <c r="G352" s="7" t="s">
        <f>=DATEDIF(A352,$N$2,"ym")</f>
      </c>
      <c r="H352" s="7" t="s">
        <f>=DATEDIF(A352,$N$2,"md")</f>
      </c>
      <c r="I352" s="7" t="n">
        <v>210</v>
      </c>
      <c r="J352" s="18" t="n">
        <v>286.31448571429</v>
      </c>
      <c r="K352" s="6" t="s">
        <f>=Портфель!F7*Портфель!$Q$13</f>
      </c>
      <c r="L352" s="6" t="s">
        <f>=(K352-J352)*E352</f>
      </c>
      <c r="M352" s="6" t="s">
        <f>=MAX(0,L352*0.13)</f>
      </c>
    </row>
    <row collapsed="false" customFormat="false" customHeight="false" hidden="false" ht="12.1" outlineLevel="0" r="353">
      <c r="A353" s="53" t="n">
        <v>45831</v>
      </c>
      <c r="B353" s="17" t="s">
        <v>704</v>
      </c>
      <c r="C353" s="17" t="s">
        <v>33</v>
      </c>
      <c r="D353" s="17" t="s">
        <v>34</v>
      </c>
      <c r="E353" s="18" t="n">
        <v>240</v>
      </c>
      <c r="F353" s="7" t="s">
        <f>=DATEDIF(A353,$N$2,"y")</f>
      </c>
      <c r="G353" s="7" t="s">
        <f>=DATEDIF(A353,$N$2,"ym")</f>
      </c>
      <c r="H353" s="7" t="s">
        <f>=DATEDIF(A353,$N$2,"md")</f>
      </c>
      <c r="I353" s="7" t="n">
        <v>130</v>
      </c>
      <c r="J353" s="18" t="n">
        <v>306.23245833333</v>
      </c>
      <c r="K353" s="6" t="s">
        <f>=Портфель!F7*Портфель!$Q$13</f>
      </c>
      <c r="L353" s="6" t="s">
        <f>=(K353-J353)*E353</f>
      </c>
      <c r="M353" s="6" t="s">
        <f>=MAX(0,L353*0.13)</f>
      </c>
    </row>
    <row collapsed="false" customFormat="false" customHeight="false" hidden="false" ht="12.1" outlineLevel="0" r="354">
      <c r="A354" s="53" t="n">
        <v>45832</v>
      </c>
      <c r="B354" s="17" t="s">
        <v>704</v>
      </c>
      <c r="C354" s="17" t="s">
        <v>33</v>
      </c>
      <c r="D354" s="17" t="s">
        <v>34</v>
      </c>
      <c r="E354" s="18" t="n">
        <v>90</v>
      </c>
      <c r="F354" s="7" t="s">
        <f>=DATEDIF(A354,$N$2,"y")</f>
      </c>
      <c r="G354" s="7" t="s">
        <f>=DATEDIF(A354,$N$2,"ym")</f>
      </c>
      <c r="H354" s="7" t="s">
        <f>=DATEDIF(A354,$N$2,"md")</f>
      </c>
      <c r="I354" s="7" t="n">
        <v>129</v>
      </c>
      <c r="J354" s="18" t="n">
        <v>308.80344444444</v>
      </c>
      <c r="K354" s="6" t="s">
        <f>=Портфель!F7*Портфель!$Q$13</f>
      </c>
      <c r="L354" s="6" t="s">
        <f>=(K354-J354)*E354</f>
      </c>
      <c r="M354" s="6" t="s">
        <f>=MAX(0,L354*0.13)</f>
      </c>
    </row>
    <row collapsed="false" customFormat="false" customHeight="false" hidden="false" ht="12.1" outlineLevel="0" r="355">
      <c r="A355" s="53" t="n">
        <v>45833</v>
      </c>
      <c r="B355" s="17" t="s">
        <v>704</v>
      </c>
      <c r="C355" s="17" t="s">
        <v>33</v>
      </c>
      <c r="D355" s="17" t="s">
        <v>34</v>
      </c>
      <c r="E355" s="18" t="n">
        <v>140</v>
      </c>
      <c r="F355" s="7" t="s">
        <f>=DATEDIF(A355,$N$2,"y")</f>
      </c>
      <c r="G355" s="7" t="s">
        <f>=DATEDIF(A355,$N$2,"ym")</f>
      </c>
      <c r="H355" s="7" t="s">
        <f>=DATEDIF(A355,$N$2,"md")</f>
      </c>
      <c r="I355" s="7" t="n">
        <v>128</v>
      </c>
      <c r="J355" s="18" t="n">
        <v>310.204</v>
      </c>
      <c r="K355" s="6" t="s">
        <f>=Портфель!F7*Портфель!$Q$13</f>
      </c>
      <c r="L355" s="6" t="s">
        <f>=(K355-J355)*E355</f>
      </c>
      <c r="M355" s="6" t="s">
        <f>=MAX(0,L355*0.13)</f>
      </c>
    </row>
    <row collapsed="false" customFormat="false" customHeight="false" hidden="false" ht="12.1" outlineLevel="0" r="356">
      <c r="A356" s="53" t="n">
        <v>45840</v>
      </c>
      <c r="B356" s="17" t="s">
        <v>704</v>
      </c>
      <c r="C356" s="17" t="s">
        <v>33</v>
      </c>
      <c r="D356" s="17" t="s">
        <v>34</v>
      </c>
      <c r="E356" s="18" t="n">
        <v>330</v>
      </c>
      <c r="F356" s="7" t="s">
        <f>=DATEDIF(A356,$N$2,"y")</f>
      </c>
      <c r="G356" s="7" t="s">
        <f>=DATEDIF(A356,$N$2,"ym")</f>
      </c>
      <c r="H356" s="7" t="s">
        <f>=DATEDIF(A356,$N$2,"md")</f>
      </c>
      <c r="I356" s="7" t="n">
        <v>121</v>
      </c>
      <c r="J356" s="18" t="n">
        <v>316.30648484848</v>
      </c>
      <c r="K356" s="6" t="s">
        <f>=Портфель!F7*Портфель!$Q$13</f>
      </c>
      <c r="L356" s="6" t="s">
        <f>=(K356-J356)*E356</f>
      </c>
      <c r="M356" s="6" t="s">
        <f>=MAX(0,L356*0.13)</f>
      </c>
    </row>
    <row collapsed="false" customFormat="false" customHeight="false" hidden="false" ht="12.1" outlineLevel="0" r="357">
      <c r="A357" s="53" t="n">
        <v>45324</v>
      </c>
      <c r="B357" s="17" t="s">
        <v>704</v>
      </c>
      <c r="C357" s="17" t="s">
        <v>36</v>
      </c>
      <c r="D357" s="17" t="s">
        <v>37</v>
      </c>
      <c r="E357" s="18" t="n">
        <v>2880</v>
      </c>
      <c r="F357" s="7" t="s">
        <f>=DATEDIF(A357,$N$2,"y")</f>
      </c>
      <c r="G357" s="7" t="s">
        <f>=DATEDIF(A357,$N$2,"ym")</f>
      </c>
      <c r="H357" s="7" t="s">
        <f>=DATEDIF(A357,$N$2,"md")</f>
      </c>
      <c r="I357" s="7" t="n">
        <v>637</v>
      </c>
      <c r="J357" s="18" t="n">
        <v>164.86592013889</v>
      </c>
      <c r="K357" s="6" t="s">
        <f>=Портфель!F8*Портфель!$Q$13</f>
      </c>
      <c r="L357" s="6" t="s">
        <f>=(K357-J357)*E357</f>
      </c>
      <c r="M357" s="6" t="s">
        <f>=MAX(0,L357*0.13)</f>
      </c>
    </row>
    <row collapsed="false" customFormat="false" customHeight="false" hidden="false" ht="12.1" outlineLevel="0" r="358">
      <c r="A358" s="53" t="n">
        <v>45324</v>
      </c>
      <c r="B358" s="17" t="s">
        <v>704</v>
      </c>
      <c r="C358" s="17" t="s">
        <v>36</v>
      </c>
      <c r="D358" s="17" t="s">
        <v>37</v>
      </c>
      <c r="E358" s="18" t="n">
        <v>250</v>
      </c>
      <c r="F358" s="7" t="s">
        <f>=DATEDIF(A358,$N$2,"y")</f>
      </c>
      <c r="G358" s="7" t="s">
        <f>=DATEDIF(A358,$N$2,"ym")</f>
      </c>
      <c r="H358" s="7" t="s">
        <f>=DATEDIF(A358,$N$2,"md")</f>
      </c>
      <c r="I358" s="7" t="n">
        <v>637</v>
      </c>
      <c r="J358" s="18" t="n">
        <v>164.86592</v>
      </c>
      <c r="K358" s="6" t="s">
        <f>=Портфель!F8*Портфель!$Q$13</f>
      </c>
      <c r="L358" s="6" t="s">
        <f>=(K358-J358)*E358</f>
      </c>
      <c r="M358" s="6" t="s">
        <f>=MAX(0,L358*0.13)</f>
      </c>
    </row>
    <row collapsed="false" customFormat="false" customHeight="false" hidden="false" ht="12.1" outlineLevel="0" r="359">
      <c r="A359" s="53" t="n">
        <v>45324</v>
      </c>
      <c r="B359" s="17" t="s">
        <v>704</v>
      </c>
      <c r="C359" s="17" t="s">
        <v>36</v>
      </c>
      <c r="D359" s="17" t="s">
        <v>37</v>
      </c>
      <c r="E359" s="18" t="n">
        <v>80</v>
      </c>
      <c r="F359" s="7" t="s">
        <f>=DATEDIF(A359,$N$2,"y")</f>
      </c>
      <c r="G359" s="7" t="s">
        <f>=DATEDIF(A359,$N$2,"ym")</f>
      </c>
      <c r="H359" s="7" t="s">
        <f>=DATEDIF(A359,$N$2,"md")</f>
      </c>
      <c r="I359" s="7" t="n">
        <v>637</v>
      </c>
      <c r="J359" s="18" t="n">
        <v>164.865875</v>
      </c>
      <c r="K359" s="6" t="s">
        <f>=Портфель!F8*Портфель!$Q$13</f>
      </c>
      <c r="L359" s="6" t="s">
        <f>=(K359-J359)*E359</f>
      </c>
      <c r="M359" s="6" t="s">
        <f>=MAX(0,L359*0.13)</f>
      </c>
    </row>
    <row collapsed="false" customFormat="false" customHeight="false" hidden="false" ht="12.1" outlineLevel="0" r="360">
      <c r="A360" s="53" t="n">
        <v>45324</v>
      </c>
      <c r="B360" s="17" t="s">
        <v>704</v>
      </c>
      <c r="C360" s="17" t="s">
        <v>36</v>
      </c>
      <c r="D360" s="17" t="s">
        <v>37</v>
      </c>
      <c r="E360" s="18" t="n">
        <v>50</v>
      </c>
      <c r="F360" s="7" t="s">
        <f>=DATEDIF(A360,$N$2,"y")</f>
      </c>
      <c r="G360" s="7" t="s">
        <f>=DATEDIF(A360,$N$2,"ym")</f>
      </c>
      <c r="H360" s="7" t="s">
        <f>=DATEDIF(A360,$N$2,"md")</f>
      </c>
      <c r="I360" s="7" t="n">
        <v>637</v>
      </c>
      <c r="J360" s="18" t="n">
        <v>164.866</v>
      </c>
      <c r="K360" s="6" t="s">
        <f>=Портфель!F8*Портфель!$Q$13</f>
      </c>
      <c r="L360" s="6" t="s">
        <f>=(K360-J360)*E360</f>
      </c>
      <c r="M360" s="6" t="s">
        <f>=MAX(0,L360*0.13)</f>
      </c>
    </row>
    <row collapsed="false" customFormat="false" customHeight="false" hidden="false" ht="12.1" outlineLevel="0" r="361">
      <c r="A361" s="53" t="n">
        <v>45324</v>
      </c>
      <c r="B361" s="17" t="s">
        <v>704</v>
      </c>
      <c r="C361" s="17" t="s">
        <v>36</v>
      </c>
      <c r="D361" s="17" t="s">
        <v>37</v>
      </c>
      <c r="E361" s="18" t="n">
        <v>130</v>
      </c>
      <c r="F361" s="7" t="s">
        <f>=DATEDIF(A361,$N$2,"y")</f>
      </c>
      <c r="G361" s="7" t="s">
        <f>=DATEDIF(A361,$N$2,"ym")</f>
      </c>
      <c r="H361" s="7" t="s">
        <f>=DATEDIF(A361,$N$2,"md")</f>
      </c>
      <c r="I361" s="7" t="n">
        <v>637</v>
      </c>
      <c r="J361" s="18" t="n">
        <v>164.86592307692</v>
      </c>
      <c r="K361" s="6" t="s">
        <f>=Портфель!F8*Портфель!$Q$13</f>
      </c>
      <c r="L361" s="6" t="s">
        <f>=(K361-J361)*E361</f>
      </c>
      <c r="M361" s="6" t="s">
        <f>=MAX(0,L361*0.13)</f>
      </c>
    </row>
    <row collapsed="false" customFormat="false" customHeight="false" hidden="false" ht="12.1" outlineLevel="0" r="362">
      <c r="A362" s="53" t="n">
        <v>45337</v>
      </c>
      <c r="B362" s="17" t="s">
        <v>704</v>
      </c>
      <c r="C362" s="17" t="s">
        <v>36</v>
      </c>
      <c r="D362" s="17" t="s">
        <v>37</v>
      </c>
      <c r="E362" s="18" t="n">
        <v>310</v>
      </c>
      <c r="F362" s="7" t="s">
        <f>=DATEDIF(A362,$N$2,"y")</f>
      </c>
      <c r="G362" s="7" t="s">
        <f>=DATEDIF(A362,$N$2,"ym")</f>
      </c>
      <c r="H362" s="7" t="s">
        <f>=DATEDIF(A362,$N$2,"md")</f>
      </c>
      <c r="I362" s="7" t="n">
        <v>624</v>
      </c>
      <c r="J362" s="18" t="n">
        <v>162.04477419355</v>
      </c>
      <c r="K362" s="6" t="s">
        <f>=Портфель!F8*Портфель!$Q$13</f>
      </c>
      <c r="L362" s="6" t="s">
        <f>=(K362-J362)*E362</f>
      </c>
      <c r="M362" s="6" t="s">
        <f>=MAX(0,L362*0.13)</f>
      </c>
    </row>
    <row collapsed="false" customFormat="false" customHeight="false" hidden="false" ht="12.1" outlineLevel="0" r="363">
      <c r="A363" s="53" t="n">
        <v>45337</v>
      </c>
      <c r="B363" s="17" t="s">
        <v>704</v>
      </c>
      <c r="C363" s="17" t="s">
        <v>36</v>
      </c>
      <c r="D363" s="17" t="s">
        <v>37</v>
      </c>
      <c r="E363" s="18" t="n">
        <v>120</v>
      </c>
      <c r="F363" s="7" t="s">
        <f>=DATEDIF(A363,$N$2,"y")</f>
      </c>
      <c r="G363" s="7" t="s">
        <f>=DATEDIF(A363,$N$2,"ym")</f>
      </c>
      <c r="H363" s="7" t="s">
        <f>=DATEDIF(A363,$N$2,"md")</f>
      </c>
      <c r="I363" s="7" t="n">
        <v>624</v>
      </c>
      <c r="J363" s="18" t="n">
        <v>161.82466666667</v>
      </c>
      <c r="K363" s="6" t="s">
        <f>=Портфель!F8*Портфель!$Q$13</f>
      </c>
      <c r="L363" s="6" t="s">
        <f>=(K363-J363)*E363</f>
      </c>
      <c r="M363" s="6" t="s">
        <f>=MAX(0,L363*0.13)</f>
      </c>
    </row>
    <row collapsed="false" customFormat="false" customHeight="false" hidden="false" ht="12.1" outlineLevel="0" r="364">
      <c r="A364" s="53" t="n">
        <v>45342</v>
      </c>
      <c r="B364" s="17" t="s">
        <v>704</v>
      </c>
      <c r="C364" s="17" t="s">
        <v>36</v>
      </c>
      <c r="D364" s="17" t="s">
        <v>37</v>
      </c>
      <c r="E364" s="18" t="n">
        <v>340</v>
      </c>
      <c r="F364" s="7" t="s">
        <f>=DATEDIF(A364,$N$2,"y")</f>
      </c>
      <c r="G364" s="7" t="s">
        <f>=DATEDIF(A364,$N$2,"ym")</f>
      </c>
      <c r="H364" s="7" t="s">
        <f>=DATEDIF(A364,$N$2,"md")</f>
      </c>
      <c r="I364" s="7" t="n">
        <v>619</v>
      </c>
      <c r="J364" s="18" t="n">
        <v>159.57379411765</v>
      </c>
      <c r="K364" s="6" t="s">
        <f>=Портфель!F8*Портфель!$Q$13</f>
      </c>
      <c r="L364" s="6" t="s">
        <f>=(K364-J364)*E364</f>
      </c>
      <c r="M364" s="6" t="s">
        <f>=MAX(0,L364*0.13)</f>
      </c>
    </row>
    <row collapsed="false" customFormat="false" customHeight="false" hidden="false" ht="12.1" outlineLevel="0" r="365">
      <c r="A365" s="53" t="n">
        <v>45363</v>
      </c>
      <c r="B365" s="17" t="s">
        <v>704</v>
      </c>
      <c r="C365" s="17" t="s">
        <v>36</v>
      </c>
      <c r="D365" s="17" t="s">
        <v>37</v>
      </c>
      <c r="E365" s="18" t="n">
        <v>40</v>
      </c>
      <c r="F365" s="7" t="s">
        <f>=DATEDIF(A365,$N$2,"y")</f>
      </c>
      <c r="G365" s="7" t="s">
        <f>=DATEDIF(A365,$N$2,"ym")</f>
      </c>
      <c r="H365" s="7" t="s">
        <f>=DATEDIF(A365,$N$2,"md")</f>
      </c>
      <c r="I365" s="7" t="n">
        <v>598</v>
      </c>
      <c r="J365" s="18" t="n">
        <v>0</v>
      </c>
      <c r="K365" s="6" t="s">
        <f>=Портфель!F8*Портфель!$Q$13</f>
      </c>
      <c r="L365" s="6" t="s">
        <f>=(K365-J365)*E365</f>
      </c>
      <c r="M365" s="6" t="s">
        <f>=MAX(0,L365*0.13)</f>
      </c>
    </row>
    <row collapsed="false" customFormat="false" customHeight="false" hidden="false" ht="12.1" outlineLevel="0" r="366">
      <c r="A366" s="53" t="n">
        <v>45370</v>
      </c>
      <c r="B366" s="17" t="s">
        <v>704</v>
      </c>
      <c r="C366" s="17" t="s">
        <v>36</v>
      </c>
      <c r="D366" s="17" t="s">
        <v>37</v>
      </c>
      <c r="E366" s="18" t="n">
        <v>120</v>
      </c>
      <c r="F366" s="7" t="s">
        <f>=DATEDIF(A366,$N$2,"y")</f>
      </c>
      <c r="G366" s="7" t="s">
        <f>=DATEDIF(A366,$N$2,"ym")</f>
      </c>
      <c r="H366" s="7" t="s">
        <f>=DATEDIF(A366,$N$2,"md")</f>
      </c>
      <c r="I366" s="7" t="n">
        <v>591</v>
      </c>
      <c r="J366" s="18" t="n">
        <v>158.51341666667</v>
      </c>
      <c r="K366" s="6" t="s">
        <f>=Портфель!F8*Портфель!$Q$13</f>
      </c>
      <c r="L366" s="6" t="s">
        <f>=(K366-J366)*E366</f>
      </c>
      <c r="M366" s="6" t="s">
        <f>=MAX(0,L366*0.13)</f>
      </c>
    </row>
    <row collapsed="false" customFormat="false" customHeight="false" hidden="false" ht="12.1" outlineLevel="0" r="367">
      <c r="A367" s="53" t="n">
        <v>45370</v>
      </c>
      <c r="B367" s="17" t="s">
        <v>704</v>
      </c>
      <c r="C367" s="17" t="s">
        <v>36</v>
      </c>
      <c r="D367" s="17" t="s">
        <v>37</v>
      </c>
      <c r="E367" s="18" t="n">
        <v>260</v>
      </c>
      <c r="F367" s="7" t="s">
        <f>=DATEDIF(A367,$N$2,"y")</f>
      </c>
      <c r="G367" s="7" t="s">
        <f>=DATEDIF(A367,$N$2,"ym")</f>
      </c>
      <c r="H367" s="7" t="s">
        <f>=DATEDIF(A367,$N$2,"md")</f>
      </c>
      <c r="I367" s="7" t="n">
        <v>591</v>
      </c>
      <c r="J367" s="18" t="n">
        <v>158.51338461538</v>
      </c>
      <c r="K367" s="6" t="s">
        <f>=Портфель!F8*Портфель!$Q$13</f>
      </c>
      <c r="L367" s="6" t="s">
        <f>=(K367-J367)*E367</f>
      </c>
      <c r="M367" s="6" t="s">
        <f>=MAX(0,L367*0.13)</f>
      </c>
    </row>
    <row collapsed="false" customFormat="false" customHeight="false" hidden="false" ht="12.1" outlineLevel="0" r="368">
      <c r="A368" s="53" t="n">
        <v>45371</v>
      </c>
      <c r="B368" s="17" t="s">
        <v>704</v>
      </c>
      <c r="C368" s="17" t="s">
        <v>36</v>
      </c>
      <c r="D368" s="17" t="s">
        <v>37</v>
      </c>
      <c r="E368" s="18" t="n">
        <v>380</v>
      </c>
      <c r="F368" s="7" t="s">
        <f>=DATEDIF(A368,$N$2,"y")</f>
      </c>
      <c r="G368" s="7" t="s">
        <f>=DATEDIF(A368,$N$2,"ym")</f>
      </c>
      <c r="H368" s="7" t="s">
        <f>=DATEDIF(A368,$N$2,"md")</f>
      </c>
      <c r="I368" s="7" t="n">
        <v>590</v>
      </c>
      <c r="J368" s="18" t="n">
        <v>158.57339473684</v>
      </c>
      <c r="K368" s="6" t="s">
        <f>=Портфель!F8*Портфель!$Q$13</f>
      </c>
      <c r="L368" s="6" t="s">
        <f>=(K368-J368)*E368</f>
      </c>
      <c r="M368" s="6" t="s">
        <f>=MAX(0,L368*0.13)</f>
      </c>
    </row>
    <row collapsed="false" customFormat="false" customHeight="false" hidden="false" ht="12.1" outlineLevel="0" r="369">
      <c r="A369" s="53" t="n">
        <v>45371</v>
      </c>
      <c r="B369" s="17" t="s">
        <v>704</v>
      </c>
      <c r="C369" s="17" t="s">
        <v>36</v>
      </c>
      <c r="D369" s="17" t="s">
        <v>37</v>
      </c>
      <c r="E369" s="18" t="n">
        <v>120</v>
      </c>
      <c r="F369" s="7" t="s">
        <f>=DATEDIF(A369,$N$2,"y")</f>
      </c>
      <c r="G369" s="7" t="s">
        <f>=DATEDIF(A369,$N$2,"ym")</f>
      </c>
      <c r="H369" s="7" t="s">
        <f>=DATEDIF(A369,$N$2,"md")</f>
      </c>
      <c r="I369" s="7" t="n">
        <v>590</v>
      </c>
      <c r="J369" s="18" t="n">
        <v>158.57341666667</v>
      </c>
      <c r="K369" s="6" t="s">
        <f>=Портфель!F8*Портфель!$Q$13</f>
      </c>
      <c r="L369" s="6" t="s">
        <f>=(K369-J369)*E369</f>
      </c>
      <c r="M369" s="6" t="s">
        <f>=MAX(0,L369*0.13)</f>
      </c>
    </row>
    <row collapsed="false" customFormat="false" customHeight="false" hidden="false" ht="12.1" outlineLevel="0" r="370">
      <c r="A370" s="53" t="n">
        <v>45390</v>
      </c>
      <c r="B370" s="17" t="s">
        <v>704</v>
      </c>
      <c r="C370" s="17" t="s">
        <v>36</v>
      </c>
      <c r="D370" s="17" t="s">
        <v>37</v>
      </c>
      <c r="E370" s="18" t="n">
        <v>190</v>
      </c>
      <c r="F370" s="7" t="s">
        <f>=DATEDIF(A370,$N$2,"y")</f>
      </c>
      <c r="G370" s="7" t="s">
        <f>=DATEDIF(A370,$N$2,"ym")</f>
      </c>
      <c r="H370" s="7" t="s">
        <f>=DATEDIF(A370,$N$2,"md")</f>
      </c>
      <c r="I370" s="7" t="n">
        <v>571</v>
      </c>
      <c r="J370" s="18" t="n">
        <v>163.91552631579</v>
      </c>
      <c r="K370" s="6" t="s">
        <f>=Портфель!F8*Портфель!$Q$13</f>
      </c>
      <c r="L370" s="6" t="s">
        <f>=(K370-J370)*E370</f>
      </c>
      <c r="M370" s="6" t="s">
        <f>=MAX(0,L370*0.13)</f>
      </c>
    </row>
    <row collapsed="false" customFormat="false" customHeight="false" hidden="false" ht="12.1" outlineLevel="0" r="371">
      <c r="A371" s="53" t="n">
        <v>45414</v>
      </c>
      <c r="B371" s="17" t="s">
        <v>704</v>
      </c>
      <c r="C371" s="17" t="s">
        <v>36</v>
      </c>
      <c r="D371" s="17" t="s">
        <v>37</v>
      </c>
      <c r="E371" s="18" t="n">
        <v>230</v>
      </c>
      <c r="F371" s="7" t="s">
        <f>=DATEDIF(A371,$N$2,"y")</f>
      </c>
      <c r="G371" s="7" t="s">
        <f>=DATEDIF(A371,$N$2,"ym")</f>
      </c>
      <c r="H371" s="7" t="s">
        <f>=DATEDIF(A371,$N$2,"md")</f>
      </c>
      <c r="I371" s="7" t="n">
        <v>547</v>
      </c>
      <c r="J371" s="18" t="n">
        <v>158.17326086957</v>
      </c>
      <c r="K371" s="6" t="s">
        <f>=Портфель!F8*Портфель!$Q$13</f>
      </c>
      <c r="L371" s="6" t="s">
        <f>=(K371-J371)*E371</f>
      </c>
      <c r="M371" s="6" t="s">
        <f>=MAX(0,L371*0.13)</f>
      </c>
    </row>
    <row collapsed="false" customFormat="false" customHeight="false" hidden="false" ht="12.1" outlineLevel="0" r="372">
      <c r="A372" s="53" t="n">
        <v>45426</v>
      </c>
      <c r="B372" s="17" t="s">
        <v>704</v>
      </c>
      <c r="C372" s="17" t="s">
        <v>36</v>
      </c>
      <c r="D372" s="17" t="s">
        <v>37</v>
      </c>
      <c r="E372" s="18" t="n">
        <v>320</v>
      </c>
      <c r="F372" s="7" t="s">
        <f>=DATEDIF(A372,$N$2,"y")</f>
      </c>
      <c r="G372" s="7" t="s">
        <f>=DATEDIF(A372,$N$2,"ym")</f>
      </c>
      <c r="H372" s="7" t="s">
        <f>=DATEDIF(A372,$N$2,"md")</f>
      </c>
      <c r="I372" s="7" t="n">
        <v>535</v>
      </c>
      <c r="J372" s="18" t="n">
        <v>156.4625625</v>
      </c>
      <c r="K372" s="6" t="s">
        <f>=Портфель!F8*Портфель!$Q$13</f>
      </c>
      <c r="L372" s="6" t="s">
        <f>=(K372-J372)*E372</f>
      </c>
      <c r="M372" s="6" t="s">
        <f>=MAX(0,L372*0.13)</f>
      </c>
    </row>
    <row collapsed="false" customFormat="false" customHeight="false" hidden="false" ht="12.1" outlineLevel="0" r="373">
      <c r="A373" s="53" t="n">
        <v>45426</v>
      </c>
      <c r="B373" s="17" t="s">
        <v>704</v>
      </c>
      <c r="C373" s="17" t="s">
        <v>36</v>
      </c>
      <c r="D373" s="17" t="s">
        <v>37</v>
      </c>
      <c r="E373" s="18" t="n">
        <v>10</v>
      </c>
      <c r="F373" s="7" t="s">
        <f>=DATEDIF(A373,$N$2,"y")</f>
      </c>
      <c r="G373" s="7" t="s">
        <f>=DATEDIF(A373,$N$2,"ym")</f>
      </c>
      <c r="H373" s="7" t="s">
        <f>=DATEDIF(A373,$N$2,"md")</f>
      </c>
      <c r="I373" s="7" t="n">
        <v>535</v>
      </c>
      <c r="J373" s="18" t="n">
        <v>156.463</v>
      </c>
      <c r="K373" s="6" t="s">
        <f>=Портфель!F8*Портфель!$Q$13</f>
      </c>
      <c r="L373" s="6" t="s">
        <f>=(K373-J373)*E373</f>
      </c>
      <c r="M373" s="6" t="s">
        <f>=MAX(0,L373*0.13)</f>
      </c>
    </row>
    <row collapsed="false" customFormat="false" customHeight="false" hidden="false" ht="12.1" outlineLevel="0" r="374">
      <c r="A374" s="53" t="n">
        <v>45426</v>
      </c>
      <c r="B374" s="17" t="s">
        <v>704</v>
      </c>
      <c r="C374" s="17" t="s">
        <v>36</v>
      </c>
      <c r="D374" s="17" t="s">
        <v>37</v>
      </c>
      <c r="E374" s="18" t="n">
        <v>80</v>
      </c>
      <c r="F374" s="7" t="s">
        <f>=DATEDIF(A374,$N$2,"y")</f>
      </c>
      <c r="G374" s="7" t="s">
        <f>=DATEDIF(A374,$N$2,"ym")</f>
      </c>
      <c r="H374" s="7" t="s">
        <f>=DATEDIF(A374,$N$2,"md")</f>
      </c>
      <c r="I374" s="7" t="n">
        <v>535</v>
      </c>
      <c r="J374" s="18" t="n">
        <v>156.4625</v>
      </c>
      <c r="K374" s="6" t="s">
        <f>=Портфель!F8*Портфель!$Q$13</f>
      </c>
      <c r="L374" s="6" t="s">
        <f>=(K374-J374)*E374</f>
      </c>
      <c r="M374" s="6" t="s">
        <f>=MAX(0,L374*0.13)</f>
      </c>
    </row>
    <row collapsed="false" customFormat="false" customHeight="false" hidden="false" ht="12.1" outlineLevel="0" r="375">
      <c r="A375" s="53" t="n">
        <v>45426</v>
      </c>
      <c r="B375" s="17" t="s">
        <v>704</v>
      </c>
      <c r="C375" s="17" t="s">
        <v>36</v>
      </c>
      <c r="D375" s="17" t="s">
        <v>37</v>
      </c>
      <c r="E375" s="18" t="n">
        <v>10</v>
      </c>
      <c r="F375" s="7" t="s">
        <f>=DATEDIF(A375,$N$2,"y")</f>
      </c>
      <c r="G375" s="7" t="s">
        <f>=DATEDIF(A375,$N$2,"ym")</f>
      </c>
      <c r="H375" s="7" t="s">
        <f>=DATEDIF(A375,$N$2,"md")</f>
      </c>
      <c r="I375" s="7" t="n">
        <v>535</v>
      </c>
      <c r="J375" s="18" t="n">
        <v>156.463</v>
      </c>
      <c r="K375" s="6" t="s">
        <f>=Портфель!F8*Портфель!$Q$13</f>
      </c>
      <c r="L375" s="6" t="s">
        <f>=(K375-J375)*E375</f>
      </c>
      <c r="M375" s="6" t="s">
        <f>=MAX(0,L375*0.13)</f>
      </c>
    </row>
    <row collapsed="false" customFormat="false" customHeight="false" hidden="false" ht="12.1" outlineLevel="0" r="376">
      <c r="A376" s="53" t="n">
        <v>45426</v>
      </c>
      <c r="B376" s="17" t="s">
        <v>704</v>
      </c>
      <c r="C376" s="17" t="s">
        <v>36</v>
      </c>
      <c r="D376" s="17" t="s">
        <v>37</v>
      </c>
      <c r="E376" s="18" t="n">
        <v>10</v>
      </c>
      <c r="F376" s="7" t="s">
        <f>=DATEDIF(A376,$N$2,"y")</f>
      </c>
      <c r="G376" s="7" t="s">
        <f>=DATEDIF(A376,$N$2,"ym")</f>
      </c>
      <c r="H376" s="7" t="s">
        <f>=DATEDIF(A376,$N$2,"md")</f>
      </c>
      <c r="I376" s="7" t="n">
        <v>535</v>
      </c>
      <c r="J376" s="18" t="n">
        <v>156.463</v>
      </c>
      <c r="K376" s="6" t="s">
        <f>=Портфель!F8*Портфель!$Q$13</f>
      </c>
      <c r="L376" s="6" t="s">
        <f>=(K376-J376)*E376</f>
      </c>
      <c r="M376" s="6" t="s">
        <f>=MAX(0,L376*0.13)</f>
      </c>
    </row>
    <row collapsed="false" customFormat="false" customHeight="false" hidden="false" ht="12.1" outlineLevel="0" r="377">
      <c r="A377" s="53" t="n">
        <v>45426</v>
      </c>
      <c r="B377" s="17" t="s">
        <v>704</v>
      </c>
      <c r="C377" s="17" t="s">
        <v>36</v>
      </c>
      <c r="D377" s="17" t="s">
        <v>37</v>
      </c>
      <c r="E377" s="18" t="n">
        <v>10</v>
      </c>
      <c r="F377" s="7" t="s">
        <f>=DATEDIF(A377,$N$2,"y")</f>
      </c>
      <c r="G377" s="7" t="s">
        <f>=DATEDIF(A377,$N$2,"ym")</f>
      </c>
      <c r="H377" s="7" t="s">
        <f>=DATEDIF(A377,$N$2,"md")</f>
      </c>
      <c r="I377" s="7" t="n">
        <v>535</v>
      </c>
      <c r="J377" s="18" t="n">
        <v>156.463</v>
      </c>
      <c r="K377" s="6" t="s">
        <f>=Портфель!F8*Портфель!$Q$13</f>
      </c>
      <c r="L377" s="6" t="s">
        <f>=(K377-J377)*E377</f>
      </c>
      <c r="M377" s="6" t="s">
        <f>=MAX(0,L377*0.13)</f>
      </c>
    </row>
    <row collapsed="false" customFormat="false" customHeight="false" hidden="false" ht="12.1" outlineLevel="0" r="378">
      <c r="A378" s="53" t="n">
        <v>45426</v>
      </c>
      <c r="B378" s="17" t="s">
        <v>704</v>
      </c>
      <c r="C378" s="17" t="s">
        <v>36</v>
      </c>
      <c r="D378" s="17" t="s">
        <v>37</v>
      </c>
      <c r="E378" s="18" t="n">
        <v>10</v>
      </c>
      <c r="F378" s="7" t="s">
        <f>=DATEDIF(A378,$N$2,"y")</f>
      </c>
      <c r="G378" s="7" t="s">
        <f>=DATEDIF(A378,$N$2,"ym")</f>
      </c>
      <c r="H378" s="7" t="s">
        <f>=DATEDIF(A378,$N$2,"md")</f>
      </c>
      <c r="I378" s="7" t="n">
        <v>535</v>
      </c>
      <c r="J378" s="18" t="n">
        <v>156.463</v>
      </c>
      <c r="K378" s="6" t="s">
        <f>=Портфель!F8*Портфель!$Q$13</f>
      </c>
      <c r="L378" s="6" t="s">
        <f>=(K378-J378)*E378</f>
      </c>
      <c r="M378" s="6" t="s">
        <f>=MAX(0,L378*0.13)</f>
      </c>
    </row>
    <row collapsed="false" customFormat="false" customHeight="false" hidden="false" ht="12.1" outlineLevel="0" r="379">
      <c r="A379" s="53" t="n">
        <v>45426</v>
      </c>
      <c r="B379" s="17" t="s">
        <v>704</v>
      </c>
      <c r="C379" s="17" t="s">
        <v>36</v>
      </c>
      <c r="D379" s="17" t="s">
        <v>37</v>
      </c>
      <c r="E379" s="18" t="n">
        <v>10</v>
      </c>
      <c r="F379" s="7" t="s">
        <f>=DATEDIF(A379,$N$2,"y")</f>
      </c>
      <c r="G379" s="7" t="s">
        <f>=DATEDIF(A379,$N$2,"ym")</f>
      </c>
      <c r="H379" s="7" t="s">
        <f>=DATEDIF(A379,$N$2,"md")</f>
      </c>
      <c r="I379" s="7" t="n">
        <v>535</v>
      </c>
      <c r="J379" s="18" t="n">
        <v>156.463</v>
      </c>
      <c r="K379" s="6" t="s">
        <f>=Портфель!F8*Портфель!$Q$13</f>
      </c>
      <c r="L379" s="6" t="s">
        <f>=(K379-J379)*E379</f>
      </c>
      <c r="M379" s="6" t="s">
        <f>=MAX(0,L379*0.13)</f>
      </c>
    </row>
    <row collapsed="false" customFormat="false" customHeight="false" hidden="false" ht="12.1" outlineLevel="0" r="380">
      <c r="A380" s="53" t="n">
        <v>45426</v>
      </c>
      <c r="B380" s="17" t="s">
        <v>704</v>
      </c>
      <c r="C380" s="17" t="s">
        <v>36</v>
      </c>
      <c r="D380" s="17" t="s">
        <v>37</v>
      </c>
      <c r="E380" s="18" t="n">
        <v>10</v>
      </c>
      <c r="F380" s="7" t="s">
        <f>=DATEDIF(A380,$N$2,"y")</f>
      </c>
      <c r="G380" s="7" t="s">
        <f>=DATEDIF(A380,$N$2,"ym")</f>
      </c>
      <c r="H380" s="7" t="s">
        <f>=DATEDIF(A380,$N$2,"md")</f>
      </c>
      <c r="I380" s="7" t="n">
        <v>535</v>
      </c>
      <c r="J380" s="18" t="n">
        <v>156.463</v>
      </c>
      <c r="K380" s="6" t="s">
        <f>=Портфель!F8*Портфель!$Q$13</f>
      </c>
      <c r="L380" s="6" t="s">
        <f>=(K380-J380)*E380</f>
      </c>
      <c r="M380" s="6" t="s">
        <f>=MAX(0,L380*0.13)</f>
      </c>
    </row>
    <row collapsed="false" customFormat="false" customHeight="false" hidden="false" ht="12.1" outlineLevel="0" r="381">
      <c r="A381" s="53" t="n">
        <v>45426</v>
      </c>
      <c r="B381" s="17" t="s">
        <v>704</v>
      </c>
      <c r="C381" s="17" t="s">
        <v>36</v>
      </c>
      <c r="D381" s="17" t="s">
        <v>37</v>
      </c>
      <c r="E381" s="18" t="n">
        <v>30</v>
      </c>
      <c r="F381" s="7" t="s">
        <f>=DATEDIF(A381,$N$2,"y")</f>
      </c>
      <c r="G381" s="7" t="s">
        <f>=DATEDIF(A381,$N$2,"ym")</f>
      </c>
      <c r="H381" s="7" t="s">
        <f>=DATEDIF(A381,$N$2,"md")</f>
      </c>
      <c r="I381" s="7" t="n">
        <v>535</v>
      </c>
      <c r="J381" s="18" t="n">
        <v>156.46266666667</v>
      </c>
      <c r="K381" s="6" t="s">
        <f>=Портфель!F8*Портфель!$Q$13</f>
      </c>
      <c r="L381" s="6" t="s">
        <f>=(K381-J381)*E381</f>
      </c>
      <c r="M381" s="6" t="s">
        <f>=MAX(0,L381*0.13)</f>
      </c>
    </row>
    <row collapsed="false" customFormat="false" customHeight="false" hidden="false" ht="12.1" outlineLevel="0" r="382">
      <c r="A382" s="53" t="n">
        <v>45426</v>
      </c>
      <c r="B382" s="17" t="s">
        <v>704</v>
      </c>
      <c r="C382" s="17" t="s">
        <v>36</v>
      </c>
      <c r="D382" s="17" t="s">
        <v>37</v>
      </c>
      <c r="E382" s="18" t="n">
        <v>20</v>
      </c>
      <c r="F382" s="7" t="s">
        <f>=DATEDIF(A382,$N$2,"y")</f>
      </c>
      <c r="G382" s="7" t="s">
        <f>=DATEDIF(A382,$N$2,"ym")</f>
      </c>
      <c r="H382" s="7" t="s">
        <f>=DATEDIF(A382,$N$2,"md")</f>
      </c>
      <c r="I382" s="7" t="n">
        <v>535</v>
      </c>
      <c r="J382" s="18" t="n">
        <v>156.4625</v>
      </c>
      <c r="K382" s="6" t="s">
        <f>=Портфель!F8*Портфель!$Q$13</f>
      </c>
      <c r="L382" s="6" t="s">
        <f>=(K382-J382)*E382</f>
      </c>
      <c r="M382" s="6" t="s">
        <f>=MAX(0,L382*0.13)</f>
      </c>
    </row>
    <row collapsed="false" customFormat="false" customHeight="false" hidden="false" ht="12.1" outlineLevel="0" r="383">
      <c r="A383" s="53" t="n">
        <v>45426</v>
      </c>
      <c r="B383" s="17" t="s">
        <v>704</v>
      </c>
      <c r="C383" s="17" t="s">
        <v>36</v>
      </c>
      <c r="D383" s="17" t="s">
        <v>37</v>
      </c>
      <c r="E383" s="18" t="n">
        <v>120</v>
      </c>
      <c r="F383" s="7" t="s">
        <f>=DATEDIF(A383,$N$2,"y")</f>
      </c>
      <c r="G383" s="7" t="s">
        <f>=DATEDIF(A383,$N$2,"ym")</f>
      </c>
      <c r="H383" s="7" t="s">
        <f>=DATEDIF(A383,$N$2,"md")</f>
      </c>
      <c r="I383" s="7" t="n">
        <v>535</v>
      </c>
      <c r="J383" s="18" t="n">
        <v>156.46258333333</v>
      </c>
      <c r="K383" s="6" t="s">
        <f>=Портфель!F8*Портфель!$Q$13</f>
      </c>
      <c r="L383" s="6" t="s">
        <f>=(K383-J383)*E383</f>
      </c>
      <c r="M383" s="6" t="s">
        <f>=MAX(0,L383*0.13)</f>
      </c>
    </row>
    <row collapsed="false" customFormat="false" customHeight="false" hidden="false" ht="12.1" outlineLevel="0" r="384">
      <c r="A384" s="53" t="n">
        <v>45426</v>
      </c>
      <c r="B384" s="17" t="s">
        <v>704</v>
      </c>
      <c r="C384" s="17" t="s">
        <v>36</v>
      </c>
      <c r="D384" s="17" t="s">
        <v>37</v>
      </c>
      <c r="E384" s="18" t="n">
        <v>10</v>
      </c>
      <c r="F384" s="7" t="s">
        <f>=DATEDIF(A384,$N$2,"y")</f>
      </c>
      <c r="G384" s="7" t="s">
        <f>=DATEDIF(A384,$N$2,"ym")</f>
      </c>
      <c r="H384" s="7" t="s">
        <f>=DATEDIF(A384,$N$2,"md")</f>
      </c>
      <c r="I384" s="7" t="n">
        <v>535</v>
      </c>
      <c r="J384" s="18" t="n">
        <v>156.463</v>
      </c>
      <c r="K384" s="6" t="s">
        <f>=Портфель!F8*Портфель!$Q$13</f>
      </c>
      <c r="L384" s="6" t="s">
        <f>=(K384-J384)*E384</f>
      </c>
      <c r="M384" s="6" t="s">
        <f>=MAX(0,L384*0.13)</f>
      </c>
    </row>
    <row collapsed="false" customFormat="false" customHeight="false" hidden="false" ht="12.1" outlineLevel="0" r="385">
      <c r="A385" s="53" t="n">
        <v>45426</v>
      </c>
      <c r="B385" s="17" t="s">
        <v>704</v>
      </c>
      <c r="C385" s="17" t="s">
        <v>36</v>
      </c>
      <c r="D385" s="17" t="s">
        <v>37</v>
      </c>
      <c r="E385" s="18" t="n">
        <v>30</v>
      </c>
      <c r="F385" s="7" t="s">
        <f>=DATEDIF(A385,$N$2,"y")</f>
      </c>
      <c r="G385" s="7" t="s">
        <f>=DATEDIF(A385,$N$2,"ym")</f>
      </c>
      <c r="H385" s="7" t="s">
        <f>=DATEDIF(A385,$N$2,"md")</f>
      </c>
      <c r="I385" s="7" t="n">
        <v>535</v>
      </c>
      <c r="J385" s="18" t="n">
        <v>156.46266666667</v>
      </c>
      <c r="K385" s="6" t="s">
        <f>=Портфель!F8*Портфель!$Q$13</f>
      </c>
      <c r="L385" s="6" t="s">
        <f>=(K385-J385)*E385</f>
      </c>
      <c r="M385" s="6" t="s">
        <f>=MAX(0,L385*0.13)</f>
      </c>
    </row>
    <row collapsed="false" customFormat="false" customHeight="false" hidden="false" ht="12.1" outlineLevel="0" r="386">
      <c r="A386" s="53" t="n">
        <v>45426</v>
      </c>
      <c r="B386" s="17" t="s">
        <v>704</v>
      </c>
      <c r="C386" s="17" t="s">
        <v>36</v>
      </c>
      <c r="D386" s="17" t="s">
        <v>37</v>
      </c>
      <c r="E386" s="18" t="n">
        <v>100</v>
      </c>
      <c r="F386" s="7" t="s">
        <f>=DATEDIF(A386,$N$2,"y")</f>
      </c>
      <c r="G386" s="7" t="s">
        <f>=DATEDIF(A386,$N$2,"ym")</f>
      </c>
      <c r="H386" s="7" t="s">
        <f>=DATEDIF(A386,$N$2,"md")</f>
      </c>
      <c r="I386" s="7" t="n">
        <v>535</v>
      </c>
      <c r="J386" s="18" t="n">
        <v>156.4626</v>
      </c>
      <c r="K386" s="6" t="s">
        <f>=Портфель!F8*Портфель!$Q$13</f>
      </c>
      <c r="L386" s="6" t="s">
        <f>=(K386-J386)*E386</f>
      </c>
      <c r="M386" s="6" t="s">
        <f>=MAX(0,L386*0.13)</f>
      </c>
    </row>
    <row collapsed="false" customFormat="false" customHeight="false" hidden="false" ht="12.1" outlineLevel="0" r="387">
      <c r="A387" s="53" t="n">
        <v>45426</v>
      </c>
      <c r="B387" s="17" t="s">
        <v>704</v>
      </c>
      <c r="C387" s="17" t="s">
        <v>36</v>
      </c>
      <c r="D387" s="17" t="s">
        <v>37</v>
      </c>
      <c r="E387" s="18" t="n">
        <v>100</v>
      </c>
      <c r="F387" s="7" t="s">
        <f>=DATEDIF(A387,$N$2,"y")</f>
      </c>
      <c r="G387" s="7" t="s">
        <f>=DATEDIF(A387,$N$2,"ym")</f>
      </c>
      <c r="H387" s="7" t="s">
        <f>=DATEDIF(A387,$N$2,"md")</f>
      </c>
      <c r="I387" s="7" t="n">
        <v>535</v>
      </c>
      <c r="J387" s="18" t="n">
        <v>156.4626</v>
      </c>
      <c r="K387" s="6" t="s">
        <f>=Портфель!F8*Портфель!$Q$13</f>
      </c>
      <c r="L387" s="6" t="s">
        <f>=(K387-J387)*E387</f>
      </c>
      <c r="M387" s="6" t="s">
        <f>=MAX(0,L387*0.13)</f>
      </c>
    </row>
    <row collapsed="false" customFormat="false" customHeight="false" hidden="false" ht="12.1" outlineLevel="0" r="388">
      <c r="A388" s="53" t="n">
        <v>45426</v>
      </c>
      <c r="B388" s="17" t="s">
        <v>704</v>
      </c>
      <c r="C388" s="17" t="s">
        <v>36</v>
      </c>
      <c r="D388" s="17" t="s">
        <v>37</v>
      </c>
      <c r="E388" s="18" t="n">
        <v>50</v>
      </c>
      <c r="F388" s="7" t="s">
        <f>=DATEDIF(A388,$N$2,"y")</f>
      </c>
      <c r="G388" s="7" t="s">
        <f>=DATEDIF(A388,$N$2,"ym")</f>
      </c>
      <c r="H388" s="7" t="s">
        <f>=DATEDIF(A388,$N$2,"md")</f>
      </c>
      <c r="I388" s="7" t="n">
        <v>535</v>
      </c>
      <c r="J388" s="18" t="n">
        <v>156.4626</v>
      </c>
      <c r="K388" s="6" t="s">
        <f>=Портфель!F8*Портфель!$Q$13</f>
      </c>
      <c r="L388" s="6" t="s">
        <f>=(K388-J388)*E388</f>
      </c>
      <c r="M388" s="6" t="s">
        <f>=MAX(0,L388*0.13)</f>
      </c>
    </row>
    <row collapsed="false" customFormat="false" customHeight="false" hidden="false" ht="12.1" outlineLevel="0" r="389">
      <c r="A389" s="53" t="n">
        <v>45426</v>
      </c>
      <c r="B389" s="17" t="s">
        <v>704</v>
      </c>
      <c r="C389" s="17" t="s">
        <v>36</v>
      </c>
      <c r="D389" s="17" t="s">
        <v>37</v>
      </c>
      <c r="E389" s="18" t="n">
        <v>20</v>
      </c>
      <c r="F389" s="7" t="s">
        <f>=DATEDIF(A389,$N$2,"y")</f>
      </c>
      <c r="G389" s="7" t="s">
        <f>=DATEDIF(A389,$N$2,"ym")</f>
      </c>
      <c r="H389" s="7" t="s">
        <f>=DATEDIF(A389,$N$2,"md")</f>
      </c>
      <c r="I389" s="7" t="n">
        <v>535</v>
      </c>
      <c r="J389" s="18" t="n">
        <v>156.4625</v>
      </c>
      <c r="K389" s="6" t="s">
        <f>=Портфель!F8*Портфель!$Q$13</f>
      </c>
      <c r="L389" s="6" t="s">
        <f>=(K389-J389)*E389</f>
      </c>
      <c r="M389" s="6" t="s">
        <f>=MAX(0,L389*0.13)</f>
      </c>
    </row>
    <row collapsed="false" customFormat="false" customHeight="false" hidden="false" ht="12.1" outlineLevel="0" r="390">
      <c r="A390" s="53" t="n">
        <v>45426</v>
      </c>
      <c r="B390" s="17" t="s">
        <v>704</v>
      </c>
      <c r="C390" s="17" t="s">
        <v>36</v>
      </c>
      <c r="D390" s="17" t="s">
        <v>37</v>
      </c>
      <c r="E390" s="18" t="n">
        <v>30</v>
      </c>
      <c r="F390" s="7" t="s">
        <f>=DATEDIF(A390,$N$2,"y")</f>
      </c>
      <c r="G390" s="7" t="s">
        <f>=DATEDIF(A390,$N$2,"ym")</f>
      </c>
      <c r="H390" s="7" t="s">
        <f>=DATEDIF(A390,$N$2,"md")</f>
      </c>
      <c r="I390" s="7" t="n">
        <v>535</v>
      </c>
      <c r="J390" s="18" t="n">
        <v>156.46266666667</v>
      </c>
      <c r="K390" s="6" t="s">
        <f>=Портфель!F8*Портфель!$Q$13</f>
      </c>
      <c r="L390" s="6" t="s">
        <f>=(K390-J390)*E390</f>
      </c>
      <c r="M390" s="6" t="s">
        <f>=MAX(0,L390*0.13)</f>
      </c>
    </row>
    <row collapsed="false" customFormat="false" customHeight="false" hidden="false" ht="12.1" outlineLevel="0" r="391">
      <c r="A391" s="53" t="n">
        <v>45426</v>
      </c>
      <c r="B391" s="17" t="s">
        <v>704</v>
      </c>
      <c r="C391" s="17" t="s">
        <v>36</v>
      </c>
      <c r="D391" s="17" t="s">
        <v>37</v>
      </c>
      <c r="E391" s="18" t="n">
        <v>10</v>
      </c>
      <c r="F391" s="7" t="s">
        <f>=DATEDIF(A391,$N$2,"y")</f>
      </c>
      <c r="G391" s="7" t="s">
        <f>=DATEDIF(A391,$N$2,"ym")</f>
      </c>
      <c r="H391" s="7" t="s">
        <f>=DATEDIF(A391,$N$2,"md")</f>
      </c>
      <c r="I391" s="7" t="n">
        <v>535</v>
      </c>
      <c r="J391" s="18" t="n">
        <v>156.463</v>
      </c>
      <c r="K391" s="6" t="s">
        <f>=Портфель!F8*Портфель!$Q$13</f>
      </c>
      <c r="L391" s="6" t="s">
        <f>=(K391-J391)*E391</f>
      </c>
      <c r="M391" s="6" t="s">
        <f>=MAX(0,L391*0.13)</f>
      </c>
    </row>
    <row collapsed="false" customFormat="false" customHeight="false" hidden="false" ht="12.1" outlineLevel="0" r="392">
      <c r="A392" s="53" t="n">
        <v>45426</v>
      </c>
      <c r="B392" s="17" t="s">
        <v>704</v>
      </c>
      <c r="C392" s="17" t="s">
        <v>36</v>
      </c>
      <c r="D392" s="17" t="s">
        <v>37</v>
      </c>
      <c r="E392" s="18" t="n">
        <v>10</v>
      </c>
      <c r="F392" s="7" t="s">
        <f>=DATEDIF(A392,$N$2,"y")</f>
      </c>
      <c r="G392" s="7" t="s">
        <f>=DATEDIF(A392,$N$2,"ym")</f>
      </c>
      <c r="H392" s="7" t="s">
        <f>=DATEDIF(A392,$N$2,"md")</f>
      </c>
      <c r="I392" s="7" t="n">
        <v>535</v>
      </c>
      <c r="J392" s="18" t="n">
        <v>156.463</v>
      </c>
      <c r="K392" s="6" t="s">
        <f>=Портфель!F8*Портфель!$Q$13</f>
      </c>
      <c r="L392" s="6" t="s">
        <f>=(K392-J392)*E392</f>
      </c>
      <c r="M392" s="6" t="s">
        <f>=MAX(0,L392*0.13)</f>
      </c>
    </row>
    <row collapsed="false" customFormat="false" customHeight="false" hidden="false" ht="12.1" outlineLevel="0" r="393">
      <c r="A393" s="53" t="n">
        <v>45429</v>
      </c>
      <c r="B393" s="17" t="s">
        <v>704</v>
      </c>
      <c r="C393" s="17" t="s">
        <v>36</v>
      </c>
      <c r="D393" s="17" t="s">
        <v>37</v>
      </c>
      <c r="E393" s="18" t="n">
        <v>150</v>
      </c>
      <c r="F393" s="7" t="s">
        <f>=DATEDIF(A393,$N$2,"y")</f>
      </c>
      <c r="G393" s="7" t="s">
        <f>=DATEDIF(A393,$N$2,"ym")</f>
      </c>
      <c r="H393" s="7" t="s">
        <f>=DATEDIF(A393,$N$2,"md")</f>
      </c>
      <c r="I393" s="7" t="n">
        <v>532</v>
      </c>
      <c r="J393" s="18" t="n">
        <v>155.32213333333</v>
      </c>
      <c r="K393" s="6" t="s">
        <f>=Портфель!F8*Портфель!$Q$13</f>
      </c>
      <c r="L393" s="6" t="s">
        <f>=(K393-J393)*E393</f>
      </c>
      <c r="M393" s="6" t="s">
        <f>=MAX(0,L393*0.13)</f>
      </c>
    </row>
    <row collapsed="false" customFormat="false" customHeight="false" hidden="false" ht="12.1" outlineLevel="0" r="394">
      <c r="A394" s="53" t="n">
        <v>45433</v>
      </c>
      <c r="B394" s="17" t="s">
        <v>704</v>
      </c>
      <c r="C394" s="17" t="s">
        <v>36</v>
      </c>
      <c r="D394" s="17" t="s">
        <v>37</v>
      </c>
      <c r="E394" s="18" t="n">
        <v>30</v>
      </c>
      <c r="F394" s="7" t="s">
        <f>=DATEDIF(A394,$N$2,"y")</f>
      </c>
      <c r="G394" s="7" t="s">
        <f>=DATEDIF(A394,$N$2,"ym")</f>
      </c>
      <c r="H394" s="7" t="s">
        <f>=DATEDIF(A394,$N$2,"md")</f>
      </c>
      <c r="I394" s="7" t="n">
        <v>528</v>
      </c>
      <c r="J394" s="18" t="n">
        <v>139.686</v>
      </c>
      <c r="K394" s="6" t="s">
        <f>=Портфель!F8*Портфель!$Q$13</f>
      </c>
      <c r="L394" s="6" t="s">
        <f>=(K394-J394)*E394</f>
      </c>
      <c r="M394" s="6" t="s">
        <f>=MAX(0,L394*0.13)</f>
      </c>
    </row>
    <row collapsed="false" customFormat="false" customHeight="false" hidden="false" ht="12.1" outlineLevel="0" r="395">
      <c r="A395" s="53" t="n">
        <v>45433</v>
      </c>
      <c r="B395" s="17" t="s">
        <v>704</v>
      </c>
      <c r="C395" s="17" t="s">
        <v>36</v>
      </c>
      <c r="D395" s="17" t="s">
        <v>37</v>
      </c>
      <c r="E395" s="18" t="n">
        <v>140</v>
      </c>
      <c r="F395" s="7" t="s">
        <f>=DATEDIF(A395,$N$2,"y")</f>
      </c>
      <c r="G395" s="7" t="s">
        <f>=DATEDIF(A395,$N$2,"ym")</f>
      </c>
      <c r="H395" s="7" t="s">
        <f>=DATEDIF(A395,$N$2,"md")</f>
      </c>
      <c r="I395" s="7" t="n">
        <v>528</v>
      </c>
      <c r="J395" s="18" t="n">
        <v>139.68585714286</v>
      </c>
      <c r="K395" s="6" t="s">
        <f>=Портфель!F8*Портфель!$Q$13</f>
      </c>
      <c r="L395" s="6" t="s">
        <f>=(K395-J395)*E395</f>
      </c>
      <c r="M395" s="6" t="s">
        <f>=MAX(0,L395*0.13)</f>
      </c>
    </row>
    <row collapsed="false" customFormat="false" customHeight="false" hidden="false" ht="12.1" outlineLevel="0" r="396">
      <c r="A396" s="53" t="n">
        <v>45464</v>
      </c>
      <c r="B396" s="17" t="s">
        <v>704</v>
      </c>
      <c r="C396" s="17" t="s">
        <v>36</v>
      </c>
      <c r="D396" s="17" t="s">
        <v>37</v>
      </c>
      <c r="E396" s="18" t="n">
        <v>500</v>
      </c>
      <c r="F396" s="7" t="s">
        <f>=DATEDIF(A396,$N$2,"y")</f>
      </c>
      <c r="G396" s="7" t="s">
        <f>=DATEDIF(A396,$N$2,"ym")</f>
      </c>
      <c r="H396" s="7" t="s">
        <f>=DATEDIF(A396,$N$2,"md")</f>
      </c>
      <c r="I396" s="7" t="n">
        <v>497</v>
      </c>
      <c r="J396" s="18" t="n">
        <v>115.75628</v>
      </c>
      <c r="K396" s="6" t="s">
        <f>=Портфель!F8*Портфель!$Q$13</f>
      </c>
      <c r="L396" s="6" t="s">
        <f>=(K396-J396)*E396</f>
      </c>
      <c r="M396" s="6" t="s">
        <f>=MAX(0,L396*0.13)</f>
      </c>
    </row>
    <row collapsed="false" customFormat="false" customHeight="false" hidden="false" ht="12.1" outlineLevel="0" r="397">
      <c r="A397" s="53" t="n">
        <v>45464</v>
      </c>
      <c r="B397" s="17" t="s">
        <v>704</v>
      </c>
      <c r="C397" s="17" t="s">
        <v>36</v>
      </c>
      <c r="D397" s="17" t="s">
        <v>37</v>
      </c>
      <c r="E397" s="18" t="n">
        <v>500</v>
      </c>
      <c r="F397" s="7" t="s">
        <f>=DATEDIF(A397,$N$2,"y")</f>
      </c>
      <c r="G397" s="7" t="s">
        <f>=DATEDIF(A397,$N$2,"ym")</f>
      </c>
      <c r="H397" s="7" t="s">
        <f>=DATEDIF(A397,$N$2,"md")</f>
      </c>
      <c r="I397" s="7" t="n">
        <v>497</v>
      </c>
      <c r="J397" s="18" t="n">
        <v>115.5562</v>
      </c>
      <c r="K397" s="6" t="s">
        <f>=Портфель!F8*Портфель!$Q$13</f>
      </c>
      <c r="L397" s="6" t="s">
        <f>=(K397-J397)*E397</f>
      </c>
      <c r="M397" s="6" t="s">
        <f>=MAX(0,L397*0.13)</f>
      </c>
    </row>
    <row collapsed="false" customFormat="false" customHeight="false" hidden="false" ht="12.1" outlineLevel="0" r="398">
      <c r="A398" s="53" t="n">
        <v>45651</v>
      </c>
      <c r="B398" s="17" t="s">
        <v>704</v>
      </c>
      <c r="C398" s="17" t="s">
        <v>36</v>
      </c>
      <c r="D398" s="17" t="s">
        <v>37</v>
      </c>
      <c r="E398" s="18" t="n">
        <v>140</v>
      </c>
      <c r="F398" s="7" t="s">
        <f>=DATEDIF(A398,$N$2,"y")</f>
      </c>
      <c r="G398" s="7" t="s">
        <f>=DATEDIF(A398,$N$2,"ym")</f>
      </c>
      <c r="H398" s="7" t="s">
        <f>=DATEDIF(A398,$N$2,"md")</f>
      </c>
      <c r="I398" s="7" t="n">
        <v>310</v>
      </c>
      <c r="J398" s="18" t="n">
        <v>124.74985714286</v>
      </c>
      <c r="K398" s="6" t="s">
        <f>=Портфель!F8*Портфель!$Q$13</f>
      </c>
      <c r="L398" s="6" t="s">
        <f>=(K398-J398)*E398</f>
      </c>
      <c r="M398" s="6" t="s">
        <f>=MAX(0,L398*0.13)</f>
      </c>
    </row>
    <row collapsed="false" customFormat="false" customHeight="false" hidden="false" ht="12.1" outlineLevel="0" r="399">
      <c r="A399" s="53" t="n">
        <v>45853</v>
      </c>
      <c r="B399" s="17" t="s">
        <v>704</v>
      </c>
      <c r="C399" s="17" t="s">
        <v>36</v>
      </c>
      <c r="D399" s="17" t="s">
        <v>37</v>
      </c>
      <c r="E399" s="18" t="n">
        <v>10</v>
      </c>
      <c r="F399" s="7" t="s">
        <f>=DATEDIF(A399,$N$2,"y")</f>
      </c>
      <c r="G399" s="7" t="s">
        <f>=DATEDIF(A399,$N$2,"ym")</f>
      </c>
      <c r="H399" s="7" t="s">
        <f>=DATEDIF(A399,$N$2,"md")</f>
      </c>
      <c r="I399" s="7" t="n">
        <v>108</v>
      </c>
      <c r="J399" s="18" t="n">
        <v>121.696</v>
      </c>
      <c r="K399" s="6" t="s">
        <f>=Портфель!F8*Портфель!$Q$13</f>
      </c>
      <c r="L399" s="6" t="s">
        <f>=(K399-J399)*E399</f>
      </c>
      <c r="M399" s="6" t="s">
        <f>=MAX(0,L399*0.13)</f>
      </c>
    </row>
    <row collapsed="false" customFormat="false" customHeight="false" hidden="false" ht="12.1" outlineLevel="0" r="400">
      <c r="A400" s="53" t="n">
        <v>43860</v>
      </c>
      <c r="B400" s="17" t="s">
        <v>704</v>
      </c>
      <c r="C400" s="17" t="s">
        <v>39</v>
      </c>
      <c r="D400" s="17" t="s">
        <v>40</v>
      </c>
      <c r="E400" s="18" t="n">
        <v>20</v>
      </c>
      <c r="F400" s="7" t="s">
        <f>=DATEDIF(A400,$N$2,"y")</f>
      </c>
      <c r="G400" s="7" t="s">
        <f>=DATEDIF(A400,$N$2,"ym")</f>
      </c>
      <c r="H400" s="7" t="s">
        <f>=DATEDIF(A400,$N$2,"md")</f>
      </c>
      <c r="I400" s="7" t="n">
        <v>2101</v>
      </c>
      <c r="J400" s="18" t="n">
        <v>257.032</v>
      </c>
      <c r="K400" s="6" t="s">
        <f>=Портфель!F9*Портфель!$Q$13</f>
      </c>
      <c r="L400" s="6" t="s">
        <f>=(K400-J400)*E400</f>
      </c>
      <c r="M400" s="6" t="s">
        <f>=MAX(0,L400*0.13)</f>
      </c>
    </row>
    <row collapsed="false" customFormat="false" customHeight="false" hidden="false" ht="12.1" outlineLevel="0" r="401">
      <c r="A401" s="53" t="n">
        <v>43861</v>
      </c>
      <c r="B401" s="17" t="s">
        <v>704</v>
      </c>
      <c r="C401" s="17" t="s">
        <v>39</v>
      </c>
      <c r="D401" s="17" t="s">
        <v>40</v>
      </c>
      <c r="E401" s="18" t="n">
        <v>140</v>
      </c>
      <c r="F401" s="7" t="s">
        <f>=DATEDIF(A401,$N$2,"y")</f>
      </c>
      <c r="G401" s="7" t="s">
        <f>=DATEDIF(A401,$N$2,"ym")</f>
      </c>
      <c r="H401" s="7" t="s">
        <f>=DATEDIF(A401,$N$2,"md")</f>
      </c>
      <c r="I401" s="7" t="n">
        <v>2100</v>
      </c>
      <c r="J401" s="18" t="n">
        <v>256.13128571429</v>
      </c>
      <c r="K401" s="6" t="s">
        <f>=Портфель!F9*Портфель!$Q$13</f>
      </c>
      <c r="L401" s="6" t="s">
        <f>=(K401-J401)*E401</f>
      </c>
      <c r="M401" s="6" t="s">
        <f>=MAX(0,L401*0.13)</f>
      </c>
    </row>
    <row collapsed="false" customFormat="false" customHeight="false" hidden="false" ht="12.1" outlineLevel="0" r="402">
      <c r="A402" s="53" t="n">
        <v>43902</v>
      </c>
      <c r="B402" s="17" t="s">
        <v>704</v>
      </c>
      <c r="C402" s="17" t="s">
        <v>39</v>
      </c>
      <c r="D402" s="17" t="s">
        <v>40</v>
      </c>
      <c r="E402" s="18" t="n">
        <v>160</v>
      </c>
      <c r="F402" s="7" t="s">
        <f>=DATEDIF(A402,$N$2,"y")</f>
      </c>
      <c r="G402" s="7" t="s">
        <f>=DATEDIF(A402,$N$2,"ym")</f>
      </c>
      <c r="H402" s="7" t="s">
        <f>=DATEDIF(A402,$N$2,"md")</f>
      </c>
      <c r="I402" s="7" t="n">
        <v>2059</v>
      </c>
      <c r="J402" s="18" t="n">
        <v>180.99275</v>
      </c>
      <c r="K402" s="6" t="s">
        <f>=Портфель!F9*Портфель!$Q$13</f>
      </c>
      <c r="L402" s="6" t="s">
        <f>=(K402-J402)*E402</f>
      </c>
      <c r="M402" s="6" t="s">
        <f>=MAX(0,L402*0.13)</f>
      </c>
    </row>
    <row collapsed="false" customFormat="false" customHeight="false" hidden="false" ht="12.1" outlineLevel="0" r="403">
      <c r="A403" s="53" t="n">
        <v>44587</v>
      </c>
      <c r="B403" s="17" t="s">
        <v>704</v>
      </c>
      <c r="C403" s="17" t="s">
        <v>39</v>
      </c>
      <c r="D403" s="17" t="s">
        <v>40</v>
      </c>
      <c r="E403" s="18" t="n">
        <v>90</v>
      </c>
      <c r="F403" s="7" t="s">
        <f>=DATEDIF(A403,$N$2,"y")</f>
      </c>
      <c r="G403" s="7" t="s">
        <f>=DATEDIF(A403,$N$2,"ym")</f>
      </c>
      <c r="H403" s="7" t="s">
        <f>=DATEDIF(A403,$N$2,"md")</f>
      </c>
      <c r="I403" s="7" t="n">
        <v>1374</v>
      </c>
      <c r="J403" s="18" t="n">
        <v>234.60788888889</v>
      </c>
      <c r="K403" s="6" t="s">
        <f>=Портфель!F9*Портфель!$Q$13</f>
      </c>
      <c r="L403" s="6" t="s">
        <f>=(K403-J403)*E403</f>
      </c>
      <c r="M403" s="6" t="s">
        <f>=MAX(0,L403*0.13)</f>
      </c>
    </row>
    <row collapsed="false" customFormat="false" customHeight="false" hidden="false" ht="12.1" outlineLevel="0" r="404">
      <c r="A404" s="53" t="n">
        <v>44858</v>
      </c>
      <c r="B404" s="17" t="s">
        <v>704</v>
      </c>
      <c r="C404" s="17" t="s">
        <v>39</v>
      </c>
      <c r="D404" s="17" t="s">
        <v>40</v>
      </c>
      <c r="E404" s="18" t="n">
        <v>80</v>
      </c>
      <c r="F404" s="7" t="s">
        <f>=DATEDIF(A404,$N$2,"y")</f>
      </c>
      <c r="G404" s="7" t="s">
        <f>=DATEDIF(A404,$N$2,"ym")</f>
      </c>
      <c r="H404" s="7" t="s">
        <f>=DATEDIF(A404,$N$2,"md")</f>
      </c>
      <c r="I404" s="7" t="n">
        <v>1103</v>
      </c>
      <c r="J404" s="18" t="n">
        <v>119.0095</v>
      </c>
      <c r="K404" s="6" t="s">
        <f>=Портфель!F9*Портфель!$Q$13</f>
      </c>
      <c r="L404" s="6" t="s">
        <f>=(K404-J404)*E404</f>
      </c>
      <c r="M404" s="6" t="s">
        <f>=MAX(0,L404*0.13)</f>
      </c>
    </row>
    <row collapsed="false" customFormat="false" customHeight="false" hidden="false" ht="12.1" outlineLevel="0" r="405">
      <c r="A405" s="53" t="n">
        <v>44946</v>
      </c>
      <c r="B405" s="17" t="s">
        <v>704</v>
      </c>
      <c r="C405" s="17" t="s">
        <v>39</v>
      </c>
      <c r="D405" s="17" t="s">
        <v>40</v>
      </c>
      <c r="E405" s="18" t="n">
        <v>10</v>
      </c>
      <c r="F405" s="7" t="s">
        <f>=DATEDIF(A405,$N$2,"y")</f>
      </c>
      <c r="G405" s="7" t="s">
        <f>=DATEDIF(A405,$N$2,"ym")</f>
      </c>
      <c r="H405" s="7" t="s">
        <f>=DATEDIF(A405,$N$2,"md")</f>
      </c>
      <c r="I405" s="7" t="n">
        <v>1015</v>
      </c>
      <c r="J405" s="18" t="n">
        <v>149.45</v>
      </c>
      <c r="K405" s="6" t="s">
        <f>=Портфель!F9*Портфель!$Q$13</f>
      </c>
      <c r="L405" s="6" t="s">
        <f>=(K405-J405)*E405</f>
      </c>
      <c r="M405" s="6" t="s">
        <f>=MAX(0,L405*0.13)</f>
      </c>
    </row>
    <row collapsed="false" customFormat="false" customHeight="false" hidden="false" ht="12.1" outlineLevel="0" r="406">
      <c r="A406" s="53" t="n">
        <v>44966</v>
      </c>
      <c r="B406" s="17" t="s">
        <v>704</v>
      </c>
      <c r="C406" s="17" t="s">
        <v>39</v>
      </c>
      <c r="D406" s="17" t="s">
        <v>40</v>
      </c>
      <c r="E406" s="18" t="n">
        <v>100</v>
      </c>
      <c r="F406" s="7" t="s">
        <f>=DATEDIF(A406,$N$2,"y")</f>
      </c>
      <c r="G406" s="7" t="s">
        <f>=DATEDIF(A406,$N$2,"ym")</f>
      </c>
      <c r="H406" s="7" t="s">
        <f>=DATEDIF(A406,$N$2,"md")</f>
      </c>
      <c r="I406" s="7" t="n">
        <v>995</v>
      </c>
      <c r="J406" s="18" t="n">
        <v>165.4161</v>
      </c>
      <c r="K406" s="6" t="s">
        <f>=Портфель!F9*Портфель!$Q$13</f>
      </c>
      <c r="L406" s="6" t="s">
        <f>=(K406-J406)*E406</f>
      </c>
      <c r="M406" s="6" t="s">
        <f>=MAX(0,L406*0.13)</f>
      </c>
    </row>
    <row collapsed="false" customFormat="false" customHeight="false" hidden="false" ht="12.1" outlineLevel="0" r="407">
      <c r="A407" s="53" t="n">
        <v>45128</v>
      </c>
      <c r="B407" s="17" t="s">
        <v>704</v>
      </c>
      <c r="C407" s="17" t="s">
        <v>39</v>
      </c>
      <c r="D407" s="17" t="s">
        <v>40</v>
      </c>
      <c r="E407" s="18" t="n">
        <v>100</v>
      </c>
      <c r="F407" s="7" t="s">
        <f>=DATEDIF(A407,$N$2,"y")</f>
      </c>
      <c r="G407" s="7" t="s">
        <f>=DATEDIF(A407,$N$2,"ym")</f>
      </c>
      <c r="H407" s="7" t="s">
        <f>=DATEDIF(A407,$N$2,"md")</f>
      </c>
      <c r="I407" s="7" t="n">
        <v>833</v>
      </c>
      <c r="J407" s="18" t="n">
        <v>243.9175</v>
      </c>
      <c r="K407" s="6" t="s">
        <f>=Портфель!F9*Портфель!$Q$13</f>
      </c>
      <c r="L407" s="6" t="s">
        <f>=(K407-J407)*E407</f>
      </c>
      <c r="M407" s="6" t="s">
        <f>=MAX(0,L407*0.13)</f>
      </c>
    </row>
    <row collapsed="false" customFormat="false" customHeight="false" hidden="false" ht="12.1" outlineLevel="0" r="408">
      <c r="A408" s="53" t="n">
        <v>45128</v>
      </c>
      <c r="B408" s="17" t="s">
        <v>704</v>
      </c>
      <c r="C408" s="17" t="s">
        <v>39</v>
      </c>
      <c r="D408" s="17" t="s">
        <v>40</v>
      </c>
      <c r="E408" s="18" t="n">
        <v>10</v>
      </c>
      <c r="F408" s="7" t="s">
        <f>=DATEDIF(A408,$N$2,"y")</f>
      </c>
      <c r="G408" s="7" t="s">
        <f>=DATEDIF(A408,$N$2,"ym")</f>
      </c>
      <c r="H408" s="7" t="s">
        <f>=DATEDIF(A408,$N$2,"md")</f>
      </c>
      <c r="I408" s="7" t="n">
        <v>833</v>
      </c>
      <c r="J408" s="18" t="n">
        <v>243.918</v>
      </c>
      <c r="K408" s="6" t="s">
        <f>=Портфель!F9*Портфель!$Q$13</f>
      </c>
      <c r="L408" s="6" t="s">
        <f>=(K408-J408)*E408</f>
      </c>
      <c r="M408" s="6" t="s">
        <f>=MAX(0,L408*0.13)</f>
      </c>
    </row>
    <row collapsed="false" customFormat="false" customHeight="false" hidden="false" ht="12.1" outlineLevel="0" r="409">
      <c r="A409" s="53" t="n">
        <v>45230</v>
      </c>
      <c r="B409" s="17" t="s">
        <v>704</v>
      </c>
      <c r="C409" s="17" t="s">
        <v>39</v>
      </c>
      <c r="D409" s="17" t="s">
        <v>40</v>
      </c>
      <c r="E409" s="18" t="n">
        <v>110</v>
      </c>
      <c r="F409" s="7" t="s">
        <f>=DATEDIF(A409,$N$2,"y")</f>
      </c>
      <c r="G409" s="7" t="s">
        <f>=DATEDIF(A409,$N$2,"ym")</f>
      </c>
      <c r="H409" s="7" t="s">
        <f>=DATEDIF(A409,$N$2,"md")</f>
      </c>
      <c r="I409" s="7" t="n">
        <v>731</v>
      </c>
      <c r="J409" s="18" t="n">
        <v>268.20727272727</v>
      </c>
      <c r="K409" s="6" t="s">
        <f>=Портфель!F9*Портфель!$Q$13</f>
      </c>
      <c r="L409" s="6" t="s">
        <f>=(K409-J409)*E409</f>
      </c>
      <c r="M409" s="6" t="s">
        <f>=MAX(0,L409*0.13)</f>
      </c>
    </row>
    <row collapsed="false" customFormat="false" customHeight="false" hidden="false" ht="12.1" outlineLevel="0" r="410">
      <c r="A410" s="53" t="n">
        <v>45260</v>
      </c>
      <c r="B410" s="17" t="s">
        <v>704</v>
      </c>
      <c r="C410" s="17" t="s">
        <v>39</v>
      </c>
      <c r="D410" s="17" t="s">
        <v>40</v>
      </c>
      <c r="E410" s="18" t="n">
        <v>200</v>
      </c>
      <c r="F410" s="7" t="s">
        <f>=DATEDIF(A410,$N$2,"y")</f>
      </c>
      <c r="G410" s="7" t="s">
        <f>=DATEDIF(A410,$N$2,"ym")</f>
      </c>
      <c r="H410" s="7" t="s">
        <f>=DATEDIF(A410,$N$2,"md")</f>
      </c>
      <c r="I410" s="7" t="n">
        <v>701</v>
      </c>
      <c r="J410" s="18" t="n">
        <v>273.78155</v>
      </c>
      <c r="K410" s="6" t="s">
        <f>=Портфель!F9*Портфель!$Q$13</f>
      </c>
      <c r="L410" s="6" t="s">
        <f>=(K410-J410)*E410</f>
      </c>
      <c r="M410" s="6" t="s">
        <f>=MAX(0,L410*0.13)</f>
      </c>
    </row>
    <row collapsed="false" customFormat="false" customHeight="false" hidden="false" ht="12.1" outlineLevel="0" r="411">
      <c r="A411" s="53" t="n">
        <v>45266</v>
      </c>
      <c r="B411" s="17" t="s">
        <v>704</v>
      </c>
      <c r="C411" s="17" t="s">
        <v>39</v>
      </c>
      <c r="D411" s="17" t="s">
        <v>40</v>
      </c>
      <c r="E411" s="18" t="n">
        <v>400</v>
      </c>
      <c r="F411" s="7" t="s">
        <f>=DATEDIF(A411,$N$2,"y")</f>
      </c>
      <c r="G411" s="7" t="s">
        <f>=DATEDIF(A411,$N$2,"ym")</f>
      </c>
      <c r="H411" s="7" t="s">
        <f>=DATEDIF(A411,$N$2,"md")</f>
      </c>
      <c r="I411" s="7" t="n">
        <v>695</v>
      </c>
      <c r="J411" s="18" t="n">
        <v>268.1072</v>
      </c>
      <c r="K411" s="6" t="s">
        <f>=Портфель!F9*Портфель!$Q$13</f>
      </c>
      <c r="L411" s="6" t="s">
        <f>=(K411-J411)*E411</f>
      </c>
      <c r="M411" s="6" t="s">
        <f>=MAX(0,L411*0.13)</f>
      </c>
    </row>
    <row collapsed="false" customFormat="false" customHeight="false" hidden="false" ht="12.1" outlineLevel="0" r="412">
      <c r="A412" s="53" t="n">
        <v>45267</v>
      </c>
      <c r="B412" s="17" t="s">
        <v>704</v>
      </c>
      <c r="C412" s="17" t="s">
        <v>39</v>
      </c>
      <c r="D412" s="17" t="s">
        <v>40</v>
      </c>
      <c r="E412" s="18" t="n">
        <v>190</v>
      </c>
      <c r="F412" s="7" t="s">
        <f>=DATEDIF(A412,$N$2,"y")</f>
      </c>
      <c r="G412" s="7" t="s">
        <f>=DATEDIF(A412,$N$2,"ym")</f>
      </c>
      <c r="H412" s="7" t="s">
        <f>=DATEDIF(A412,$N$2,"md")</f>
      </c>
      <c r="I412" s="7" t="n">
        <v>694</v>
      </c>
      <c r="J412" s="18" t="n">
        <v>266.00636842105</v>
      </c>
      <c r="K412" s="6" t="s">
        <f>=Портфель!F9*Портфель!$Q$13</f>
      </c>
      <c r="L412" s="6" t="s">
        <f>=(K412-J412)*E412</f>
      </c>
      <c r="M412" s="6" t="s">
        <f>=MAX(0,L412*0.13)</f>
      </c>
    </row>
    <row collapsed="false" customFormat="false" customHeight="false" hidden="false" ht="12.1" outlineLevel="0" r="413">
      <c r="A413" s="53" t="n">
        <v>45307</v>
      </c>
      <c r="B413" s="17" t="s">
        <v>704</v>
      </c>
      <c r="C413" s="17" t="s">
        <v>39</v>
      </c>
      <c r="D413" s="17" t="s">
        <v>40</v>
      </c>
      <c r="E413" s="18" t="n">
        <v>20</v>
      </c>
      <c r="F413" s="7" t="s">
        <f>=DATEDIF(A413,$N$2,"y")</f>
      </c>
      <c r="G413" s="7" t="s">
        <f>=DATEDIF(A413,$N$2,"ym")</f>
      </c>
      <c r="H413" s="7" t="s">
        <f>=DATEDIF(A413,$N$2,"md")</f>
      </c>
      <c r="I413" s="7" t="n">
        <v>654</v>
      </c>
      <c r="J413" s="18" t="n">
        <v>276.4005</v>
      </c>
      <c r="K413" s="6" t="s">
        <f>=Портфель!F9*Портфель!$Q$13</f>
      </c>
      <c r="L413" s="6" t="s">
        <f>=(K413-J413)*E413</f>
      </c>
      <c r="M413" s="6" t="s">
        <f>=MAX(0,L413*0.13)</f>
      </c>
    </row>
    <row collapsed="false" customFormat="false" customHeight="false" hidden="false" ht="12.1" outlineLevel="0" r="414">
      <c r="A414" s="53" t="n">
        <v>45307</v>
      </c>
      <c r="B414" s="17" t="s">
        <v>704</v>
      </c>
      <c r="C414" s="17" t="s">
        <v>39</v>
      </c>
      <c r="D414" s="17" t="s">
        <v>40</v>
      </c>
      <c r="E414" s="18" t="n">
        <v>30</v>
      </c>
      <c r="F414" s="7" t="s">
        <f>=DATEDIF(A414,$N$2,"y")</f>
      </c>
      <c r="G414" s="7" t="s">
        <f>=DATEDIF(A414,$N$2,"ym")</f>
      </c>
      <c r="H414" s="7" t="s">
        <f>=DATEDIF(A414,$N$2,"md")</f>
      </c>
      <c r="I414" s="7" t="n">
        <v>654</v>
      </c>
      <c r="J414" s="18" t="n">
        <v>276.40066666667</v>
      </c>
      <c r="K414" s="6" t="s">
        <f>=Портфель!F9*Портфель!$Q$13</f>
      </c>
      <c r="L414" s="6" t="s">
        <f>=(K414-J414)*E414</f>
      </c>
      <c r="M414" s="6" t="s">
        <f>=MAX(0,L414*0.13)</f>
      </c>
    </row>
    <row collapsed="false" customFormat="false" customHeight="false" hidden="false" ht="12.1" outlineLevel="0" r="415">
      <c r="A415" s="53" t="n">
        <v>45342</v>
      </c>
      <c r="B415" s="17" t="s">
        <v>704</v>
      </c>
      <c r="C415" s="17" t="s">
        <v>39</v>
      </c>
      <c r="D415" s="17" t="s">
        <v>40</v>
      </c>
      <c r="E415" s="18" t="n">
        <v>20</v>
      </c>
      <c r="F415" s="7" t="s">
        <f>=DATEDIF(A415,$N$2,"y")</f>
      </c>
      <c r="G415" s="7" t="s">
        <f>=DATEDIF(A415,$N$2,"ym")</f>
      </c>
      <c r="H415" s="7" t="s">
        <f>=DATEDIF(A415,$N$2,"md")</f>
      </c>
      <c r="I415" s="7" t="n">
        <v>619</v>
      </c>
      <c r="J415" s="18" t="n">
        <v>284.684</v>
      </c>
      <c r="K415" s="6" t="s">
        <f>=Портфель!F9*Портфель!$Q$13</f>
      </c>
      <c r="L415" s="6" t="s">
        <f>=(K415-J415)*E415</f>
      </c>
      <c r="M415" s="6" t="s">
        <f>=MAX(0,L415*0.13)</f>
      </c>
    </row>
    <row collapsed="false" customFormat="false" customHeight="false" hidden="false" ht="12.1" outlineLevel="0" r="416">
      <c r="A416" s="53" t="n">
        <v>45370</v>
      </c>
      <c r="B416" s="17" t="s">
        <v>704</v>
      </c>
      <c r="C416" s="17" t="s">
        <v>39</v>
      </c>
      <c r="D416" s="17" t="s">
        <v>40</v>
      </c>
      <c r="E416" s="18" t="n">
        <v>30</v>
      </c>
      <c r="F416" s="7" t="s">
        <f>=DATEDIF(A416,$N$2,"y")</f>
      </c>
      <c r="G416" s="7" t="s">
        <f>=DATEDIF(A416,$N$2,"ym")</f>
      </c>
      <c r="H416" s="7" t="s">
        <f>=DATEDIF(A416,$N$2,"md")</f>
      </c>
      <c r="I416" s="7" t="n">
        <v>591</v>
      </c>
      <c r="J416" s="18" t="n">
        <v>295.338</v>
      </c>
      <c r="K416" s="6" t="s">
        <f>=Портфель!F9*Портфель!$Q$13</f>
      </c>
      <c r="L416" s="6" t="s">
        <f>=(K416-J416)*E416</f>
      </c>
      <c r="M416" s="6" t="s">
        <f>=MAX(0,L416*0.13)</f>
      </c>
    </row>
    <row collapsed="false" customFormat="false" customHeight="false" hidden="false" ht="12.1" outlineLevel="0" r="417">
      <c r="A417" s="53" t="n">
        <v>45370</v>
      </c>
      <c r="B417" s="17" t="s">
        <v>704</v>
      </c>
      <c r="C417" s="17" t="s">
        <v>39</v>
      </c>
      <c r="D417" s="17" t="s">
        <v>40</v>
      </c>
      <c r="E417" s="18" t="n">
        <v>10</v>
      </c>
      <c r="F417" s="7" t="s">
        <f>=DATEDIF(A417,$N$2,"y")</f>
      </c>
      <c r="G417" s="7" t="s">
        <f>=DATEDIF(A417,$N$2,"ym")</f>
      </c>
      <c r="H417" s="7" t="s">
        <f>=DATEDIF(A417,$N$2,"md")</f>
      </c>
      <c r="I417" s="7" t="n">
        <v>591</v>
      </c>
      <c r="J417" s="18" t="n">
        <v>295.338</v>
      </c>
      <c r="K417" s="6" t="s">
        <f>=Портфель!F9*Портфель!$Q$13</f>
      </c>
      <c r="L417" s="6" t="s">
        <f>=(K417-J417)*E417</f>
      </c>
      <c r="M417" s="6" t="s">
        <f>=MAX(0,L417*0.13)</f>
      </c>
    </row>
    <row collapsed="false" customFormat="false" customHeight="false" hidden="false" ht="12.1" outlineLevel="0" r="418">
      <c r="A418" s="53" t="n">
        <v>45370</v>
      </c>
      <c r="B418" s="17" t="s">
        <v>704</v>
      </c>
      <c r="C418" s="17" t="s">
        <v>39</v>
      </c>
      <c r="D418" s="17" t="s">
        <v>40</v>
      </c>
      <c r="E418" s="18" t="n">
        <v>230</v>
      </c>
      <c r="F418" s="7" t="s">
        <f>=DATEDIF(A418,$N$2,"y")</f>
      </c>
      <c r="G418" s="7" t="s">
        <f>=DATEDIF(A418,$N$2,"ym")</f>
      </c>
      <c r="H418" s="7" t="s">
        <f>=DATEDIF(A418,$N$2,"md")</f>
      </c>
      <c r="I418" s="7" t="n">
        <v>591</v>
      </c>
      <c r="J418" s="18" t="n">
        <v>295.33808695652</v>
      </c>
      <c r="K418" s="6" t="s">
        <f>=Портфель!F9*Портфель!$Q$13</f>
      </c>
      <c r="L418" s="6" t="s">
        <f>=(K418-J418)*E418</f>
      </c>
      <c r="M418" s="6" t="s">
        <f>=MAX(0,L418*0.13)</f>
      </c>
    </row>
    <row collapsed="false" customFormat="false" customHeight="false" hidden="false" ht="12.1" outlineLevel="0" r="419">
      <c r="A419" s="53" t="n">
        <v>45373</v>
      </c>
      <c r="B419" s="17" t="s">
        <v>704</v>
      </c>
      <c r="C419" s="17" t="s">
        <v>39</v>
      </c>
      <c r="D419" s="17" t="s">
        <v>40</v>
      </c>
      <c r="E419" s="18" t="n">
        <v>20</v>
      </c>
      <c r="F419" s="7" t="s">
        <f>=DATEDIF(A419,$N$2,"y")</f>
      </c>
      <c r="G419" s="7" t="s">
        <f>=DATEDIF(A419,$N$2,"ym")</f>
      </c>
      <c r="H419" s="7" t="s">
        <f>=DATEDIF(A419,$N$2,"md")</f>
      </c>
      <c r="I419" s="7" t="n">
        <v>588</v>
      </c>
      <c r="J419" s="18" t="n">
        <v>292.867</v>
      </c>
      <c r="K419" s="6" t="s">
        <f>=Портфель!F9*Портфель!$Q$13</f>
      </c>
      <c r="L419" s="6" t="s">
        <f>=(K419-J419)*E419</f>
      </c>
      <c r="M419" s="6" t="s">
        <f>=MAX(0,L419*0.13)</f>
      </c>
    </row>
    <row collapsed="false" customFormat="false" customHeight="false" hidden="false" ht="12.1" outlineLevel="0" r="420">
      <c r="A420" s="53" t="n">
        <v>45393</v>
      </c>
      <c r="B420" s="17" t="s">
        <v>704</v>
      </c>
      <c r="C420" s="17" t="s">
        <v>39</v>
      </c>
      <c r="D420" s="17" t="s">
        <v>40</v>
      </c>
      <c r="E420" s="18" t="n">
        <v>370</v>
      </c>
      <c r="F420" s="7" t="s">
        <f>=DATEDIF(A420,$N$2,"y")</f>
      </c>
      <c r="G420" s="7" t="s">
        <f>=DATEDIF(A420,$N$2,"ym")</f>
      </c>
      <c r="H420" s="7" t="s">
        <f>=DATEDIF(A420,$N$2,"md")</f>
      </c>
      <c r="I420" s="7" t="n">
        <v>568</v>
      </c>
      <c r="J420" s="18" t="n">
        <v>306.8827027027</v>
      </c>
      <c r="K420" s="6" t="s">
        <f>=Портфель!F9*Портфель!$Q$13</f>
      </c>
      <c r="L420" s="6" t="s">
        <f>=(K420-J420)*E420</f>
      </c>
      <c r="M420" s="6" t="s">
        <f>=MAX(0,L420*0.13)</f>
      </c>
    </row>
    <row collapsed="false" customFormat="false" customHeight="false" hidden="false" ht="12.1" outlineLevel="0" r="421">
      <c r="A421" s="53" t="n">
        <v>45454</v>
      </c>
      <c r="B421" s="17" t="s">
        <v>704</v>
      </c>
      <c r="C421" s="17" t="s">
        <v>39</v>
      </c>
      <c r="D421" s="17" t="s">
        <v>40</v>
      </c>
      <c r="E421" s="18" t="n">
        <v>50</v>
      </c>
      <c r="F421" s="7" t="s">
        <f>=DATEDIF(A421,$N$2,"y")</f>
      </c>
      <c r="G421" s="7" t="s">
        <f>=DATEDIF(A421,$N$2,"ym")</f>
      </c>
      <c r="H421" s="7" t="s">
        <f>=DATEDIF(A421,$N$2,"md")</f>
      </c>
      <c r="I421" s="7" t="n">
        <v>507</v>
      </c>
      <c r="J421" s="18" t="n">
        <v>316.8666</v>
      </c>
      <c r="K421" s="6" t="s">
        <f>=Портфель!F9*Портфель!$Q$13</f>
      </c>
      <c r="L421" s="6" t="s">
        <f>=(K421-J421)*E421</f>
      </c>
      <c r="M421" s="6" t="s">
        <f>=MAX(0,L421*0.13)</f>
      </c>
    </row>
    <row collapsed="false" customFormat="false" customHeight="false" hidden="false" ht="12.1" outlineLevel="0" r="422">
      <c r="A422" s="53" t="n">
        <v>45454</v>
      </c>
      <c r="B422" s="17" t="s">
        <v>704</v>
      </c>
      <c r="C422" s="17" t="s">
        <v>39</v>
      </c>
      <c r="D422" s="17" t="s">
        <v>40</v>
      </c>
      <c r="E422" s="18" t="n">
        <v>30</v>
      </c>
      <c r="F422" s="7" t="s">
        <f>=DATEDIF(A422,$N$2,"y")</f>
      </c>
      <c r="G422" s="7" t="s">
        <f>=DATEDIF(A422,$N$2,"ym")</f>
      </c>
      <c r="H422" s="7" t="s">
        <f>=DATEDIF(A422,$N$2,"md")</f>
      </c>
      <c r="I422" s="7" t="n">
        <v>507</v>
      </c>
      <c r="J422" s="18" t="n">
        <v>316.86666666667</v>
      </c>
      <c r="K422" s="6" t="s">
        <f>=Портфель!F9*Портфель!$Q$13</f>
      </c>
      <c r="L422" s="6" t="s">
        <f>=(K422-J422)*E422</f>
      </c>
      <c r="M422" s="6" t="s">
        <f>=MAX(0,L422*0.13)</f>
      </c>
    </row>
    <row collapsed="false" customFormat="false" customHeight="false" hidden="false" ht="12.1" outlineLevel="0" r="423">
      <c r="A423" s="53" t="n">
        <v>45464</v>
      </c>
      <c r="B423" s="17" t="s">
        <v>704</v>
      </c>
      <c r="C423" s="17" t="s">
        <v>39</v>
      </c>
      <c r="D423" s="17" t="s">
        <v>40</v>
      </c>
      <c r="E423" s="18" t="n">
        <v>20</v>
      </c>
      <c r="F423" s="7" t="s">
        <f>=DATEDIF(A423,$N$2,"y")</f>
      </c>
      <c r="G423" s="7" t="s">
        <f>=DATEDIF(A423,$N$2,"ym")</f>
      </c>
      <c r="H423" s="7" t="s">
        <f>=DATEDIF(A423,$N$2,"md")</f>
      </c>
      <c r="I423" s="7" t="n">
        <v>497</v>
      </c>
      <c r="J423" s="18" t="n">
        <v>314.3255</v>
      </c>
      <c r="K423" s="6" t="s">
        <f>=Портфель!F9*Портфель!$Q$13</f>
      </c>
      <c r="L423" s="6" t="s">
        <f>=(K423-J423)*E423</f>
      </c>
      <c r="M423" s="6" t="s">
        <f>=MAX(0,L423*0.13)</f>
      </c>
    </row>
    <row collapsed="false" customFormat="false" customHeight="false" hidden="false" ht="12.1" outlineLevel="0" r="424">
      <c r="A424" s="53" t="n">
        <v>45464</v>
      </c>
      <c r="B424" s="17" t="s">
        <v>704</v>
      </c>
      <c r="C424" s="17" t="s">
        <v>39</v>
      </c>
      <c r="D424" s="17" t="s">
        <v>40</v>
      </c>
      <c r="E424" s="18" t="n">
        <v>10</v>
      </c>
      <c r="F424" s="7" t="s">
        <f>=DATEDIF(A424,$N$2,"y")</f>
      </c>
      <c r="G424" s="7" t="s">
        <f>=DATEDIF(A424,$N$2,"ym")</f>
      </c>
      <c r="H424" s="7" t="s">
        <f>=DATEDIF(A424,$N$2,"md")</f>
      </c>
      <c r="I424" s="7" t="n">
        <v>497</v>
      </c>
      <c r="J424" s="18" t="n">
        <v>314.326</v>
      </c>
      <c r="K424" s="6" t="s">
        <f>=Портфель!F9*Портфель!$Q$13</f>
      </c>
      <c r="L424" s="6" t="s">
        <f>=(K424-J424)*E424</f>
      </c>
      <c r="M424" s="6" t="s">
        <f>=MAX(0,L424*0.13)</f>
      </c>
    </row>
    <row collapsed="false" customFormat="false" customHeight="false" hidden="false" ht="12.1" outlineLevel="0" r="425">
      <c r="A425" s="53" t="n">
        <v>45464</v>
      </c>
      <c r="B425" s="17" t="s">
        <v>704</v>
      </c>
      <c r="C425" s="17" t="s">
        <v>39</v>
      </c>
      <c r="D425" s="17" t="s">
        <v>40</v>
      </c>
      <c r="E425" s="18" t="n">
        <v>100</v>
      </c>
      <c r="F425" s="7" t="s">
        <f>=DATEDIF(A425,$N$2,"y")</f>
      </c>
      <c r="G425" s="7" t="s">
        <f>=DATEDIF(A425,$N$2,"ym")</f>
      </c>
      <c r="H425" s="7" t="s">
        <f>=DATEDIF(A425,$N$2,"md")</f>
      </c>
      <c r="I425" s="7" t="n">
        <v>497</v>
      </c>
      <c r="J425" s="18" t="n">
        <v>314.3257</v>
      </c>
      <c r="K425" s="6" t="s">
        <f>=Портфель!F9*Портфель!$Q$13</f>
      </c>
      <c r="L425" s="6" t="s">
        <f>=(K425-J425)*E425</f>
      </c>
      <c r="M425" s="6" t="s">
        <f>=MAX(0,L425*0.13)</f>
      </c>
    </row>
    <row collapsed="false" customFormat="false" customHeight="false" hidden="false" ht="12.1" outlineLevel="0" r="426">
      <c r="A426" s="53" t="n">
        <v>45464</v>
      </c>
      <c r="B426" s="17" t="s">
        <v>704</v>
      </c>
      <c r="C426" s="17" t="s">
        <v>39</v>
      </c>
      <c r="D426" s="17" t="s">
        <v>40</v>
      </c>
      <c r="E426" s="18" t="n">
        <v>260</v>
      </c>
      <c r="F426" s="7" t="s">
        <f>=DATEDIF(A426,$N$2,"y")</f>
      </c>
      <c r="G426" s="7" t="s">
        <f>=DATEDIF(A426,$N$2,"ym")</f>
      </c>
      <c r="H426" s="7" t="s">
        <f>=DATEDIF(A426,$N$2,"md")</f>
      </c>
      <c r="I426" s="7" t="n">
        <v>497</v>
      </c>
      <c r="J426" s="18" t="n">
        <v>314.32569230769</v>
      </c>
      <c r="K426" s="6" t="s">
        <f>=Портфель!F9*Портфель!$Q$13</f>
      </c>
      <c r="L426" s="6" t="s">
        <f>=(K426-J426)*E426</f>
      </c>
      <c r="M426" s="6" t="s">
        <f>=MAX(0,L426*0.13)</f>
      </c>
    </row>
    <row collapsed="false" customFormat="false" customHeight="false" hidden="false" ht="12.1" outlineLevel="0" r="427">
      <c r="A427" s="53" t="n">
        <v>45546</v>
      </c>
      <c r="B427" s="17" t="s">
        <v>704</v>
      </c>
      <c r="C427" s="17" t="s">
        <v>39</v>
      </c>
      <c r="D427" s="17" t="s">
        <v>40</v>
      </c>
      <c r="E427" s="18" t="n">
        <v>90</v>
      </c>
      <c r="F427" s="7" t="s">
        <f>=DATEDIF(A427,$N$2,"y")</f>
      </c>
      <c r="G427" s="7" t="s">
        <f>=DATEDIF(A427,$N$2,"ym")</f>
      </c>
      <c r="H427" s="7" t="s">
        <f>=DATEDIF(A427,$N$2,"md")</f>
      </c>
      <c r="I427" s="7" t="n">
        <v>415</v>
      </c>
      <c r="J427" s="18" t="n">
        <v>259.90388888889</v>
      </c>
      <c r="K427" s="6" t="s">
        <f>=Портфель!F9*Портфель!$Q$13</f>
      </c>
      <c r="L427" s="6" t="s">
        <f>=(K427-J427)*E427</f>
      </c>
      <c r="M427" s="6" t="s">
        <f>=MAX(0,L427*0.13)</f>
      </c>
    </row>
    <row collapsed="false" customFormat="false" customHeight="false" hidden="false" ht="12.1" outlineLevel="0" r="428">
      <c r="A428" s="53" t="n">
        <v>45642</v>
      </c>
      <c r="B428" s="17" t="s">
        <v>704</v>
      </c>
      <c r="C428" s="17" t="s">
        <v>39</v>
      </c>
      <c r="D428" s="17" t="s">
        <v>40</v>
      </c>
      <c r="E428" s="18" t="n">
        <v>100</v>
      </c>
      <c r="F428" s="7" t="s">
        <f>=DATEDIF(A428,$N$2,"y")</f>
      </c>
      <c r="G428" s="7" t="s">
        <f>=DATEDIF(A428,$N$2,"ym")</f>
      </c>
      <c r="H428" s="7" t="s">
        <f>=DATEDIF(A428,$N$2,"md")</f>
      </c>
      <c r="I428" s="7" t="n">
        <v>319</v>
      </c>
      <c r="J428" s="18" t="n">
        <v>225.6302</v>
      </c>
      <c r="K428" s="6" t="s">
        <f>=Портфель!F9*Портфель!$Q$13</f>
      </c>
      <c r="L428" s="6" t="s">
        <f>=(K428-J428)*E428</f>
      </c>
      <c r="M428" s="6" t="s">
        <f>=MAX(0,L428*0.13)</f>
      </c>
    </row>
    <row collapsed="false" customFormat="false" customHeight="false" hidden="false" ht="12.1" outlineLevel="0" r="429">
      <c r="A429" s="53" t="n">
        <v>45804</v>
      </c>
      <c r="B429" s="17" t="s">
        <v>704</v>
      </c>
      <c r="C429" s="17" t="s">
        <v>42</v>
      </c>
      <c r="D429" s="17" t="s">
        <v>43</v>
      </c>
      <c r="E429" s="18" t="n">
        <v>78</v>
      </c>
      <c r="F429" s="7" t="s">
        <f>=DATEDIF(A429,$N$2,"y")</f>
      </c>
      <c r="G429" s="7" t="s">
        <f>=DATEDIF(A429,$N$2,"ym")</f>
      </c>
      <c r="H429" s="7" t="s">
        <f>=DATEDIF(A429,$N$2,"md")</f>
      </c>
      <c r="I429" s="7" t="n">
        <v>158</v>
      </c>
      <c r="J429" s="18" t="n">
        <v>3170.7678205128</v>
      </c>
      <c r="K429" s="6" t="s">
        <f>=Портфель!F10*Портфель!$Q$13</f>
      </c>
      <c r="L429" s="6" t="s">
        <f>=(K429-J429)*E429</f>
      </c>
      <c r="M429" s="6" t="s">
        <f>=MAX(0,L429*0.13)</f>
      </c>
    </row>
    <row collapsed="false" customFormat="false" customHeight="false" hidden="false" ht="12.1" outlineLevel="0" r="430">
      <c r="A430" s="53" t="n">
        <v>45804</v>
      </c>
      <c r="B430" s="17" t="s">
        <v>704</v>
      </c>
      <c r="C430" s="17" t="s">
        <v>42</v>
      </c>
      <c r="D430" s="17" t="s">
        <v>43</v>
      </c>
      <c r="E430" s="18" t="n">
        <v>1</v>
      </c>
      <c r="F430" s="7" t="s">
        <f>=DATEDIF(A430,$N$2,"y")</f>
      </c>
      <c r="G430" s="7" t="s">
        <f>=DATEDIF(A430,$N$2,"ym")</f>
      </c>
      <c r="H430" s="7" t="s">
        <f>=DATEDIF(A430,$N$2,"md")</f>
      </c>
      <c r="I430" s="7" t="n">
        <v>158</v>
      </c>
      <c r="J430" s="18" t="n">
        <v>3170.77</v>
      </c>
      <c r="K430" s="6" t="s">
        <f>=Портфель!F10*Портфель!$Q$13</f>
      </c>
      <c r="L430" s="6" t="s">
        <f>=(K430-J430)*E430</f>
      </c>
      <c r="M430" s="6" t="s">
        <f>=MAX(0,L430*0.13)</f>
      </c>
    </row>
    <row collapsed="false" customFormat="false" customHeight="false" hidden="false" ht="12.1" outlineLevel="0" r="431">
      <c r="A431" s="53" t="n">
        <v>45804</v>
      </c>
      <c r="B431" s="17" t="s">
        <v>704</v>
      </c>
      <c r="C431" s="17" t="s">
        <v>42</v>
      </c>
      <c r="D431" s="17" t="s">
        <v>43</v>
      </c>
      <c r="E431" s="18" t="n">
        <v>1</v>
      </c>
      <c r="F431" s="7" t="s">
        <f>=DATEDIF(A431,$N$2,"y")</f>
      </c>
      <c r="G431" s="7" t="s">
        <f>=DATEDIF(A431,$N$2,"ym")</f>
      </c>
      <c r="H431" s="7" t="s">
        <f>=DATEDIF(A431,$N$2,"md")</f>
      </c>
      <c r="I431" s="7" t="n">
        <v>158</v>
      </c>
      <c r="J431" s="18" t="n">
        <v>3170.77</v>
      </c>
      <c r="K431" s="6" t="s">
        <f>=Портфель!F10*Портфель!$Q$13</f>
      </c>
      <c r="L431" s="6" t="s">
        <f>=(K431-J431)*E431</f>
      </c>
      <c r="M431" s="6" t="s">
        <f>=MAX(0,L431*0.13)</f>
      </c>
    </row>
    <row collapsed="false" customFormat="false" customHeight="false" hidden="false" ht="12.1" outlineLevel="0" r="432">
      <c r="A432" s="53" t="n">
        <v>45818</v>
      </c>
      <c r="B432" s="17" t="s">
        <v>704</v>
      </c>
      <c r="C432" s="17" t="s">
        <v>42</v>
      </c>
      <c r="D432" s="17" t="s">
        <v>43</v>
      </c>
      <c r="E432" s="18" t="n">
        <v>20</v>
      </c>
      <c r="F432" s="7" t="s">
        <f>=DATEDIF(A432,$N$2,"y")</f>
      </c>
      <c r="G432" s="7" t="s">
        <f>=DATEDIF(A432,$N$2,"ym")</f>
      </c>
      <c r="H432" s="7" t="s">
        <f>=DATEDIF(A432,$N$2,"md")</f>
      </c>
      <c r="I432" s="7" t="n">
        <v>143</v>
      </c>
      <c r="J432" s="18" t="n">
        <v>3296.318</v>
      </c>
      <c r="K432" s="6" t="s">
        <f>=Портфель!F10*Портфель!$Q$13</f>
      </c>
      <c r="L432" s="6" t="s">
        <f>=(K432-J432)*E432</f>
      </c>
      <c r="M432" s="6" t="s">
        <f>=MAX(0,L432*0.13)</f>
      </c>
    </row>
    <row collapsed="false" customFormat="false" customHeight="false" hidden="false" ht="12.1" outlineLevel="0" r="433">
      <c r="A433" s="53" t="n">
        <v>45840</v>
      </c>
      <c r="B433" s="17" t="s">
        <v>704</v>
      </c>
      <c r="C433" s="17" t="s">
        <v>42</v>
      </c>
      <c r="D433" s="17" t="s">
        <v>43</v>
      </c>
      <c r="E433" s="18" t="n">
        <v>1</v>
      </c>
      <c r="F433" s="7" t="s">
        <f>=DATEDIF(A433,$N$2,"y")</f>
      </c>
      <c r="G433" s="7" t="s">
        <f>=DATEDIF(A433,$N$2,"ym")</f>
      </c>
      <c r="H433" s="7" t="s">
        <f>=DATEDIF(A433,$N$2,"md")</f>
      </c>
      <c r="I433" s="7" t="n">
        <v>121</v>
      </c>
      <c r="J433" s="18" t="n">
        <v>3458.38</v>
      </c>
      <c r="K433" s="6" t="s">
        <f>=Портфель!F10*Портфель!$Q$13</f>
      </c>
      <c r="L433" s="6" t="s">
        <f>=(K433-J433)*E433</f>
      </c>
      <c r="M433" s="6" t="s">
        <f>=MAX(0,L433*0.13)</f>
      </c>
    </row>
    <row collapsed="false" customFormat="false" customHeight="false" hidden="false" ht="12.1" outlineLevel="0" r="434">
      <c r="A434" s="53" t="n">
        <v>45840</v>
      </c>
      <c r="B434" s="17" t="s">
        <v>704</v>
      </c>
      <c r="C434" s="17" t="s">
        <v>42</v>
      </c>
      <c r="D434" s="17" t="s">
        <v>43</v>
      </c>
      <c r="E434" s="18" t="n">
        <v>1</v>
      </c>
      <c r="F434" s="7" t="s">
        <f>=DATEDIF(A434,$N$2,"y")</f>
      </c>
      <c r="G434" s="7" t="s">
        <f>=DATEDIF(A434,$N$2,"ym")</f>
      </c>
      <c r="H434" s="7" t="s">
        <f>=DATEDIF(A434,$N$2,"md")</f>
      </c>
      <c r="I434" s="7" t="n">
        <v>121</v>
      </c>
      <c r="J434" s="18" t="n">
        <v>3458.38</v>
      </c>
      <c r="K434" s="6" t="s">
        <f>=Портфель!F10*Портфель!$Q$13</f>
      </c>
      <c r="L434" s="6" t="s">
        <f>=(K434-J434)*E434</f>
      </c>
      <c r="M434" s="6" t="s">
        <f>=MAX(0,L434*0.13)</f>
      </c>
    </row>
    <row collapsed="false" customFormat="false" customHeight="false" hidden="false" ht="12.1" outlineLevel="0" r="435">
      <c r="A435" s="53" t="n">
        <v>45840</v>
      </c>
      <c r="B435" s="17" t="s">
        <v>704</v>
      </c>
      <c r="C435" s="17" t="s">
        <v>42</v>
      </c>
      <c r="D435" s="17" t="s">
        <v>43</v>
      </c>
      <c r="E435" s="18" t="n">
        <v>10</v>
      </c>
      <c r="F435" s="7" t="s">
        <f>=DATEDIF(A435,$N$2,"y")</f>
      </c>
      <c r="G435" s="7" t="s">
        <f>=DATEDIF(A435,$N$2,"ym")</f>
      </c>
      <c r="H435" s="7" t="s">
        <f>=DATEDIF(A435,$N$2,"md")</f>
      </c>
      <c r="I435" s="7" t="n">
        <v>121</v>
      </c>
      <c r="J435" s="18" t="n">
        <v>3458.383</v>
      </c>
      <c r="K435" s="6" t="s">
        <f>=Портфель!F10*Портфель!$Q$13</f>
      </c>
      <c r="L435" s="6" t="s">
        <f>=(K435-J435)*E435</f>
      </c>
      <c r="M435" s="6" t="s">
        <f>=MAX(0,L435*0.13)</f>
      </c>
    </row>
    <row collapsed="false" customFormat="false" customHeight="false" hidden="false" ht="12.1" outlineLevel="0" r="436">
      <c r="A436" s="53" t="n">
        <v>45840</v>
      </c>
      <c r="B436" s="17" t="s">
        <v>704</v>
      </c>
      <c r="C436" s="17" t="s">
        <v>42</v>
      </c>
      <c r="D436" s="17" t="s">
        <v>43</v>
      </c>
      <c r="E436" s="18" t="n">
        <v>1</v>
      </c>
      <c r="F436" s="7" t="s">
        <f>=DATEDIF(A436,$N$2,"y")</f>
      </c>
      <c r="G436" s="7" t="s">
        <f>=DATEDIF(A436,$N$2,"ym")</f>
      </c>
      <c r="H436" s="7" t="s">
        <f>=DATEDIF(A436,$N$2,"md")</f>
      </c>
      <c r="I436" s="7" t="n">
        <v>121</v>
      </c>
      <c r="J436" s="18" t="n">
        <v>3458.38</v>
      </c>
      <c r="K436" s="6" t="s">
        <f>=Портфель!F10*Портфель!$Q$13</f>
      </c>
      <c r="L436" s="6" t="s">
        <f>=(K436-J436)*E436</f>
      </c>
      <c r="M436" s="6" t="s">
        <f>=MAX(0,L436*0.13)</f>
      </c>
    </row>
    <row collapsed="false" customFormat="false" customHeight="false" hidden="false" ht="12.1" outlineLevel="0" r="437">
      <c r="A437" s="53" t="n">
        <v>45840</v>
      </c>
      <c r="B437" s="17" t="s">
        <v>704</v>
      </c>
      <c r="C437" s="17" t="s">
        <v>42</v>
      </c>
      <c r="D437" s="17" t="s">
        <v>43</v>
      </c>
      <c r="E437" s="18" t="n">
        <v>1</v>
      </c>
      <c r="F437" s="7" t="s">
        <f>=DATEDIF(A437,$N$2,"y")</f>
      </c>
      <c r="G437" s="7" t="s">
        <f>=DATEDIF(A437,$N$2,"ym")</f>
      </c>
      <c r="H437" s="7" t="s">
        <f>=DATEDIF(A437,$N$2,"md")</f>
      </c>
      <c r="I437" s="7" t="n">
        <v>121</v>
      </c>
      <c r="J437" s="18" t="n">
        <v>3458.38</v>
      </c>
      <c r="K437" s="6" t="s">
        <f>=Портфель!F10*Портфель!$Q$13</f>
      </c>
      <c r="L437" s="6" t="s">
        <f>=(K437-J437)*E437</f>
      </c>
      <c r="M437" s="6" t="s">
        <f>=MAX(0,L437*0.13)</f>
      </c>
    </row>
    <row collapsed="false" customFormat="false" customHeight="false" hidden="false" ht="12.1" outlineLevel="0" r="438">
      <c r="A438" s="53" t="n">
        <v>45840</v>
      </c>
      <c r="B438" s="17" t="s">
        <v>704</v>
      </c>
      <c r="C438" s="17" t="s">
        <v>42</v>
      </c>
      <c r="D438" s="17" t="s">
        <v>43</v>
      </c>
      <c r="E438" s="18" t="n">
        <v>1</v>
      </c>
      <c r="F438" s="7" t="s">
        <f>=DATEDIF(A438,$N$2,"y")</f>
      </c>
      <c r="G438" s="7" t="s">
        <f>=DATEDIF(A438,$N$2,"ym")</f>
      </c>
      <c r="H438" s="7" t="s">
        <f>=DATEDIF(A438,$N$2,"md")</f>
      </c>
      <c r="I438" s="7" t="n">
        <v>121</v>
      </c>
      <c r="J438" s="18" t="n">
        <v>3458.38</v>
      </c>
      <c r="K438" s="6" t="s">
        <f>=Портфель!F10*Портфель!$Q$13</f>
      </c>
      <c r="L438" s="6" t="s">
        <f>=(K438-J438)*E438</f>
      </c>
      <c r="M438" s="6" t="s">
        <f>=MAX(0,L438*0.13)</f>
      </c>
    </row>
    <row collapsed="false" customFormat="false" customHeight="false" hidden="false" ht="12.1" outlineLevel="0" r="439">
      <c r="A439" s="53" t="n">
        <v>45840</v>
      </c>
      <c r="B439" s="17" t="s">
        <v>704</v>
      </c>
      <c r="C439" s="17" t="s">
        <v>42</v>
      </c>
      <c r="D439" s="17" t="s">
        <v>43</v>
      </c>
      <c r="E439" s="18" t="n">
        <v>10</v>
      </c>
      <c r="F439" s="7" t="s">
        <f>=DATEDIF(A439,$N$2,"y")</f>
      </c>
      <c r="G439" s="7" t="s">
        <f>=DATEDIF(A439,$N$2,"ym")</f>
      </c>
      <c r="H439" s="7" t="s">
        <f>=DATEDIF(A439,$N$2,"md")</f>
      </c>
      <c r="I439" s="7" t="n">
        <v>121</v>
      </c>
      <c r="J439" s="18" t="n">
        <v>3458.383</v>
      </c>
      <c r="K439" s="6" t="s">
        <f>=Портфель!F10*Портфель!$Q$13</f>
      </c>
      <c r="L439" s="6" t="s">
        <f>=(K439-J439)*E439</f>
      </c>
      <c r="M439" s="6" t="s">
        <f>=MAX(0,L439*0.13)</f>
      </c>
    </row>
    <row collapsed="false" customFormat="false" customHeight="false" hidden="false" ht="12.1" outlineLevel="0" r="440">
      <c r="A440" s="53" t="n">
        <v>45840</v>
      </c>
      <c r="B440" s="17" t="s">
        <v>704</v>
      </c>
      <c r="C440" s="17" t="s">
        <v>42</v>
      </c>
      <c r="D440" s="17" t="s">
        <v>43</v>
      </c>
      <c r="E440" s="18" t="n">
        <v>1</v>
      </c>
      <c r="F440" s="7" t="s">
        <f>=DATEDIF(A440,$N$2,"y")</f>
      </c>
      <c r="G440" s="7" t="s">
        <f>=DATEDIF(A440,$N$2,"ym")</f>
      </c>
      <c r="H440" s="7" t="s">
        <f>=DATEDIF(A440,$N$2,"md")</f>
      </c>
      <c r="I440" s="7" t="n">
        <v>121</v>
      </c>
      <c r="J440" s="18" t="n">
        <v>3458.38</v>
      </c>
      <c r="K440" s="6" t="s">
        <f>=Портфель!F10*Портфель!$Q$13</f>
      </c>
      <c r="L440" s="6" t="s">
        <f>=(K440-J440)*E440</f>
      </c>
      <c r="M440" s="6" t="s">
        <f>=MAX(0,L440*0.13)</f>
      </c>
    </row>
    <row collapsed="false" customFormat="false" customHeight="false" hidden="false" ht="12.1" outlineLevel="0" r="441">
      <c r="A441" s="53" t="n">
        <v>45840</v>
      </c>
      <c r="B441" s="17" t="s">
        <v>704</v>
      </c>
      <c r="C441" s="17" t="s">
        <v>42</v>
      </c>
      <c r="D441" s="17" t="s">
        <v>43</v>
      </c>
      <c r="E441" s="18" t="n">
        <v>1</v>
      </c>
      <c r="F441" s="7" t="s">
        <f>=DATEDIF(A441,$N$2,"y")</f>
      </c>
      <c r="G441" s="7" t="s">
        <f>=DATEDIF(A441,$N$2,"ym")</f>
      </c>
      <c r="H441" s="7" t="s">
        <f>=DATEDIF(A441,$N$2,"md")</f>
      </c>
      <c r="I441" s="7" t="n">
        <v>121</v>
      </c>
      <c r="J441" s="18" t="n">
        <v>3458.38</v>
      </c>
      <c r="K441" s="6" t="s">
        <f>=Портфель!F10*Портфель!$Q$13</f>
      </c>
      <c r="L441" s="6" t="s">
        <f>=(K441-J441)*E441</f>
      </c>
      <c r="M441" s="6" t="s">
        <f>=MAX(0,L441*0.13)</f>
      </c>
    </row>
    <row collapsed="false" customFormat="false" customHeight="false" hidden="false" ht="12.1" outlineLevel="0" r="442">
      <c r="A442" s="53" t="n">
        <v>45840</v>
      </c>
      <c r="B442" s="17" t="s">
        <v>704</v>
      </c>
      <c r="C442" s="17" t="s">
        <v>42</v>
      </c>
      <c r="D442" s="17" t="s">
        <v>43</v>
      </c>
      <c r="E442" s="18" t="n">
        <v>1</v>
      </c>
      <c r="F442" s="7" t="s">
        <f>=DATEDIF(A442,$N$2,"y")</f>
      </c>
      <c r="G442" s="7" t="s">
        <f>=DATEDIF(A442,$N$2,"ym")</f>
      </c>
      <c r="H442" s="7" t="s">
        <f>=DATEDIF(A442,$N$2,"md")</f>
      </c>
      <c r="I442" s="7" t="n">
        <v>121</v>
      </c>
      <c r="J442" s="18" t="n">
        <v>3458.38</v>
      </c>
      <c r="K442" s="6" t="s">
        <f>=Портфель!F10*Портфель!$Q$13</f>
      </c>
      <c r="L442" s="6" t="s">
        <f>=(K442-J442)*E442</f>
      </c>
      <c r="M442" s="6" t="s">
        <f>=MAX(0,L442*0.13)</f>
      </c>
    </row>
    <row collapsed="false" customFormat="false" customHeight="false" hidden="false" ht="12.1" outlineLevel="0" r="443">
      <c r="A443" s="53" t="n">
        <v>45840</v>
      </c>
      <c r="B443" s="17" t="s">
        <v>704</v>
      </c>
      <c r="C443" s="17" t="s">
        <v>42</v>
      </c>
      <c r="D443" s="17" t="s">
        <v>43</v>
      </c>
      <c r="E443" s="18" t="n">
        <v>1</v>
      </c>
      <c r="F443" s="7" t="s">
        <f>=DATEDIF(A443,$N$2,"y")</f>
      </c>
      <c r="G443" s="7" t="s">
        <f>=DATEDIF(A443,$N$2,"ym")</f>
      </c>
      <c r="H443" s="7" t="s">
        <f>=DATEDIF(A443,$N$2,"md")</f>
      </c>
      <c r="I443" s="7" t="n">
        <v>121</v>
      </c>
      <c r="J443" s="18" t="n">
        <v>3458.38</v>
      </c>
      <c r="K443" s="6" t="s">
        <f>=Портфель!F10*Портфель!$Q$13</f>
      </c>
      <c r="L443" s="6" t="s">
        <f>=(K443-J443)*E443</f>
      </c>
      <c r="M443" s="6" t="s">
        <f>=MAX(0,L443*0.13)</f>
      </c>
    </row>
    <row collapsed="false" customFormat="false" customHeight="false" hidden="false" ht="12.1" outlineLevel="0" r="444">
      <c r="A444" s="53" t="n">
        <v>45840</v>
      </c>
      <c r="B444" s="17" t="s">
        <v>704</v>
      </c>
      <c r="C444" s="17" t="s">
        <v>42</v>
      </c>
      <c r="D444" s="17" t="s">
        <v>43</v>
      </c>
      <c r="E444" s="18" t="n">
        <v>3</v>
      </c>
      <c r="F444" s="7" t="s">
        <f>=DATEDIF(A444,$N$2,"y")</f>
      </c>
      <c r="G444" s="7" t="s">
        <f>=DATEDIF(A444,$N$2,"ym")</f>
      </c>
      <c r="H444" s="7" t="s">
        <f>=DATEDIF(A444,$N$2,"md")</f>
      </c>
      <c r="I444" s="7" t="n">
        <v>121</v>
      </c>
      <c r="J444" s="18" t="n">
        <v>3458.3833333333</v>
      </c>
      <c r="K444" s="6" t="s">
        <f>=Портфель!F10*Портфель!$Q$13</f>
      </c>
      <c r="L444" s="6" t="s">
        <f>=(K444-J444)*E444</f>
      </c>
      <c r="M444" s="6" t="s">
        <f>=MAX(0,L444*0.13)</f>
      </c>
    </row>
    <row collapsed="false" customFormat="false" customHeight="false" hidden="false" ht="12.1" outlineLevel="0" r="445">
      <c r="A445" s="53" t="n">
        <v>45840</v>
      </c>
      <c r="B445" s="17" t="s">
        <v>704</v>
      </c>
      <c r="C445" s="17" t="s">
        <v>42</v>
      </c>
      <c r="D445" s="17" t="s">
        <v>43</v>
      </c>
      <c r="E445" s="18" t="n">
        <v>1</v>
      </c>
      <c r="F445" s="7" t="s">
        <f>=DATEDIF(A445,$N$2,"y")</f>
      </c>
      <c r="G445" s="7" t="s">
        <f>=DATEDIF(A445,$N$2,"ym")</f>
      </c>
      <c r="H445" s="7" t="s">
        <f>=DATEDIF(A445,$N$2,"md")</f>
      </c>
      <c r="I445" s="7" t="n">
        <v>121</v>
      </c>
      <c r="J445" s="18" t="n">
        <v>3458.38</v>
      </c>
      <c r="K445" s="6" t="s">
        <f>=Портфель!F10*Портфель!$Q$13</f>
      </c>
      <c r="L445" s="6" t="s">
        <f>=(K445-J445)*E445</f>
      </c>
      <c r="M445" s="6" t="s">
        <f>=MAX(0,L445*0.13)</f>
      </c>
    </row>
    <row collapsed="false" customFormat="false" customHeight="false" hidden="false" ht="12.1" outlineLevel="0" r="446">
      <c r="A446" s="53" t="n">
        <v>45840</v>
      </c>
      <c r="B446" s="17" t="s">
        <v>704</v>
      </c>
      <c r="C446" s="17" t="s">
        <v>42</v>
      </c>
      <c r="D446" s="17" t="s">
        <v>43</v>
      </c>
      <c r="E446" s="18" t="n">
        <v>1</v>
      </c>
      <c r="F446" s="7" t="s">
        <f>=DATEDIF(A446,$N$2,"y")</f>
      </c>
      <c r="G446" s="7" t="s">
        <f>=DATEDIF(A446,$N$2,"ym")</f>
      </c>
      <c r="H446" s="7" t="s">
        <f>=DATEDIF(A446,$N$2,"md")</f>
      </c>
      <c r="I446" s="7" t="n">
        <v>121</v>
      </c>
      <c r="J446" s="18" t="n">
        <v>3458.38</v>
      </c>
      <c r="K446" s="6" t="s">
        <f>=Портфель!F10*Портфель!$Q$13</f>
      </c>
      <c r="L446" s="6" t="s">
        <f>=(K446-J446)*E446</f>
      </c>
      <c r="M446" s="6" t="s">
        <f>=MAX(0,L446*0.13)</f>
      </c>
    </row>
    <row collapsed="false" customFormat="false" customHeight="false" hidden="false" ht="12.1" outlineLevel="0" r="447">
      <c r="A447" s="53" t="n">
        <v>45840</v>
      </c>
      <c r="B447" s="17" t="s">
        <v>704</v>
      </c>
      <c r="C447" s="17" t="s">
        <v>42</v>
      </c>
      <c r="D447" s="17" t="s">
        <v>43</v>
      </c>
      <c r="E447" s="18" t="n">
        <v>1</v>
      </c>
      <c r="F447" s="7" t="s">
        <f>=DATEDIF(A447,$N$2,"y")</f>
      </c>
      <c r="G447" s="7" t="s">
        <f>=DATEDIF(A447,$N$2,"ym")</f>
      </c>
      <c r="H447" s="7" t="s">
        <f>=DATEDIF(A447,$N$2,"md")</f>
      </c>
      <c r="I447" s="7" t="n">
        <v>121</v>
      </c>
      <c r="J447" s="18" t="n">
        <v>3458.38</v>
      </c>
      <c r="K447" s="6" t="s">
        <f>=Портфель!F10*Портфель!$Q$13</f>
      </c>
      <c r="L447" s="6" t="s">
        <f>=(K447-J447)*E447</f>
      </c>
      <c r="M447" s="6" t="s">
        <f>=MAX(0,L447*0.13)</f>
      </c>
    </row>
    <row collapsed="false" customFormat="false" customHeight="false" hidden="false" ht="12.1" outlineLevel="0" r="448">
      <c r="A448" s="53" t="n">
        <v>45840</v>
      </c>
      <c r="B448" s="17" t="s">
        <v>704</v>
      </c>
      <c r="C448" s="17" t="s">
        <v>42</v>
      </c>
      <c r="D448" s="17" t="s">
        <v>43</v>
      </c>
      <c r="E448" s="18" t="n">
        <v>2</v>
      </c>
      <c r="F448" s="7" t="s">
        <f>=DATEDIF(A448,$N$2,"y")</f>
      </c>
      <c r="G448" s="7" t="s">
        <f>=DATEDIF(A448,$N$2,"ym")</f>
      </c>
      <c r="H448" s="7" t="s">
        <f>=DATEDIF(A448,$N$2,"md")</f>
      </c>
      <c r="I448" s="7" t="n">
        <v>121</v>
      </c>
      <c r="J448" s="18" t="n">
        <v>3458.385</v>
      </c>
      <c r="K448" s="6" t="s">
        <f>=Портфель!F10*Портфель!$Q$13</f>
      </c>
      <c r="L448" s="6" t="s">
        <f>=(K448-J448)*E448</f>
      </c>
      <c r="M448" s="6" t="s">
        <f>=MAX(0,L448*0.13)</f>
      </c>
    </row>
    <row collapsed="false" customFormat="false" customHeight="false" hidden="false" ht="12.1" outlineLevel="0" r="449">
      <c r="A449" s="53" t="n">
        <v>45840</v>
      </c>
      <c r="B449" s="17" t="s">
        <v>704</v>
      </c>
      <c r="C449" s="17" t="s">
        <v>42</v>
      </c>
      <c r="D449" s="17" t="s">
        <v>43</v>
      </c>
      <c r="E449" s="18" t="n">
        <v>1</v>
      </c>
      <c r="F449" s="7" t="s">
        <f>=DATEDIF(A449,$N$2,"y")</f>
      </c>
      <c r="G449" s="7" t="s">
        <f>=DATEDIF(A449,$N$2,"ym")</f>
      </c>
      <c r="H449" s="7" t="s">
        <f>=DATEDIF(A449,$N$2,"md")</f>
      </c>
      <c r="I449" s="7" t="n">
        <v>121</v>
      </c>
      <c r="J449" s="18" t="n">
        <v>3458.38</v>
      </c>
      <c r="K449" s="6" t="s">
        <f>=Портфель!F10*Портфель!$Q$13</f>
      </c>
      <c r="L449" s="6" t="s">
        <f>=(K449-J449)*E449</f>
      </c>
      <c r="M449" s="6" t="s">
        <f>=MAX(0,L449*0.13)</f>
      </c>
    </row>
    <row collapsed="false" customFormat="false" customHeight="false" hidden="false" ht="12.1" outlineLevel="0" r="450">
      <c r="A450" s="53" t="n">
        <v>45840</v>
      </c>
      <c r="B450" s="17" t="s">
        <v>704</v>
      </c>
      <c r="C450" s="17" t="s">
        <v>42</v>
      </c>
      <c r="D450" s="17" t="s">
        <v>43</v>
      </c>
      <c r="E450" s="18" t="n">
        <v>1</v>
      </c>
      <c r="F450" s="7" t="s">
        <f>=DATEDIF(A450,$N$2,"y")</f>
      </c>
      <c r="G450" s="7" t="s">
        <f>=DATEDIF(A450,$N$2,"ym")</f>
      </c>
      <c r="H450" s="7" t="s">
        <f>=DATEDIF(A450,$N$2,"md")</f>
      </c>
      <c r="I450" s="7" t="n">
        <v>121</v>
      </c>
      <c r="J450" s="18" t="n">
        <v>3458.38</v>
      </c>
      <c r="K450" s="6" t="s">
        <f>=Портфель!F10*Портфель!$Q$13</f>
      </c>
      <c r="L450" s="6" t="s">
        <f>=(K450-J450)*E450</f>
      </c>
      <c r="M450" s="6" t="s">
        <f>=MAX(0,L450*0.13)</f>
      </c>
    </row>
    <row collapsed="false" customFormat="false" customHeight="false" hidden="false" ht="12.1" outlineLevel="0" r="451">
      <c r="A451" s="53" t="n">
        <v>45840</v>
      </c>
      <c r="B451" s="17" t="s">
        <v>704</v>
      </c>
      <c r="C451" s="17" t="s">
        <v>42</v>
      </c>
      <c r="D451" s="17" t="s">
        <v>43</v>
      </c>
      <c r="E451" s="18" t="n">
        <v>1</v>
      </c>
      <c r="F451" s="7" t="s">
        <f>=DATEDIF(A451,$N$2,"y")</f>
      </c>
      <c r="G451" s="7" t="s">
        <f>=DATEDIF(A451,$N$2,"ym")</f>
      </c>
      <c r="H451" s="7" t="s">
        <f>=DATEDIF(A451,$N$2,"md")</f>
      </c>
      <c r="I451" s="7" t="n">
        <v>121</v>
      </c>
      <c r="J451" s="18" t="n">
        <v>3458.38</v>
      </c>
      <c r="K451" s="6" t="s">
        <f>=Портфель!F10*Портфель!$Q$13</f>
      </c>
      <c r="L451" s="6" t="s">
        <f>=(K451-J451)*E451</f>
      </c>
      <c r="M451" s="6" t="s">
        <f>=MAX(0,L451*0.13)</f>
      </c>
    </row>
    <row collapsed="false" customFormat="false" customHeight="false" hidden="false" ht="12.1" outlineLevel="0" r="452">
      <c r="A452" s="53" t="n">
        <v>45840</v>
      </c>
      <c r="B452" s="17" t="s">
        <v>704</v>
      </c>
      <c r="C452" s="17" t="s">
        <v>42</v>
      </c>
      <c r="D452" s="17" t="s">
        <v>43</v>
      </c>
      <c r="E452" s="18" t="n">
        <v>1</v>
      </c>
      <c r="F452" s="7" t="s">
        <f>=DATEDIF(A452,$N$2,"y")</f>
      </c>
      <c r="G452" s="7" t="s">
        <f>=DATEDIF(A452,$N$2,"ym")</f>
      </c>
      <c r="H452" s="7" t="s">
        <f>=DATEDIF(A452,$N$2,"md")</f>
      </c>
      <c r="I452" s="7" t="n">
        <v>121</v>
      </c>
      <c r="J452" s="18" t="n">
        <v>3458.38</v>
      </c>
      <c r="K452" s="6" t="s">
        <f>=Портфель!F10*Портфель!$Q$13</f>
      </c>
      <c r="L452" s="6" t="s">
        <f>=(K452-J452)*E452</f>
      </c>
      <c r="M452" s="6" t="s">
        <f>=MAX(0,L452*0.13)</f>
      </c>
    </row>
    <row collapsed="false" customFormat="false" customHeight="false" hidden="false" ht="12.1" outlineLevel="0" r="453">
      <c r="A453" s="53" t="n">
        <v>45840</v>
      </c>
      <c r="B453" s="17" t="s">
        <v>704</v>
      </c>
      <c r="C453" s="17" t="s">
        <v>42</v>
      </c>
      <c r="D453" s="17" t="s">
        <v>43</v>
      </c>
      <c r="E453" s="18" t="n">
        <v>1</v>
      </c>
      <c r="F453" s="7" t="s">
        <f>=DATEDIF(A453,$N$2,"y")</f>
      </c>
      <c r="G453" s="7" t="s">
        <f>=DATEDIF(A453,$N$2,"ym")</f>
      </c>
      <c r="H453" s="7" t="s">
        <f>=DATEDIF(A453,$N$2,"md")</f>
      </c>
      <c r="I453" s="7" t="n">
        <v>121</v>
      </c>
      <c r="J453" s="18" t="n">
        <v>3458.38</v>
      </c>
      <c r="K453" s="6" t="s">
        <f>=Портфель!F10*Портфель!$Q$13</f>
      </c>
      <c r="L453" s="6" t="s">
        <f>=(K453-J453)*E453</f>
      </c>
      <c r="M453" s="6" t="s">
        <f>=MAX(0,L453*0.13)</f>
      </c>
    </row>
    <row collapsed="false" customFormat="false" customHeight="false" hidden="false" ht="12.1" outlineLevel="0" r="454">
      <c r="A454" s="53" t="n">
        <v>45840</v>
      </c>
      <c r="B454" s="17" t="s">
        <v>704</v>
      </c>
      <c r="C454" s="17" t="s">
        <v>42</v>
      </c>
      <c r="D454" s="17" t="s">
        <v>43</v>
      </c>
      <c r="E454" s="18" t="n">
        <v>15</v>
      </c>
      <c r="F454" s="7" t="s">
        <f>=DATEDIF(A454,$N$2,"y")</f>
      </c>
      <c r="G454" s="7" t="s">
        <f>=DATEDIF(A454,$N$2,"ym")</f>
      </c>
      <c r="H454" s="7" t="s">
        <f>=DATEDIF(A454,$N$2,"md")</f>
      </c>
      <c r="I454" s="7" t="n">
        <v>121</v>
      </c>
      <c r="J454" s="18" t="n">
        <v>3458.3826666667</v>
      </c>
      <c r="K454" s="6" t="s">
        <f>=Портфель!F10*Портфель!$Q$13</f>
      </c>
      <c r="L454" s="6" t="s">
        <f>=(K454-J454)*E454</f>
      </c>
      <c r="M454" s="6" t="s">
        <f>=MAX(0,L454*0.13)</f>
      </c>
    </row>
    <row collapsed="false" customFormat="false" customHeight="false" hidden="false" ht="12.1" outlineLevel="0" r="455">
      <c r="A455" s="53" t="n">
        <v>45840</v>
      </c>
      <c r="B455" s="17" t="s">
        <v>704</v>
      </c>
      <c r="C455" s="17" t="s">
        <v>42</v>
      </c>
      <c r="D455" s="17" t="s">
        <v>43</v>
      </c>
      <c r="E455" s="18" t="n">
        <v>14</v>
      </c>
      <c r="F455" s="7" t="s">
        <f>=DATEDIF(A455,$N$2,"y")</f>
      </c>
      <c r="G455" s="7" t="s">
        <f>=DATEDIF(A455,$N$2,"ym")</f>
      </c>
      <c r="H455" s="7" t="s">
        <f>=DATEDIF(A455,$N$2,"md")</f>
      </c>
      <c r="I455" s="7" t="n">
        <v>121</v>
      </c>
      <c r="J455" s="18" t="n">
        <v>3458.3828571429</v>
      </c>
      <c r="K455" s="6" t="s">
        <f>=Портфель!F10*Портфель!$Q$13</f>
      </c>
      <c r="L455" s="6" t="s">
        <f>=(K455-J455)*E455</f>
      </c>
      <c r="M455" s="6" t="s">
        <f>=MAX(0,L455*0.13)</f>
      </c>
    </row>
    <row collapsed="false" customFormat="false" customHeight="false" hidden="false" ht="12.1" outlineLevel="0" r="456">
      <c r="A456" s="53" t="n">
        <v>45840</v>
      </c>
      <c r="B456" s="17" t="s">
        <v>704</v>
      </c>
      <c r="C456" s="17" t="s">
        <v>42</v>
      </c>
      <c r="D456" s="17" t="s">
        <v>43</v>
      </c>
      <c r="E456" s="18" t="n">
        <v>1</v>
      </c>
      <c r="F456" s="7" t="s">
        <f>=DATEDIF(A456,$N$2,"y")</f>
      </c>
      <c r="G456" s="7" t="s">
        <f>=DATEDIF(A456,$N$2,"ym")</f>
      </c>
      <c r="H456" s="7" t="s">
        <f>=DATEDIF(A456,$N$2,"md")</f>
      </c>
      <c r="I456" s="7" t="n">
        <v>121</v>
      </c>
      <c r="J456" s="18" t="n">
        <v>3458.38</v>
      </c>
      <c r="K456" s="6" t="s">
        <f>=Портфель!F10*Портфель!$Q$13</f>
      </c>
      <c r="L456" s="6" t="s">
        <f>=(K456-J456)*E456</f>
      </c>
      <c r="M456" s="6" t="s">
        <f>=MAX(0,L456*0.13)</f>
      </c>
    </row>
    <row collapsed="false" customFormat="false" customHeight="false" hidden="false" ht="12.1" outlineLevel="0" r="457">
      <c r="A457" s="53" t="n">
        <v>45840</v>
      </c>
      <c r="B457" s="17" t="s">
        <v>704</v>
      </c>
      <c r="C457" s="17" t="s">
        <v>42</v>
      </c>
      <c r="D457" s="17" t="s">
        <v>43</v>
      </c>
      <c r="E457" s="18" t="n">
        <v>1</v>
      </c>
      <c r="F457" s="7" t="s">
        <f>=DATEDIF(A457,$N$2,"y")</f>
      </c>
      <c r="G457" s="7" t="s">
        <f>=DATEDIF(A457,$N$2,"ym")</f>
      </c>
      <c r="H457" s="7" t="s">
        <f>=DATEDIF(A457,$N$2,"md")</f>
      </c>
      <c r="I457" s="7" t="n">
        <v>121</v>
      </c>
      <c r="J457" s="18" t="n">
        <v>3458.38</v>
      </c>
      <c r="K457" s="6" t="s">
        <f>=Портфель!F10*Портфель!$Q$13</f>
      </c>
      <c r="L457" s="6" t="s">
        <f>=(K457-J457)*E457</f>
      </c>
      <c r="M457" s="6" t="s">
        <f>=MAX(0,L457*0.13)</f>
      </c>
    </row>
    <row collapsed="false" customFormat="false" customHeight="false" hidden="false" ht="12.1" outlineLevel="0" r="458">
      <c r="A458" s="53" t="n">
        <v>45840</v>
      </c>
      <c r="B458" s="17" t="s">
        <v>704</v>
      </c>
      <c r="C458" s="17" t="s">
        <v>42</v>
      </c>
      <c r="D458" s="17" t="s">
        <v>43</v>
      </c>
      <c r="E458" s="18" t="n">
        <v>1</v>
      </c>
      <c r="F458" s="7" t="s">
        <f>=DATEDIF(A458,$N$2,"y")</f>
      </c>
      <c r="G458" s="7" t="s">
        <f>=DATEDIF(A458,$N$2,"ym")</f>
      </c>
      <c r="H458" s="7" t="s">
        <f>=DATEDIF(A458,$N$2,"md")</f>
      </c>
      <c r="I458" s="7" t="n">
        <v>121</v>
      </c>
      <c r="J458" s="18" t="n">
        <v>3458.38</v>
      </c>
      <c r="K458" s="6" t="s">
        <f>=Портфель!F10*Портфель!$Q$13</f>
      </c>
      <c r="L458" s="6" t="s">
        <f>=(K458-J458)*E458</f>
      </c>
      <c r="M458" s="6" t="s">
        <f>=MAX(0,L458*0.13)</f>
      </c>
    </row>
    <row collapsed="false" customFormat="false" customHeight="false" hidden="false" ht="12.1" outlineLevel="0" r="459">
      <c r="A459" s="53" t="n">
        <v>45840</v>
      </c>
      <c r="B459" s="17" t="s">
        <v>704</v>
      </c>
      <c r="C459" s="17" t="s">
        <v>42</v>
      </c>
      <c r="D459" s="17" t="s">
        <v>43</v>
      </c>
      <c r="E459" s="18" t="n">
        <v>1</v>
      </c>
      <c r="F459" s="7" t="s">
        <f>=DATEDIF(A459,$N$2,"y")</f>
      </c>
      <c r="G459" s="7" t="s">
        <f>=DATEDIF(A459,$N$2,"ym")</f>
      </c>
      <c r="H459" s="7" t="s">
        <f>=DATEDIF(A459,$N$2,"md")</f>
      </c>
      <c r="I459" s="7" t="n">
        <v>121</v>
      </c>
      <c r="J459" s="18" t="n">
        <v>3458.38</v>
      </c>
      <c r="K459" s="6" t="s">
        <f>=Портфель!F10*Портфель!$Q$13</f>
      </c>
      <c r="L459" s="6" t="s">
        <f>=(K459-J459)*E459</f>
      </c>
      <c r="M459" s="6" t="s">
        <f>=MAX(0,L459*0.13)</f>
      </c>
    </row>
    <row collapsed="false" customFormat="false" customHeight="false" hidden="false" ht="12.1" outlineLevel="0" r="460">
      <c r="A460" s="53" t="n">
        <v>45840</v>
      </c>
      <c r="B460" s="17" t="s">
        <v>704</v>
      </c>
      <c r="C460" s="17" t="s">
        <v>42</v>
      </c>
      <c r="D460" s="17" t="s">
        <v>43</v>
      </c>
      <c r="E460" s="18" t="n">
        <v>1</v>
      </c>
      <c r="F460" s="7" t="s">
        <f>=DATEDIF(A460,$N$2,"y")</f>
      </c>
      <c r="G460" s="7" t="s">
        <f>=DATEDIF(A460,$N$2,"ym")</f>
      </c>
      <c r="H460" s="7" t="s">
        <f>=DATEDIF(A460,$N$2,"md")</f>
      </c>
      <c r="I460" s="7" t="n">
        <v>121</v>
      </c>
      <c r="J460" s="18" t="n">
        <v>3458.38</v>
      </c>
      <c r="K460" s="6" t="s">
        <f>=Портфель!F10*Портфель!$Q$13</f>
      </c>
      <c r="L460" s="6" t="s">
        <f>=(K460-J460)*E460</f>
      </c>
      <c r="M460" s="6" t="s">
        <f>=MAX(0,L460*0.13)</f>
      </c>
    </row>
    <row collapsed="false" customFormat="false" customHeight="false" hidden="false" ht="12.1" outlineLevel="0" r="461">
      <c r="A461" s="53" t="n">
        <v>45840</v>
      </c>
      <c r="B461" s="17" t="s">
        <v>704</v>
      </c>
      <c r="C461" s="17" t="s">
        <v>42</v>
      </c>
      <c r="D461" s="17" t="s">
        <v>43</v>
      </c>
      <c r="E461" s="18" t="n">
        <v>2</v>
      </c>
      <c r="F461" s="7" t="s">
        <f>=DATEDIF(A461,$N$2,"y")</f>
      </c>
      <c r="G461" s="7" t="s">
        <f>=DATEDIF(A461,$N$2,"ym")</f>
      </c>
      <c r="H461" s="7" t="s">
        <f>=DATEDIF(A461,$N$2,"md")</f>
      </c>
      <c r="I461" s="7" t="n">
        <v>121</v>
      </c>
      <c r="J461" s="18" t="n">
        <v>3458.385</v>
      </c>
      <c r="K461" s="6" t="s">
        <f>=Портфель!F10*Портфель!$Q$13</f>
      </c>
      <c r="L461" s="6" t="s">
        <f>=(K461-J461)*E461</f>
      </c>
      <c r="M461" s="6" t="s">
        <f>=MAX(0,L461*0.13)</f>
      </c>
    </row>
    <row collapsed="false" customFormat="false" customHeight="false" hidden="false" ht="12.1" outlineLevel="0" r="462">
      <c r="A462" s="53" t="n">
        <v>45840</v>
      </c>
      <c r="B462" s="17" t="s">
        <v>704</v>
      </c>
      <c r="C462" s="17" t="s">
        <v>42</v>
      </c>
      <c r="D462" s="17" t="s">
        <v>43</v>
      </c>
      <c r="E462" s="18" t="n">
        <v>1</v>
      </c>
      <c r="F462" s="7" t="s">
        <f>=DATEDIF(A462,$N$2,"y")</f>
      </c>
      <c r="G462" s="7" t="s">
        <f>=DATEDIF(A462,$N$2,"ym")</f>
      </c>
      <c r="H462" s="7" t="s">
        <f>=DATEDIF(A462,$N$2,"md")</f>
      </c>
      <c r="I462" s="7" t="n">
        <v>121</v>
      </c>
      <c r="J462" s="18" t="n">
        <v>3458.38</v>
      </c>
      <c r="K462" s="6" t="s">
        <f>=Портфель!F10*Портфель!$Q$13</f>
      </c>
      <c r="L462" s="6" t="s">
        <f>=(K462-J462)*E462</f>
      </c>
      <c r="M462" s="6" t="s">
        <f>=MAX(0,L462*0.13)</f>
      </c>
    </row>
    <row collapsed="false" customFormat="false" customHeight="false" hidden="false" ht="12.1" outlineLevel="0" r="463">
      <c r="A463" s="53" t="n">
        <v>45840</v>
      </c>
      <c r="B463" s="17" t="s">
        <v>704</v>
      </c>
      <c r="C463" s="17" t="s">
        <v>42</v>
      </c>
      <c r="D463" s="17" t="s">
        <v>43</v>
      </c>
      <c r="E463" s="18" t="n">
        <v>1</v>
      </c>
      <c r="F463" s="7" t="s">
        <f>=DATEDIF(A463,$N$2,"y")</f>
      </c>
      <c r="G463" s="7" t="s">
        <f>=DATEDIF(A463,$N$2,"ym")</f>
      </c>
      <c r="H463" s="7" t="s">
        <f>=DATEDIF(A463,$N$2,"md")</f>
      </c>
      <c r="I463" s="7" t="n">
        <v>121</v>
      </c>
      <c r="J463" s="18" t="n">
        <v>3458.38</v>
      </c>
      <c r="K463" s="6" t="s">
        <f>=Портфель!F10*Портфель!$Q$13</f>
      </c>
      <c r="L463" s="6" t="s">
        <f>=(K463-J463)*E463</f>
      </c>
      <c r="M463" s="6" t="s">
        <f>=MAX(0,L463*0.13)</f>
      </c>
    </row>
    <row collapsed="false" customFormat="false" customHeight="false" hidden="false" ht="12.1" outlineLevel="0" r="464">
      <c r="A464" s="53" t="n">
        <v>45840</v>
      </c>
      <c r="B464" s="17" t="s">
        <v>704</v>
      </c>
      <c r="C464" s="17" t="s">
        <v>42</v>
      </c>
      <c r="D464" s="17" t="s">
        <v>43</v>
      </c>
      <c r="E464" s="18" t="n">
        <v>1</v>
      </c>
      <c r="F464" s="7" t="s">
        <f>=DATEDIF(A464,$N$2,"y")</f>
      </c>
      <c r="G464" s="7" t="s">
        <f>=DATEDIF(A464,$N$2,"ym")</f>
      </c>
      <c r="H464" s="7" t="s">
        <f>=DATEDIF(A464,$N$2,"md")</f>
      </c>
      <c r="I464" s="7" t="n">
        <v>121</v>
      </c>
      <c r="J464" s="18" t="n">
        <v>3458.38</v>
      </c>
      <c r="K464" s="6" t="s">
        <f>=Портфель!F10*Портфель!$Q$13</f>
      </c>
      <c r="L464" s="6" t="s">
        <f>=(K464-J464)*E464</f>
      </c>
      <c r="M464" s="6" t="s">
        <f>=MAX(0,L464*0.13)</f>
      </c>
    </row>
    <row collapsed="false" customFormat="false" customHeight="false" hidden="false" ht="12.1" outlineLevel="0" r="465">
      <c r="A465" s="53" t="n">
        <v>45840</v>
      </c>
      <c r="B465" s="17" t="s">
        <v>704</v>
      </c>
      <c r="C465" s="17" t="s">
        <v>42</v>
      </c>
      <c r="D465" s="17" t="s">
        <v>43</v>
      </c>
      <c r="E465" s="18" t="n">
        <v>1</v>
      </c>
      <c r="F465" s="7" t="s">
        <f>=DATEDIF(A465,$N$2,"y")</f>
      </c>
      <c r="G465" s="7" t="s">
        <f>=DATEDIF(A465,$N$2,"ym")</f>
      </c>
      <c r="H465" s="7" t="s">
        <f>=DATEDIF(A465,$N$2,"md")</f>
      </c>
      <c r="I465" s="7" t="n">
        <v>121</v>
      </c>
      <c r="J465" s="18" t="n">
        <v>3458.38</v>
      </c>
      <c r="K465" s="6" t="s">
        <f>=Портфель!F10*Портфель!$Q$13</f>
      </c>
      <c r="L465" s="6" t="s">
        <f>=(K465-J465)*E465</f>
      </c>
      <c r="M465" s="6" t="s">
        <f>=MAX(0,L465*0.13)</f>
      </c>
    </row>
    <row collapsed="false" customFormat="false" customHeight="false" hidden="false" ht="12.1" outlineLevel="0" r="466">
      <c r="A466" s="53" t="n">
        <v>45840</v>
      </c>
      <c r="B466" s="17" t="s">
        <v>704</v>
      </c>
      <c r="C466" s="17" t="s">
        <v>42</v>
      </c>
      <c r="D466" s="17" t="s">
        <v>43</v>
      </c>
      <c r="E466" s="18" t="n">
        <v>1</v>
      </c>
      <c r="F466" s="7" t="s">
        <f>=DATEDIF(A466,$N$2,"y")</f>
      </c>
      <c r="G466" s="7" t="s">
        <f>=DATEDIF(A466,$N$2,"ym")</f>
      </c>
      <c r="H466" s="7" t="s">
        <f>=DATEDIF(A466,$N$2,"md")</f>
      </c>
      <c r="I466" s="7" t="n">
        <v>121</v>
      </c>
      <c r="J466" s="18" t="n">
        <v>3458.38</v>
      </c>
      <c r="K466" s="6" t="s">
        <f>=Портфель!F10*Портфель!$Q$13</f>
      </c>
      <c r="L466" s="6" t="s">
        <f>=(K466-J466)*E466</f>
      </c>
      <c r="M466" s="6" t="s">
        <f>=MAX(0,L466*0.13)</f>
      </c>
    </row>
    <row collapsed="false" customFormat="false" customHeight="false" hidden="false" ht="12.1" outlineLevel="0" r="467">
      <c r="A467" s="53" t="n">
        <v>45840</v>
      </c>
      <c r="B467" s="17" t="s">
        <v>704</v>
      </c>
      <c r="C467" s="17" t="s">
        <v>42</v>
      </c>
      <c r="D467" s="17" t="s">
        <v>43</v>
      </c>
      <c r="E467" s="18" t="n">
        <v>20</v>
      </c>
      <c r="F467" s="7" t="s">
        <f>=DATEDIF(A467,$N$2,"y")</f>
      </c>
      <c r="G467" s="7" t="s">
        <f>=DATEDIF(A467,$N$2,"ym")</f>
      </c>
      <c r="H467" s="7" t="s">
        <f>=DATEDIF(A467,$N$2,"md")</f>
      </c>
      <c r="I467" s="7" t="n">
        <v>121</v>
      </c>
      <c r="J467" s="18" t="n">
        <v>3458.383</v>
      </c>
      <c r="K467" s="6" t="s">
        <f>=Портфель!F10*Портфель!$Q$13</f>
      </c>
      <c r="L467" s="6" t="s">
        <f>=(K467-J467)*E467</f>
      </c>
      <c r="M467" s="6" t="s">
        <f>=MAX(0,L467*0.13)</f>
      </c>
    </row>
    <row collapsed="false" customFormat="false" customHeight="false" hidden="false" ht="12.1" outlineLevel="0" r="468">
      <c r="A468" s="53" t="n">
        <v>45847</v>
      </c>
      <c r="B468" s="17" t="s">
        <v>704</v>
      </c>
      <c r="C468" s="17" t="s">
        <v>42</v>
      </c>
      <c r="D468" s="17" t="s">
        <v>43</v>
      </c>
      <c r="E468" s="18" t="n">
        <v>92</v>
      </c>
      <c r="F468" s="7" t="s">
        <f>=DATEDIF(A468,$N$2,"y")</f>
      </c>
      <c r="G468" s="7" t="s">
        <f>=DATEDIF(A468,$N$2,"ym")</f>
      </c>
      <c r="H468" s="7" t="s">
        <f>=DATEDIF(A468,$N$2,"md")</f>
      </c>
      <c r="I468" s="7" t="n">
        <v>114</v>
      </c>
      <c r="J468" s="18" t="n">
        <v>2909.1631521739</v>
      </c>
      <c r="K468" s="6" t="s">
        <f>=Портфель!F10*Портфель!$Q$13</f>
      </c>
      <c r="L468" s="6" t="s">
        <f>=(K468-J468)*E468</f>
      </c>
      <c r="M468" s="6" t="s">
        <f>=MAX(0,L468*0.13)</f>
      </c>
    </row>
    <row collapsed="false" customFormat="false" customHeight="false" hidden="false" ht="12.1" outlineLevel="0" r="469">
      <c r="A469" s="53" t="n">
        <v>45847</v>
      </c>
      <c r="B469" s="17" t="s">
        <v>704</v>
      </c>
      <c r="C469" s="17" t="s">
        <v>42</v>
      </c>
      <c r="D469" s="17" t="s">
        <v>43</v>
      </c>
      <c r="E469" s="18" t="n">
        <v>20</v>
      </c>
      <c r="F469" s="7" t="s">
        <f>=DATEDIF(A469,$N$2,"y")</f>
      </c>
      <c r="G469" s="7" t="s">
        <f>=DATEDIF(A469,$N$2,"ym")</f>
      </c>
      <c r="H469" s="7" t="s">
        <f>=DATEDIF(A469,$N$2,"md")</f>
      </c>
      <c r="I469" s="7" t="n">
        <v>114</v>
      </c>
      <c r="J469" s="18" t="n">
        <v>2874.0105</v>
      </c>
      <c r="K469" s="6" t="s">
        <f>=Портфель!F10*Портфель!$Q$13</f>
      </c>
      <c r="L469" s="6" t="s">
        <f>=(K469-J469)*E469</f>
      </c>
      <c r="M469" s="6" t="s">
        <f>=MAX(0,L469*0.13)</f>
      </c>
    </row>
    <row collapsed="false" customFormat="false" customHeight="false" hidden="false" ht="12.1" outlineLevel="0" r="470">
      <c r="A470" s="53" t="n">
        <v>45847</v>
      </c>
      <c r="B470" s="17" t="s">
        <v>704</v>
      </c>
      <c r="C470" s="17" t="s">
        <v>42</v>
      </c>
      <c r="D470" s="17" t="s">
        <v>43</v>
      </c>
      <c r="E470" s="18" t="n">
        <v>20</v>
      </c>
      <c r="F470" s="7" t="s">
        <f>=DATEDIF(A470,$N$2,"y")</f>
      </c>
      <c r="G470" s="7" t="s">
        <f>=DATEDIF(A470,$N$2,"ym")</f>
      </c>
      <c r="H470" s="7" t="s">
        <f>=DATEDIF(A470,$N$2,"md")</f>
      </c>
      <c r="I470" s="7" t="n">
        <v>114</v>
      </c>
      <c r="J470" s="18" t="n">
        <v>2860.1435</v>
      </c>
      <c r="K470" s="6" t="s">
        <f>=Портфель!F10*Портфель!$Q$13</f>
      </c>
      <c r="L470" s="6" t="s">
        <f>=(K470-J470)*E470</f>
      </c>
      <c r="M470" s="6" t="s">
        <f>=MAX(0,L470*0.13)</f>
      </c>
    </row>
    <row collapsed="false" customFormat="false" customHeight="false" hidden="false" ht="12.1" outlineLevel="0" r="471">
      <c r="A471" s="53" t="n">
        <v>45848</v>
      </c>
      <c r="B471" s="17" t="s">
        <v>704</v>
      </c>
      <c r="C471" s="17" t="s">
        <v>45</v>
      </c>
      <c r="D471" s="17" t="s">
        <v>46</v>
      </c>
      <c r="E471" s="18" t="n">
        <v>4183</v>
      </c>
      <c r="F471" s="7" t="s">
        <f>=DATEDIF(A471,$N$2,"y")</f>
      </c>
      <c r="G471" s="7" t="s">
        <f>=DATEDIF(A471,$N$2,"ym")</f>
      </c>
      <c r="H471" s="7" t="s">
        <f>=DATEDIF(A471,$N$2,"md")</f>
      </c>
      <c r="I471" s="7" t="n">
        <v>113</v>
      </c>
      <c r="J471" s="18" t="n">
        <v>93.547403777193</v>
      </c>
      <c r="K471" s="6" t="s">
        <f>=Портфель!F11*Портфель!$Q$13</f>
      </c>
      <c r="L471" s="6" t="s">
        <f>=(K471-J471)*E471</f>
      </c>
      <c r="M471" s="6" t="s">
        <f>=MAX(0,L471*0.13)</f>
      </c>
    </row>
    <row collapsed="false" customFormat="false" customHeight="false" hidden="false" ht="12.1" outlineLevel="0" r="472">
      <c r="A472" s="53" t="n">
        <v>45896</v>
      </c>
      <c r="B472" s="17" t="s">
        <v>704</v>
      </c>
      <c r="C472" s="17" t="s">
        <v>45</v>
      </c>
      <c r="D472" s="17" t="s">
        <v>46</v>
      </c>
      <c r="E472" s="18" t="n">
        <v>1018</v>
      </c>
      <c r="F472" s="7" t="s">
        <f>=DATEDIF(A472,$N$2,"y")</f>
      </c>
      <c r="G472" s="7" t="s">
        <f>=DATEDIF(A472,$N$2,"ym")</f>
      </c>
      <c r="H472" s="7" t="s">
        <f>=DATEDIF(A472,$N$2,"md")</f>
      </c>
      <c r="I472" s="7" t="n">
        <v>65</v>
      </c>
      <c r="J472" s="18" t="n">
        <v>76.410550098232</v>
      </c>
      <c r="K472" s="6" t="s">
        <f>=Портфель!F11*Портфель!$Q$13</f>
      </c>
      <c r="L472" s="6" t="s">
        <f>=(K472-J472)*E472</f>
      </c>
      <c r="M472" s="6" t="s">
        <f>=MAX(0,L472*0.13)</f>
      </c>
    </row>
    <row collapsed="false" customFormat="false" customHeight="false" hidden="false" ht="12.1" outlineLevel="0" r="473">
      <c r="A473" s="53" t="n">
        <v>45908</v>
      </c>
      <c r="B473" s="17" t="s">
        <v>704</v>
      </c>
      <c r="C473" s="17" t="s">
        <v>45</v>
      </c>
      <c r="D473" s="17" t="s">
        <v>46</v>
      </c>
      <c r="E473" s="18" t="n">
        <v>28</v>
      </c>
      <c r="F473" s="7" t="s">
        <f>=DATEDIF(A473,$N$2,"y")</f>
      </c>
      <c r="G473" s="7" t="s">
        <f>=DATEDIF(A473,$N$2,"ym")</f>
      </c>
      <c r="H473" s="7" t="s">
        <f>=DATEDIF(A473,$N$2,"md")</f>
      </c>
      <c r="I473" s="7" t="n">
        <v>53</v>
      </c>
      <c r="J473" s="18" t="n">
        <v>75.26</v>
      </c>
      <c r="K473" s="6" t="s">
        <f>=Портфель!F11*Портфель!$Q$13</f>
      </c>
      <c r="L473" s="6" t="s">
        <f>=(K473-J473)*E473</f>
      </c>
      <c r="M473" s="6" t="s">
        <f>=MAX(0,L473*0.13)</f>
      </c>
    </row>
    <row collapsed="false" customFormat="false" customHeight="false" hidden="false" ht="12.1" outlineLevel="0" r="474">
      <c r="A474" s="53" t="n">
        <v>45908</v>
      </c>
      <c r="B474" s="17" t="s">
        <v>704</v>
      </c>
      <c r="C474" s="17" t="s">
        <v>45</v>
      </c>
      <c r="D474" s="17" t="s">
        <v>46</v>
      </c>
      <c r="E474" s="18" t="n">
        <v>6</v>
      </c>
      <c r="F474" s="7" t="s">
        <f>=DATEDIF(A474,$N$2,"y")</f>
      </c>
      <c r="G474" s="7" t="s">
        <f>=DATEDIF(A474,$N$2,"ym")</f>
      </c>
      <c r="H474" s="7" t="s">
        <f>=DATEDIF(A474,$N$2,"md")</f>
      </c>
      <c r="I474" s="7" t="n">
        <v>53</v>
      </c>
      <c r="J474" s="18" t="n">
        <v>75.26</v>
      </c>
      <c r="K474" s="6" t="s">
        <f>=Портфель!F11*Портфель!$Q$13</f>
      </c>
      <c r="L474" s="6" t="s">
        <f>=(K474-J474)*E474</f>
      </c>
      <c r="M474" s="6" t="s">
        <f>=MAX(0,L474*0.13)</f>
      </c>
    </row>
    <row collapsed="false" customFormat="false" customHeight="false" hidden="false" ht="12.1" outlineLevel="0" r="475">
      <c r="A475" s="53" t="n">
        <v>45908</v>
      </c>
      <c r="B475" s="17" t="s">
        <v>704</v>
      </c>
      <c r="C475" s="17" t="s">
        <v>45</v>
      </c>
      <c r="D475" s="17" t="s">
        <v>46</v>
      </c>
      <c r="E475" s="18" t="n">
        <v>70</v>
      </c>
      <c r="F475" s="7" t="s">
        <f>=DATEDIF(A475,$N$2,"y")</f>
      </c>
      <c r="G475" s="7" t="s">
        <f>=DATEDIF(A475,$N$2,"ym")</f>
      </c>
      <c r="H475" s="7" t="s">
        <f>=DATEDIF(A475,$N$2,"md")</f>
      </c>
      <c r="I475" s="7" t="n">
        <v>53</v>
      </c>
      <c r="J475" s="18" t="n">
        <v>75.260142857143</v>
      </c>
      <c r="K475" s="6" t="s">
        <f>=Портфель!F11*Портфель!$Q$13</f>
      </c>
      <c r="L475" s="6" t="s">
        <f>=(K475-J475)*E475</f>
      </c>
      <c r="M475" s="6" t="s">
        <f>=MAX(0,L475*0.13)</f>
      </c>
    </row>
    <row collapsed="false" customFormat="false" customHeight="false" hidden="false" ht="12.1" outlineLevel="0" r="476">
      <c r="A476" s="53" t="n">
        <v>45908</v>
      </c>
      <c r="B476" s="17" t="s">
        <v>704</v>
      </c>
      <c r="C476" s="17" t="s">
        <v>45</v>
      </c>
      <c r="D476" s="17" t="s">
        <v>46</v>
      </c>
      <c r="E476" s="18" t="n">
        <v>229</v>
      </c>
      <c r="F476" s="7" t="s">
        <f>=DATEDIF(A476,$N$2,"y")</f>
      </c>
      <c r="G476" s="7" t="s">
        <f>=DATEDIF(A476,$N$2,"ym")</f>
      </c>
      <c r="H476" s="7" t="s">
        <f>=DATEDIF(A476,$N$2,"md")</f>
      </c>
      <c r="I476" s="7" t="n">
        <v>53</v>
      </c>
      <c r="J476" s="18" t="n">
        <v>75.260087336245</v>
      </c>
      <c r="K476" s="6" t="s">
        <f>=Портфель!F11*Портфель!$Q$13</f>
      </c>
      <c r="L476" s="6" t="s">
        <f>=(K476-J476)*E476</f>
      </c>
      <c r="M476" s="6" t="s">
        <f>=MAX(0,L476*0.13)</f>
      </c>
    </row>
    <row collapsed="false" customFormat="false" customHeight="false" hidden="false" ht="12.1" outlineLevel="0" r="477">
      <c r="A477" s="53" t="n">
        <v>45911</v>
      </c>
      <c r="B477" s="17" t="s">
        <v>704</v>
      </c>
      <c r="C477" s="17" t="s">
        <v>45</v>
      </c>
      <c r="D477" s="17" t="s">
        <v>46</v>
      </c>
      <c r="E477" s="18" t="n">
        <v>920</v>
      </c>
      <c r="F477" s="7" t="s">
        <f>=DATEDIF(A477,$N$2,"y")</f>
      </c>
      <c r="G477" s="7" t="s">
        <f>=DATEDIF(A477,$N$2,"ym")</f>
      </c>
      <c r="H477" s="7" t="s">
        <f>=DATEDIF(A477,$N$2,"md")</f>
      </c>
      <c r="I477" s="7" t="n">
        <v>50</v>
      </c>
      <c r="J477" s="18" t="n">
        <v>74.261945652174</v>
      </c>
      <c r="K477" s="6" t="s">
        <f>=Портфель!F11*Портфель!$Q$13</f>
      </c>
      <c r="L477" s="6" t="s">
        <f>=(K477-J477)*E477</f>
      </c>
      <c r="M477" s="6" t="s">
        <f>=MAX(0,L477*0.13)</f>
      </c>
    </row>
    <row collapsed="false" customFormat="false" customHeight="false" hidden="false" ht="12.1" outlineLevel="0" r="478">
      <c r="A478" s="53" t="n">
        <v>45911</v>
      </c>
      <c r="B478" s="17" t="s">
        <v>704</v>
      </c>
      <c r="C478" s="17" t="s">
        <v>45</v>
      </c>
      <c r="D478" s="17" t="s">
        <v>46</v>
      </c>
      <c r="E478" s="18" t="n">
        <v>104</v>
      </c>
      <c r="F478" s="7" t="s">
        <f>=DATEDIF(A478,$N$2,"y")</f>
      </c>
      <c r="G478" s="7" t="s">
        <f>=DATEDIF(A478,$N$2,"ym")</f>
      </c>
      <c r="H478" s="7" t="s">
        <f>=DATEDIF(A478,$N$2,"md")</f>
      </c>
      <c r="I478" s="7" t="n">
        <v>50</v>
      </c>
      <c r="J478" s="18" t="n">
        <v>74.261923076923</v>
      </c>
      <c r="K478" s="6" t="s">
        <f>=Портфель!F11*Портфель!$Q$13</f>
      </c>
      <c r="L478" s="6" t="s">
        <f>=(K478-J478)*E478</f>
      </c>
      <c r="M478" s="6" t="s">
        <f>=MAX(0,L478*0.13)</f>
      </c>
    </row>
    <row collapsed="false" customFormat="false" customHeight="false" hidden="false" ht="12.1" outlineLevel="0" r="479">
      <c r="A479" s="53" t="n">
        <v>45918</v>
      </c>
      <c r="B479" s="17" t="s">
        <v>704</v>
      </c>
      <c r="C479" s="17" t="s">
        <v>45</v>
      </c>
      <c r="D479" s="17" t="s">
        <v>46</v>
      </c>
      <c r="E479" s="18" t="n">
        <v>1260</v>
      </c>
      <c r="F479" s="7" t="s">
        <f>=DATEDIF(A479,$N$2,"y")</f>
      </c>
      <c r="G479" s="7" t="s">
        <f>=DATEDIF(A479,$N$2,"ym")</f>
      </c>
      <c r="H479" s="7" t="s">
        <f>=DATEDIF(A479,$N$2,"md")</f>
      </c>
      <c r="I479" s="7" t="n">
        <v>43</v>
      </c>
      <c r="J479" s="18" t="n">
        <v>72.198865079365</v>
      </c>
      <c r="K479" s="6" t="s">
        <f>=Портфель!F11*Портфель!$Q$13</f>
      </c>
      <c r="L479" s="6" t="s">
        <f>=(K479-J479)*E479</f>
      </c>
      <c r="M479" s="6" t="s">
        <f>=MAX(0,L479*0.13)</f>
      </c>
    </row>
    <row collapsed="false" customFormat="false" customHeight="false" hidden="false" ht="12.1" outlineLevel="0" r="480">
      <c r="A480" s="53" t="n">
        <v>45926</v>
      </c>
      <c r="B480" s="17" t="s">
        <v>704</v>
      </c>
      <c r="C480" s="17" t="s">
        <v>45</v>
      </c>
      <c r="D480" s="17" t="s">
        <v>46</v>
      </c>
      <c r="E480" s="18" t="n">
        <v>200</v>
      </c>
      <c r="F480" s="7" t="s">
        <f>=DATEDIF(A480,$N$2,"y")</f>
      </c>
      <c r="G480" s="7" t="s">
        <f>=DATEDIF(A480,$N$2,"ym")</f>
      </c>
      <c r="H480" s="7" t="s">
        <f>=DATEDIF(A480,$N$2,"md")</f>
      </c>
      <c r="I480" s="7" t="n">
        <v>35</v>
      </c>
      <c r="J480" s="18" t="n">
        <v>68.91755</v>
      </c>
      <c r="K480" s="6" t="s">
        <f>=Портфель!F11*Портфель!$Q$13</f>
      </c>
      <c r="L480" s="6" t="s">
        <f>=(K480-J480)*E480</f>
      </c>
      <c r="M480" s="6" t="s">
        <f>=MAX(0,L480*0.13)</f>
      </c>
    </row>
    <row collapsed="false" customFormat="false" customHeight="false" hidden="false" ht="12.1" outlineLevel="0" r="481">
      <c r="A481" s="53" t="n">
        <v>45926</v>
      </c>
      <c r="B481" s="17" t="s">
        <v>704</v>
      </c>
      <c r="C481" s="17" t="s">
        <v>45</v>
      </c>
      <c r="D481" s="17" t="s">
        <v>46</v>
      </c>
      <c r="E481" s="18" t="n">
        <v>165</v>
      </c>
      <c r="F481" s="7" t="s">
        <f>=DATEDIF(A481,$N$2,"y")</f>
      </c>
      <c r="G481" s="7" t="s">
        <f>=DATEDIF(A481,$N$2,"ym")</f>
      </c>
      <c r="H481" s="7" t="s">
        <f>=DATEDIF(A481,$N$2,"md")</f>
      </c>
      <c r="I481" s="7" t="n">
        <v>35</v>
      </c>
      <c r="J481" s="18" t="n">
        <v>68.978242424242</v>
      </c>
      <c r="K481" s="6" t="s">
        <f>=Портфель!F11*Портфель!$Q$13</f>
      </c>
      <c r="L481" s="6" t="s">
        <f>=(K481-J481)*E481</f>
      </c>
      <c r="M481" s="6" t="s">
        <f>=MAX(0,L481*0.13)</f>
      </c>
    </row>
    <row collapsed="false" customFormat="false" customHeight="false" hidden="false" ht="12.1" outlineLevel="0" r="482">
      <c r="A482" s="53" t="n">
        <v>45926</v>
      </c>
      <c r="B482" s="17" t="s">
        <v>704</v>
      </c>
      <c r="C482" s="17" t="s">
        <v>45</v>
      </c>
      <c r="D482" s="17" t="s">
        <v>46</v>
      </c>
      <c r="E482" s="18" t="n">
        <v>35</v>
      </c>
      <c r="F482" s="7" t="s">
        <f>=DATEDIF(A482,$N$2,"y")</f>
      </c>
      <c r="G482" s="7" t="s">
        <f>=DATEDIF(A482,$N$2,"ym")</f>
      </c>
      <c r="H482" s="7" t="s">
        <f>=DATEDIF(A482,$N$2,"md")</f>
      </c>
      <c r="I482" s="7" t="n">
        <v>35</v>
      </c>
      <c r="J482" s="18" t="n">
        <v>68.978571428571</v>
      </c>
      <c r="K482" s="6" t="s">
        <f>=Портфель!F11*Портфель!$Q$13</f>
      </c>
      <c r="L482" s="6" t="s">
        <f>=(K482-J482)*E482</f>
      </c>
      <c r="M482" s="6" t="s">
        <f>=MAX(0,L482*0.13)</f>
      </c>
    </row>
    <row collapsed="false" customFormat="false" customHeight="false" hidden="false" ht="12.1" outlineLevel="0" r="483">
      <c r="A483" s="53" t="n">
        <v>45926</v>
      </c>
      <c r="B483" s="17" t="s">
        <v>704</v>
      </c>
      <c r="C483" s="17" t="s">
        <v>45</v>
      </c>
      <c r="D483" s="17" t="s">
        <v>46</v>
      </c>
      <c r="E483" s="18" t="n">
        <v>200</v>
      </c>
      <c r="F483" s="7" t="s">
        <f>=DATEDIF(A483,$N$2,"y")</f>
      </c>
      <c r="G483" s="7" t="s">
        <f>=DATEDIF(A483,$N$2,"ym")</f>
      </c>
      <c r="H483" s="7" t="s">
        <f>=DATEDIF(A483,$N$2,"md")</f>
      </c>
      <c r="I483" s="7" t="n">
        <v>35</v>
      </c>
      <c r="J483" s="18" t="n">
        <v>68.7175</v>
      </c>
      <c r="K483" s="6" t="s">
        <f>=Портфель!F11*Портфель!$Q$13</f>
      </c>
      <c r="L483" s="6" t="s">
        <f>=(K483-J483)*E483</f>
      </c>
      <c r="M483" s="6" t="s">
        <f>=MAX(0,L483*0.13)</f>
      </c>
    </row>
    <row collapsed="false" customFormat="false" customHeight="false" hidden="false" ht="12.1" outlineLevel="0" r="484">
      <c r="A484" s="53" t="n">
        <v>45926</v>
      </c>
      <c r="B484" s="17" t="s">
        <v>704</v>
      </c>
      <c r="C484" s="17" t="s">
        <v>45</v>
      </c>
      <c r="D484" s="17" t="s">
        <v>46</v>
      </c>
      <c r="E484" s="18" t="n">
        <v>200</v>
      </c>
      <c r="F484" s="7" t="s">
        <f>=DATEDIF(A484,$N$2,"y")</f>
      </c>
      <c r="G484" s="7" t="s">
        <f>=DATEDIF(A484,$N$2,"ym")</f>
      </c>
      <c r="H484" s="7" t="s">
        <f>=DATEDIF(A484,$N$2,"md")</f>
      </c>
      <c r="I484" s="7" t="n">
        <v>35</v>
      </c>
      <c r="J484" s="18" t="n">
        <v>68.5674</v>
      </c>
      <c r="K484" s="6" t="s">
        <f>=Портфель!F11*Портфель!$Q$13</f>
      </c>
      <c r="L484" s="6" t="s">
        <f>=(K484-J484)*E484</f>
      </c>
      <c r="M484" s="6" t="s">
        <f>=MAX(0,L484*0.13)</f>
      </c>
    </row>
    <row collapsed="false" customFormat="false" customHeight="false" hidden="false" ht="12.1" outlineLevel="0" r="485">
      <c r="A485" s="53" t="n">
        <v>45926</v>
      </c>
      <c r="B485" s="17" t="s">
        <v>704</v>
      </c>
      <c r="C485" s="17" t="s">
        <v>45</v>
      </c>
      <c r="D485" s="17" t="s">
        <v>46</v>
      </c>
      <c r="E485" s="18" t="n">
        <v>86</v>
      </c>
      <c r="F485" s="7" t="s">
        <f>=DATEDIF(A485,$N$2,"y")</f>
      </c>
      <c r="G485" s="7" t="s">
        <f>=DATEDIF(A485,$N$2,"ym")</f>
      </c>
      <c r="H485" s="7" t="s">
        <f>=DATEDIF(A485,$N$2,"md")</f>
      </c>
      <c r="I485" s="7" t="n">
        <v>35</v>
      </c>
      <c r="J485" s="18" t="n">
        <v>69.428604651163</v>
      </c>
      <c r="K485" s="6" t="s">
        <f>=Портфель!F11*Портфель!$Q$13</f>
      </c>
      <c r="L485" s="6" t="s">
        <f>=(K485-J485)*E485</f>
      </c>
      <c r="M485" s="6" t="s">
        <f>=MAX(0,L485*0.13)</f>
      </c>
    </row>
    <row collapsed="false" customFormat="false" customHeight="false" hidden="false" ht="12.1" outlineLevel="0" r="486">
      <c r="A486" s="53" t="n">
        <v>45929</v>
      </c>
      <c r="B486" s="17" t="s">
        <v>704</v>
      </c>
      <c r="C486" s="17" t="s">
        <v>45</v>
      </c>
      <c r="D486" s="17" t="s">
        <v>46</v>
      </c>
      <c r="E486" s="18" t="n">
        <v>984</v>
      </c>
      <c r="F486" s="7" t="s">
        <f>=DATEDIF(A486,$N$2,"y")</f>
      </c>
      <c r="G486" s="7" t="s">
        <f>=DATEDIF(A486,$N$2,"ym")</f>
      </c>
      <c r="H486" s="7" t="s">
        <f>=DATEDIF(A486,$N$2,"md")</f>
      </c>
      <c r="I486" s="7" t="n">
        <v>32</v>
      </c>
      <c r="J486" s="18" t="n">
        <v>67</v>
      </c>
      <c r="K486" s="6" t="s">
        <f>=Портфель!F11*Портфель!$Q$13</f>
      </c>
      <c r="L486" s="6" t="s">
        <f>=(K486-J486)*E486</f>
      </c>
      <c r="M486" s="6" t="s">
        <f>=MAX(0,L486*0.13)</f>
      </c>
    </row>
    <row collapsed="false" customFormat="false" customHeight="false" hidden="false" ht="12.1" outlineLevel="0" r="487">
      <c r="A487" s="53" t="n">
        <v>45849</v>
      </c>
      <c r="B487" s="17" t="s">
        <v>704</v>
      </c>
      <c r="C487" s="17" t="s">
        <v>48</v>
      </c>
      <c r="D487" s="17" t="s">
        <v>49</v>
      </c>
      <c r="E487" s="18" t="n">
        <v>390000</v>
      </c>
      <c r="F487" s="7" t="s">
        <f>=DATEDIF(A487,$N$2,"y")</f>
      </c>
      <c r="G487" s="7" t="s">
        <f>=DATEDIF(A487,$N$2,"ym")</f>
      </c>
      <c r="H487" s="7" t="s">
        <f>=DATEDIF(A487,$N$2,"md")</f>
      </c>
      <c r="I487" s="7" t="n">
        <v>112</v>
      </c>
      <c r="J487" s="18" t="n">
        <v>0.063145256410256</v>
      </c>
      <c r="K487" s="6" t="s">
        <f>=Портфель!F12*Портфель!$Q$13</f>
      </c>
      <c r="L487" s="6" t="s">
        <f>=(K487-J487)*E487</f>
      </c>
      <c r="M487" s="6" t="s">
        <f>=MAX(0,L487*0.13)</f>
      </c>
    </row>
    <row collapsed="false" customFormat="false" customHeight="false" hidden="false" ht="12.1" outlineLevel="0" r="488">
      <c r="A488" s="53" t="n">
        <v>45849</v>
      </c>
      <c r="B488" s="17" t="s">
        <v>704</v>
      </c>
      <c r="C488" s="17" t="s">
        <v>48</v>
      </c>
      <c r="D488" s="17" t="s">
        <v>49</v>
      </c>
      <c r="E488" s="18" t="n">
        <v>100000</v>
      </c>
      <c r="F488" s="7" t="s">
        <f>=DATEDIF(A488,$N$2,"y")</f>
      </c>
      <c r="G488" s="7" t="s">
        <f>=DATEDIF(A488,$N$2,"ym")</f>
      </c>
      <c r="H488" s="7" t="s">
        <f>=DATEDIF(A488,$N$2,"md")</f>
      </c>
      <c r="I488" s="7" t="n">
        <v>112</v>
      </c>
      <c r="J488" s="18" t="n">
        <v>0.0631452</v>
      </c>
      <c r="K488" s="6" t="s">
        <f>=Портфель!F12*Портфель!$Q$13</f>
      </c>
      <c r="L488" s="6" t="s">
        <f>=(K488-J488)*E488</f>
      </c>
      <c r="M488" s="6" t="s">
        <f>=MAX(0,L488*0.13)</f>
      </c>
    </row>
    <row collapsed="false" customFormat="false" customHeight="false" hidden="false" ht="12.1" outlineLevel="0" r="489">
      <c r="A489" s="53" t="n">
        <v>45849</v>
      </c>
      <c r="B489" s="17" t="s">
        <v>704</v>
      </c>
      <c r="C489" s="17" t="s">
        <v>48</v>
      </c>
      <c r="D489" s="17" t="s">
        <v>49</v>
      </c>
      <c r="E489" s="18" t="n">
        <v>250000</v>
      </c>
      <c r="F489" s="7" t="s">
        <f>=DATEDIF(A489,$N$2,"y")</f>
      </c>
      <c r="G489" s="7" t="s">
        <f>=DATEDIF(A489,$N$2,"ym")</f>
      </c>
      <c r="H489" s="7" t="s">
        <f>=DATEDIF(A489,$N$2,"md")</f>
      </c>
      <c r="I489" s="7" t="n">
        <v>112</v>
      </c>
      <c r="J489" s="18" t="n">
        <v>0.06314524</v>
      </c>
      <c r="K489" s="6" t="s">
        <f>=Портфель!F12*Портфель!$Q$13</f>
      </c>
      <c r="L489" s="6" t="s">
        <f>=(K489-J489)*E489</f>
      </c>
      <c r="M489" s="6" t="s">
        <f>=MAX(0,L489*0.13)</f>
      </c>
    </row>
    <row collapsed="false" customFormat="false" customHeight="false" hidden="false" ht="12.1" outlineLevel="0" r="490">
      <c r="A490" s="53" t="n">
        <v>45849</v>
      </c>
      <c r="B490" s="17" t="s">
        <v>704</v>
      </c>
      <c r="C490" s="17" t="s">
        <v>48</v>
      </c>
      <c r="D490" s="17" t="s">
        <v>49</v>
      </c>
      <c r="E490" s="18" t="n">
        <v>60000</v>
      </c>
      <c r="F490" s="7" t="s">
        <f>=DATEDIF(A490,$N$2,"y")</f>
      </c>
      <c r="G490" s="7" t="s">
        <f>=DATEDIF(A490,$N$2,"ym")</f>
      </c>
      <c r="H490" s="7" t="s">
        <f>=DATEDIF(A490,$N$2,"md")</f>
      </c>
      <c r="I490" s="7" t="n">
        <v>112</v>
      </c>
      <c r="J490" s="18" t="n">
        <v>0.063145166666667</v>
      </c>
      <c r="K490" s="6" t="s">
        <f>=Портфель!F12*Портфель!$Q$13</f>
      </c>
      <c r="L490" s="6" t="s">
        <f>=(K490-J490)*E490</f>
      </c>
      <c r="M490" s="6" t="s">
        <f>=MAX(0,L490*0.13)</f>
      </c>
    </row>
    <row collapsed="false" customFormat="false" customHeight="false" hidden="false" ht="12.1" outlineLevel="0" r="491">
      <c r="A491" s="53" t="n">
        <v>45849</v>
      </c>
      <c r="B491" s="17" t="s">
        <v>704</v>
      </c>
      <c r="C491" s="17" t="s">
        <v>48</v>
      </c>
      <c r="D491" s="17" t="s">
        <v>49</v>
      </c>
      <c r="E491" s="18" t="n">
        <v>130000</v>
      </c>
      <c r="F491" s="7" t="s">
        <f>=DATEDIF(A491,$N$2,"y")</f>
      </c>
      <c r="G491" s="7" t="s">
        <f>=DATEDIF(A491,$N$2,"ym")</f>
      </c>
      <c r="H491" s="7" t="s">
        <f>=DATEDIF(A491,$N$2,"md")</f>
      </c>
      <c r="I491" s="7" t="n">
        <v>112</v>
      </c>
      <c r="J491" s="18" t="n">
        <v>0.063145230769231</v>
      </c>
      <c r="K491" s="6" t="s">
        <f>=Портфель!F12*Портфель!$Q$13</f>
      </c>
      <c r="L491" s="6" t="s">
        <f>=(K491-J491)*E491</f>
      </c>
      <c r="M491" s="6" t="s">
        <f>=MAX(0,L491*0.13)</f>
      </c>
    </row>
    <row collapsed="false" customFormat="false" customHeight="false" hidden="false" ht="12.1" outlineLevel="0" r="492">
      <c r="A492" s="53" t="n">
        <v>45849</v>
      </c>
      <c r="B492" s="17" t="s">
        <v>704</v>
      </c>
      <c r="C492" s="17" t="s">
        <v>48</v>
      </c>
      <c r="D492" s="17" t="s">
        <v>49</v>
      </c>
      <c r="E492" s="18" t="n">
        <v>250000</v>
      </c>
      <c r="F492" s="7" t="s">
        <f>=DATEDIF(A492,$N$2,"y")</f>
      </c>
      <c r="G492" s="7" t="s">
        <f>=DATEDIF(A492,$N$2,"ym")</f>
      </c>
      <c r="H492" s="7" t="s">
        <f>=DATEDIF(A492,$N$2,"md")</f>
      </c>
      <c r="I492" s="7" t="n">
        <v>112</v>
      </c>
      <c r="J492" s="18" t="n">
        <v>0.06314524</v>
      </c>
      <c r="K492" s="6" t="s">
        <f>=Портфель!F12*Портфель!$Q$13</f>
      </c>
      <c r="L492" s="6" t="s">
        <f>=(K492-J492)*E492</f>
      </c>
      <c r="M492" s="6" t="s">
        <f>=MAX(0,L492*0.13)</f>
      </c>
    </row>
    <row collapsed="false" customFormat="false" customHeight="false" hidden="false" ht="12.1" outlineLevel="0" r="493">
      <c r="A493" s="53" t="n">
        <v>45849</v>
      </c>
      <c r="B493" s="17" t="s">
        <v>704</v>
      </c>
      <c r="C493" s="17" t="s">
        <v>48</v>
      </c>
      <c r="D493" s="17" t="s">
        <v>49</v>
      </c>
      <c r="E493" s="18" t="n">
        <v>100000</v>
      </c>
      <c r="F493" s="7" t="s">
        <f>=DATEDIF(A493,$N$2,"y")</f>
      </c>
      <c r="G493" s="7" t="s">
        <f>=DATEDIF(A493,$N$2,"ym")</f>
      </c>
      <c r="H493" s="7" t="s">
        <f>=DATEDIF(A493,$N$2,"md")</f>
      </c>
      <c r="I493" s="7" t="n">
        <v>112</v>
      </c>
      <c r="J493" s="18" t="n">
        <v>0.0631452</v>
      </c>
      <c r="K493" s="6" t="s">
        <f>=Портфель!F12*Портфель!$Q$13</f>
      </c>
      <c r="L493" s="6" t="s">
        <f>=(K493-J493)*E493</f>
      </c>
      <c r="M493" s="6" t="s">
        <f>=MAX(0,L493*0.13)</f>
      </c>
    </row>
    <row collapsed="false" customFormat="false" customHeight="false" hidden="false" ht="12.1" outlineLevel="0" r="494">
      <c r="A494" s="53" t="n">
        <v>45849</v>
      </c>
      <c r="B494" s="17" t="s">
        <v>704</v>
      </c>
      <c r="C494" s="17" t="s">
        <v>48</v>
      </c>
      <c r="D494" s="17" t="s">
        <v>49</v>
      </c>
      <c r="E494" s="18" t="n">
        <v>90000</v>
      </c>
      <c r="F494" s="7" t="s">
        <f>=DATEDIF(A494,$N$2,"y")</f>
      </c>
      <c r="G494" s="7" t="s">
        <f>=DATEDIF(A494,$N$2,"ym")</f>
      </c>
      <c r="H494" s="7" t="s">
        <f>=DATEDIF(A494,$N$2,"md")</f>
      </c>
      <c r="I494" s="7" t="n">
        <v>112</v>
      </c>
      <c r="J494" s="18" t="n">
        <v>0.063145222222222</v>
      </c>
      <c r="K494" s="6" t="s">
        <f>=Портфель!F12*Портфель!$Q$13</f>
      </c>
      <c r="L494" s="6" t="s">
        <f>=(K494-J494)*E494</f>
      </c>
      <c r="M494" s="6" t="s">
        <f>=MAX(0,L494*0.13)</f>
      </c>
    </row>
    <row collapsed="false" customFormat="false" customHeight="false" hidden="false" ht="12.1" outlineLevel="0" r="495">
      <c r="A495" s="53" t="n">
        <v>45849</v>
      </c>
      <c r="B495" s="17" t="s">
        <v>704</v>
      </c>
      <c r="C495" s="17" t="s">
        <v>48</v>
      </c>
      <c r="D495" s="17" t="s">
        <v>49</v>
      </c>
      <c r="E495" s="18" t="n">
        <v>100000</v>
      </c>
      <c r="F495" s="7" t="s">
        <f>=DATEDIF(A495,$N$2,"y")</f>
      </c>
      <c r="G495" s="7" t="s">
        <f>=DATEDIF(A495,$N$2,"ym")</f>
      </c>
      <c r="H495" s="7" t="s">
        <f>=DATEDIF(A495,$N$2,"md")</f>
      </c>
      <c r="I495" s="7" t="n">
        <v>112</v>
      </c>
      <c r="J495" s="18" t="n">
        <v>0.0631452</v>
      </c>
      <c r="K495" s="6" t="s">
        <f>=Портфель!F12*Портфель!$Q$13</f>
      </c>
      <c r="L495" s="6" t="s">
        <f>=(K495-J495)*E495</f>
      </c>
      <c r="M495" s="6" t="s">
        <f>=MAX(0,L495*0.13)</f>
      </c>
    </row>
    <row collapsed="false" customFormat="false" customHeight="false" hidden="false" ht="12.1" outlineLevel="0" r="496">
      <c r="A496" s="53" t="n">
        <v>45849</v>
      </c>
      <c r="B496" s="17" t="s">
        <v>704</v>
      </c>
      <c r="C496" s="17" t="s">
        <v>48</v>
      </c>
      <c r="D496" s="17" t="s">
        <v>49</v>
      </c>
      <c r="E496" s="18" t="n">
        <v>250000</v>
      </c>
      <c r="F496" s="7" t="s">
        <f>=DATEDIF(A496,$N$2,"y")</f>
      </c>
      <c r="G496" s="7" t="s">
        <f>=DATEDIF(A496,$N$2,"ym")</f>
      </c>
      <c r="H496" s="7" t="s">
        <f>=DATEDIF(A496,$N$2,"md")</f>
      </c>
      <c r="I496" s="7" t="n">
        <v>112</v>
      </c>
      <c r="J496" s="18" t="n">
        <v>0.06314524</v>
      </c>
      <c r="K496" s="6" t="s">
        <f>=Портфель!F12*Портфель!$Q$13</f>
      </c>
      <c r="L496" s="6" t="s">
        <f>=(K496-J496)*E496</f>
      </c>
      <c r="M496" s="6" t="s">
        <f>=MAX(0,L496*0.13)</f>
      </c>
    </row>
    <row collapsed="false" customFormat="false" customHeight="false" hidden="false" ht="12.1" outlineLevel="0" r="497">
      <c r="A497" s="53" t="n">
        <v>45849</v>
      </c>
      <c r="B497" s="17" t="s">
        <v>704</v>
      </c>
      <c r="C497" s="17" t="s">
        <v>48</v>
      </c>
      <c r="D497" s="17" t="s">
        <v>49</v>
      </c>
      <c r="E497" s="18" t="n">
        <v>110000</v>
      </c>
      <c r="F497" s="7" t="s">
        <f>=DATEDIF(A497,$N$2,"y")</f>
      </c>
      <c r="G497" s="7" t="s">
        <f>=DATEDIF(A497,$N$2,"ym")</f>
      </c>
      <c r="H497" s="7" t="s">
        <f>=DATEDIF(A497,$N$2,"md")</f>
      </c>
      <c r="I497" s="7" t="n">
        <v>112</v>
      </c>
      <c r="J497" s="18" t="n">
        <v>0.063145272727273</v>
      </c>
      <c r="K497" s="6" t="s">
        <f>=Портфель!F12*Портфель!$Q$13</f>
      </c>
      <c r="L497" s="6" t="s">
        <f>=(K497-J497)*E497</f>
      </c>
      <c r="M497" s="6" t="s">
        <f>=MAX(0,L497*0.13)</f>
      </c>
    </row>
    <row collapsed="false" customFormat="false" customHeight="false" hidden="false" ht="12.1" outlineLevel="0" r="498">
      <c r="A498" s="53" t="n">
        <v>45849</v>
      </c>
      <c r="B498" s="17" t="s">
        <v>704</v>
      </c>
      <c r="C498" s="17" t="s">
        <v>48</v>
      </c>
      <c r="D498" s="17" t="s">
        <v>49</v>
      </c>
      <c r="E498" s="18" t="n">
        <v>90000</v>
      </c>
      <c r="F498" s="7" t="s">
        <f>=DATEDIF(A498,$N$2,"y")</f>
      </c>
      <c r="G498" s="7" t="s">
        <f>=DATEDIF(A498,$N$2,"ym")</f>
      </c>
      <c r="H498" s="7" t="s">
        <f>=DATEDIF(A498,$N$2,"md")</f>
      </c>
      <c r="I498" s="7" t="n">
        <v>112</v>
      </c>
      <c r="J498" s="18" t="n">
        <v>0.063145222222222</v>
      </c>
      <c r="K498" s="6" t="s">
        <f>=Портфель!F12*Портфель!$Q$13</f>
      </c>
      <c r="L498" s="6" t="s">
        <f>=(K498-J498)*E498</f>
      </c>
      <c r="M498" s="6" t="s">
        <f>=MAX(0,L498*0.13)</f>
      </c>
    </row>
    <row collapsed="false" customFormat="false" customHeight="false" hidden="false" ht="12.1" outlineLevel="0" r="499">
      <c r="A499" s="53" t="n">
        <v>45849</v>
      </c>
      <c r="B499" s="17" t="s">
        <v>704</v>
      </c>
      <c r="C499" s="17" t="s">
        <v>48</v>
      </c>
      <c r="D499" s="17" t="s">
        <v>49</v>
      </c>
      <c r="E499" s="18" t="n">
        <v>250000</v>
      </c>
      <c r="F499" s="7" t="s">
        <f>=DATEDIF(A499,$N$2,"y")</f>
      </c>
      <c r="G499" s="7" t="s">
        <f>=DATEDIF(A499,$N$2,"ym")</f>
      </c>
      <c r="H499" s="7" t="s">
        <f>=DATEDIF(A499,$N$2,"md")</f>
      </c>
      <c r="I499" s="7" t="n">
        <v>112</v>
      </c>
      <c r="J499" s="18" t="n">
        <v>0.06314524</v>
      </c>
      <c r="K499" s="6" t="s">
        <f>=Портфель!F12*Портфель!$Q$13</f>
      </c>
      <c r="L499" s="6" t="s">
        <f>=(K499-J499)*E499</f>
      </c>
      <c r="M499" s="6" t="s">
        <f>=MAX(0,L499*0.13)</f>
      </c>
    </row>
    <row collapsed="false" customFormat="false" customHeight="false" hidden="false" ht="12.1" outlineLevel="0" r="500">
      <c r="A500" s="53" t="n">
        <v>45849</v>
      </c>
      <c r="B500" s="17" t="s">
        <v>704</v>
      </c>
      <c r="C500" s="17" t="s">
        <v>48</v>
      </c>
      <c r="D500" s="17" t="s">
        <v>49</v>
      </c>
      <c r="E500" s="18" t="n">
        <v>80000</v>
      </c>
      <c r="F500" s="7" t="s">
        <f>=DATEDIF(A500,$N$2,"y")</f>
      </c>
      <c r="G500" s="7" t="s">
        <f>=DATEDIF(A500,$N$2,"ym")</f>
      </c>
      <c r="H500" s="7" t="s">
        <f>=DATEDIF(A500,$N$2,"md")</f>
      </c>
      <c r="I500" s="7" t="n">
        <v>112</v>
      </c>
      <c r="J500" s="18" t="n">
        <v>0.06314525</v>
      </c>
      <c r="K500" s="6" t="s">
        <f>=Портфель!F12*Портфель!$Q$13</f>
      </c>
      <c r="L500" s="6" t="s">
        <f>=(K500-J500)*E500</f>
      </c>
      <c r="M500" s="6" t="s">
        <f>=MAX(0,L500*0.13)</f>
      </c>
    </row>
    <row collapsed="false" customFormat="false" customHeight="false" hidden="false" ht="12.1" outlineLevel="0" r="501">
      <c r="A501" s="53" t="n">
        <v>45849</v>
      </c>
      <c r="B501" s="17" t="s">
        <v>704</v>
      </c>
      <c r="C501" s="17" t="s">
        <v>48</v>
      </c>
      <c r="D501" s="17" t="s">
        <v>49</v>
      </c>
      <c r="E501" s="18" t="n">
        <v>70000</v>
      </c>
      <c r="F501" s="7" t="s">
        <f>=DATEDIF(A501,$N$2,"y")</f>
      </c>
      <c r="G501" s="7" t="s">
        <f>=DATEDIF(A501,$N$2,"ym")</f>
      </c>
      <c r="H501" s="7" t="s">
        <f>=DATEDIF(A501,$N$2,"md")</f>
      </c>
      <c r="I501" s="7" t="n">
        <v>112</v>
      </c>
      <c r="J501" s="18" t="n">
        <v>0.063145285714286</v>
      </c>
      <c r="K501" s="6" t="s">
        <f>=Портфель!F12*Портфель!$Q$13</f>
      </c>
      <c r="L501" s="6" t="s">
        <f>=(K501-J501)*E501</f>
      </c>
      <c r="M501" s="6" t="s">
        <f>=MAX(0,L501*0.13)</f>
      </c>
    </row>
    <row collapsed="false" customFormat="false" customHeight="false" hidden="false" ht="12.1" outlineLevel="0" r="502">
      <c r="A502" s="53" t="n">
        <v>45849</v>
      </c>
      <c r="B502" s="17" t="s">
        <v>704</v>
      </c>
      <c r="C502" s="17" t="s">
        <v>48</v>
      </c>
      <c r="D502" s="17" t="s">
        <v>49</v>
      </c>
      <c r="E502" s="18" t="n">
        <v>50000</v>
      </c>
      <c r="F502" s="7" t="s">
        <f>=DATEDIF(A502,$N$2,"y")</f>
      </c>
      <c r="G502" s="7" t="s">
        <f>=DATEDIF(A502,$N$2,"ym")</f>
      </c>
      <c r="H502" s="7" t="s">
        <f>=DATEDIF(A502,$N$2,"md")</f>
      </c>
      <c r="I502" s="7" t="n">
        <v>112</v>
      </c>
      <c r="J502" s="18" t="n">
        <v>0.0631452</v>
      </c>
      <c r="K502" s="6" t="s">
        <f>=Портфель!F12*Портфель!$Q$13</f>
      </c>
      <c r="L502" s="6" t="s">
        <f>=(K502-J502)*E502</f>
      </c>
      <c r="M502" s="6" t="s">
        <f>=MAX(0,L502*0.13)</f>
      </c>
    </row>
    <row collapsed="false" customFormat="false" customHeight="false" hidden="false" ht="12.1" outlineLevel="0" r="503">
      <c r="A503" s="53" t="n">
        <v>45849</v>
      </c>
      <c r="B503" s="17" t="s">
        <v>704</v>
      </c>
      <c r="C503" s="17" t="s">
        <v>48</v>
      </c>
      <c r="D503" s="17" t="s">
        <v>49</v>
      </c>
      <c r="E503" s="18" t="n">
        <v>80000</v>
      </c>
      <c r="F503" s="7" t="s">
        <f>=DATEDIF(A503,$N$2,"y")</f>
      </c>
      <c r="G503" s="7" t="s">
        <f>=DATEDIF(A503,$N$2,"ym")</f>
      </c>
      <c r="H503" s="7" t="s">
        <f>=DATEDIF(A503,$N$2,"md")</f>
      </c>
      <c r="I503" s="7" t="n">
        <v>112</v>
      </c>
      <c r="J503" s="18" t="n">
        <v>0.06314525</v>
      </c>
      <c r="K503" s="6" t="s">
        <f>=Портфель!F12*Портфель!$Q$13</f>
      </c>
      <c r="L503" s="6" t="s">
        <f>=(K503-J503)*E503</f>
      </c>
      <c r="M503" s="6" t="s">
        <f>=MAX(0,L503*0.13)</f>
      </c>
    </row>
    <row collapsed="false" customFormat="false" customHeight="false" hidden="false" ht="12.1" outlineLevel="0" r="504">
      <c r="A504" s="53" t="n">
        <v>45849</v>
      </c>
      <c r="B504" s="17" t="s">
        <v>704</v>
      </c>
      <c r="C504" s="17" t="s">
        <v>48</v>
      </c>
      <c r="D504" s="17" t="s">
        <v>49</v>
      </c>
      <c r="E504" s="18" t="n">
        <v>70000</v>
      </c>
      <c r="F504" s="7" t="s">
        <f>=DATEDIF(A504,$N$2,"y")</f>
      </c>
      <c r="G504" s="7" t="s">
        <f>=DATEDIF(A504,$N$2,"ym")</f>
      </c>
      <c r="H504" s="7" t="s">
        <f>=DATEDIF(A504,$N$2,"md")</f>
      </c>
      <c r="I504" s="7" t="n">
        <v>112</v>
      </c>
      <c r="J504" s="18" t="n">
        <v>0.063145285714286</v>
      </c>
      <c r="K504" s="6" t="s">
        <f>=Портфель!F12*Портфель!$Q$13</f>
      </c>
      <c r="L504" s="6" t="s">
        <f>=(K504-J504)*E504</f>
      </c>
      <c r="M504" s="6" t="s">
        <f>=MAX(0,L504*0.13)</f>
      </c>
    </row>
    <row collapsed="false" customFormat="false" customHeight="false" hidden="false" ht="12.1" outlineLevel="0" r="505">
      <c r="A505" s="53" t="n">
        <v>45849</v>
      </c>
      <c r="B505" s="17" t="s">
        <v>704</v>
      </c>
      <c r="C505" s="17" t="s">
        <v>48</v>
      </c>
      <c r="D505" s="17" t="s">
        <v>49</v>
      </c>
      <c r="E505" s="18" t="n">
        <v>250000</v>
      </c>
      <c r="F505" s="7" t="s">
        <f>=DATEDIF(A505,$N$2,"y")</f>
      </c>
      <c r="G505" s="7" t="s">
        <f>=DATEDIF(A505,$N$2,"ym")</f>
      </c>
      <c r="H505" s="7" t="s">
        <f>=DATEDIF(A505,$N$2,"md")</f>
      </c>
      <c r="I505" s="7" t="n">
        <v>112</v>
      </c>
      <c r="J505" s="18" t="n">
        <v>0.06314524</v>
      </c>
      <c r="K505" s="6" t="s">
        <f>=Портфель!F12*Портфель!$Q$13</f>
      </c>
      <c r="L505" s="6" t="s">
        <f>=(K505-J505)*E505</f>
      </c>
      <c r="M505" s="6" t="s">
        <f>=MAX(0,L505*0.13)</f>
      </c>
    </row>
    <row collapsed="false" customFormat="false" customHeight="false" hidden="false" ht="12.1" outlineLevel="0" r="506">
      <c r="A506" s="53" t="n">
        <v>45849</v>
      </c>
      <c r="B506" s="17" t="s">
        <v>704</v>
      </c>
      <c r="C506" s="17" t="s">
        <v>48</v>
      </c>
      <c r="D506" s="17" t="s">
        <v>49</v>
      </c>
      <c r="E506" s="18" t="n">
        <v>80000</v>
      </c>
      <c r="F506" s="7" t="s">
        <f>=DATEDIF(A506,$N$2,"y")</f>
      </c>
      <c r="G506" s="7" t="s">
        <f>=DATEDIF(A506,$N$2,"ym")</f>
      </c>
      <c r="H506" s="7" t="s">
        <f>=DATEDIF(A506,$N$2,"md")</f>
      </c>
      <c r="I506" s="7" t="n">
        <v>112</v>
      </c>
      <c r="J506" s="18" t="n">
        <v>0.06314525</v>
      </c>
      <c r="K506" s="6" t="s">
        <f>=Портфель!F12*Портфель!$Q$13</f>
      </c>
      <c r="L506" s="6" t="s">
        <f>=(K506-J506)*E506</f>
      </c>
      <c r="M506" s="6" t="s">
        <f>=MAX(0,L506*0.13)</f>
      </c>
    </row>
    <row collapsed="false" customFormat="false" customHeight="false" hidden="false" ht="12.1" outlineLevel="0" r="507">
      <c r="A507" s="53" t="n">
        <v>45849</v>
      </c>
      <c r="B507" s="17" t="s">
        <v>704</v>
      </c>
      <c r="C507" s="17" t="s">
        <v>48</v>
      </c>
      <c r="D507" s="17" t="s">
        <v>49</v>
      </c>
      <c r="E507" s="18" t="n">
        <v>60000</v>
      </c>
      <c r="F507" s="7" t="s">
        <f>=DATEDIF(A507,$N$2,"y")</f>
      </c>
      <c r="G507" s="7" t="s">
        <f>=DATEDIF(A507,$N$2,"ym")</f>
      </c>
      <c r="H507" s="7" t="s">
        <f>=DATEDIF(A507,$N$2,"md")</f>
      </c>
      <c r="I507" s="7" t="n">
        <v>112</v>
      </c>
      <c r="J507" s="18" t="n">
        <v>0.063145166666667</v>
      </c>
      <c r="K507" s="6" t="s">
        <f>=Портфель!F12*Портфель!$Q$13</f>
      </c>
      <c r="L507" s="6" t="s">
        <f>=(K507-J507)*E507</f>
      </c>
      <c r="M507" s="6" t="s">
        <f>=MAX(0,L507*0.13)</f>
      </c>
    </row>
    <row collapsed="false" customFormat="false" customHeight="false" hidden="false" ht="12.1" outlineLevel="0" r="508">
      <c r="A508" s="53" t="n">
        <v>45849</v>
      </c>
      <c r="B508" s="17" t="s">
        <v>704</v>
      </c>
      <c r="C508" s="17" t="s">
        <v>48</v>
      </c>
      <c r="D508" s="17" t="s">
        <v>49</v>
      </c>
      <c r="E508" s="18" t="n">
        <v>80000</v>
      </c>
      <c r="F508" s="7" t="s">
        <f>=DATEDIF(A508,$N$2,"y")</f>
      </c>
      <c r="G508" s="7" t="s">
        <f>=DATEDIF(A508,$N$2,"ym")</f>
      </c>
      <c r="H508" s="7" t="s">
        <f>=DATEDIF(A508,$N$2,"md")</f>
      </c>
      <c r="I508" s="7" t="n">
        <v>112</v>
      </c>
      <c r="J508" s="18" t="n">
        <v>0.06314525</v>
      </c>
      <c r="K508" s="6" t="s">
        <f>=Портфель!F12*Портфель!$Q$13</f>
      </c>
      <c r="L508" s="6" t="s">
        <f>=(K508-J508)*E508</f>
      </c>
      <c r="M508" s="6" t="s">
        <f>=MAX(0,L508*0.13)</f>
      </c>
    </row>
    <row collapsed="false" customFormat="false" customHeight="false" hidden="false" ht="12.1" outlineLevel="0" r="509">
      <c r="A509" s="53" t="n">
        <v>45849</v>
      </c>
      <c r="B509" s="17" t="s">
        <v>704</v>
      </c>
      <c r="C509" s="17" t="s">
        <v>48</v>
      </c>
      <c r="D509" s="17" t="s">
        <v>49</v>
      </c>
      <c r="E509" s="18" t="n">
        <v>250000</v>
      </c>
      <c r="F509" s="7" t="s">
        <f>=DATEDIF(A509,$N$2,"y")</f>
      </c>
      <c r="G509" s="7" t="s">
        <f>=DATEDIF(A509,$N$2,"ym")</f>
      </c>
      <c r="H509" s="7" t="s">
        <f>=DATEDIF(A509,$N$2,"md")</f>
      </c>
      <c r="I509" s="7" t="n">
        <v>112</v>
      </c>
      <c r="J509" s="18" t="n">
        <v>0.06314524</v>
      </c>
      <c r="K509" s="6" t="s">
        <f>=Портфель!F12*Портфель!$Q$13</f>
      </c>
      <c r="L509" s="6" t="s">
        <f>=(K509-J509)*E509</f>
      </c>
      <c r="M509" s="6" t="s">
        <f>=MAX(0,L509*0.13)</f>
      </c>
    </row>
    <row collapsed="false" customFormat="false" customHeight="false" hidden="false" ht="12.1" outlineLevel="0" r="510">
      <c r="A510" s="53" t="n">
        <v>45849</v>
      </c>
      <c r="B510" s="17" t="s">
        <v>704</v>
      </c>
      <c r="C510" s="17" t="s">
        <v>48</v>
      </c>
      <c r="D510" s="17" t="s">
        <v>49</v>
      </c>
      <c r="E510" s="18" t="n">
        <v>60000</v>
      </c>
      <c r="F510" s="7" t="s">
        <f>=DATEDIF(A510,$N$2,"y")</f>
      </c>
      <c r="G510" s="7" t="s">
        <f>=DATEDIF(A510,$N$2,"ym")</f>
      </c>
      <c r="H510" s="7" t="s">
        <f>=DATEDIF(A510,$N$2,"md")</f>
      </c>
      <c r="I510" s="7" t="n">
        <v>112</v>
      </c>
      <c r="J510" s="18" t="n">
        <v>0.063145166666667</v>
      </c>
      <c r="K510" s="6" t="s">
        <f>=Портфель!F12*Портфель!$Q$13</f>
      </c>
      <c r="L510" s="6" t="s">
        <f>=(K510-J510)*E510</f>
      </c>
      <c r="M510" s="6" t="s">
        <f>=MAX(0,L510*0.13)</f>
      </c>
    </row>
    <row collapsed="false" customFormat="false" customHeight="false" hidden="false" ht="12.1" outlineLevel="0" r="511">
      <c r="A511" s="53" t="n">
        <v>45849</v>
      </c>
      <c r="B511" s="17" t="s">
        <v>704</v>
      </c>
      <c r="C511" s="17" t="s">
        <v>48</v>
      </c>
      <c r="D511" s="17" t="s">
        <v>49</v>
      </c>
      <c r="E511" s="18" t="n">
        <v>110000</v>
      </c>
      <c r="F511" s="7" t="s">
        <f>=DATEDIF(A511,$N$2,"y")</f>
      </c>
      <c r="G511" s="7" t="s">
        <f>=DATEDIF(A511,$N$2,"ym")</f>
      </c>
      <c r="H511" s="7" t="s">
        <f>=DATEDIF(A511,$N$2,"md")</f>
      </c>
      <c r="I511" s="7" t="n">
        <v>112</v>
      </c>
      <c r="J511" s="18" t="n">
        <v>0.063145272727273</v>
      </c>
      <c r="K511" s="6" t="s">
        <f>=Портфель!F12*Портфель!$Q$13</f>
      </c>
      <c r="L511" s="6" t="s">
        <f>=(K511-J511)*E511</f>
      </c>
      <c r="M511" s="6" t="s">
        <f>=MAX(0,L511*0.13)</f>
      </c>
    </row>
    <row collapsed="false" customFormat="false" customHeight="false" hidden="false" ht="12.1" outlineLevel="0" r="512">
      <c r="A512" s="53" t="n">
        <v>45849</v>
      </c>
      <c r="B512" s="17" t="s">
        <v>704</v>
      </c>
      <c r="C512" s="17" t="s">
        <v>48</v>
      </c>
      <c r="D512" s="17" t="s">
        <v>49</v>
      </c>
      <c r="E512" s="18" t="n">
        <v>50000</v>
      </c>
      <c r="F512" s="7" t="s">
        <f>=DATEDIF(A512,$N$2,"y")</f>
      </c>
      <c r="G512" s="7" t="s">
        <f>=DATEDIF(A512,$N$2,"ym")</f>
      </c>
      <c r="H512" s="7" t="s">
        <f>=DATEDIF(A512,$N$2,"md")</f>
      </c>
      <c r="I512" s="7" t="n">
        <v>112</v>
      </c>
      <c r="J512" s="18" t="n">
        <v>0.0631452</v>
      </c>
      <c r="K512" s="6" t="s">
        <f>=Портфель!F12*Портфель!$Q$13</f>
      </c>
      <c r="L512" s="6" t="s">
        <f>=(K512-J512)*E512</f>
      </c>
      <c r="M512" s="6" t="s">
        <f>=MAX(0,L512*0.13)</f>
      </c>
    </row>
    <row collapsed="false" customFormat="false" customHeight="false" hidden="false" ht="12.1" outlineLevel="0" r="513">
      <c r="A513" s="53" t="n">
        <v>45849</v>
      </c>
      <c r="B513" s="17" t="s">
        <v>704</v>
      </c>
      <c r="C513" s="17" t="s">
        <v>48</v>
      </c>
      <c r="D513" s="17" t="s">
        <v>49</v>
      </c>
      <c r="E513" s="18" t="n">
        <v>250000</v>
      </c>
      <c r="F513" s="7" t="s">
        <f>=DATEDIF(A513,$N$2,"y")</f>
      </c>
      <c r="G513" s="7" t="s">
        <f>=DATEDIF(A513,$N$2,"ym")</f>
      </c>
      <c r="H513" s="7" t="s">
        <f>=DATEDIF(A513,$N$2,"md")</f>
      </c>
      <c r="I513" s="7" t="n">
        <v>112</v>
      </c>
      <c r="J513" s="18" t="n">
        <v>0.06314524</v>
      </c>
      <c r="K513" s="6" t="s">
        <f>=Портфель!F12*Портфель!$Q$13</f>
      </c>
      <c r="L513" s="6" t="s">
        <f>=(K513-J513)*E513</f>
      </c>
      <c r="M513" s="6" t="s">
        <f>=MAX(0,L513*0.13)</f>
      </c>
    </row>
    <row collapsed="false" customFormat="false" customHeight="false" hidden="false" ht="12.1" outlineLevel="0" r="514">
      <c r="A514" s="53" t="n">
        <v>45849</v>
      </c>
      <c r="B514" s="17" t="s">
        <v>704</v>
      </c>
      <c r="C514" s="17" t="s">
        <v>48</v>
      </c>
      <c r="D514" s="17" t="s">
        <v>49</v>
      </c>
      <c r="E514" s="18" t="n">
        <v>100000</v>
      </c>
      <c r="F514" s="7" t="s">
        <f>=DATEDIF(A514,$N$2,"y")</f>
      </c>
      <c r="G514" s="7" t="s">
        <f>=DATEDIF(A514,$N$2,"ym")</f>
      </c>
      <c r="H514" s="7" t="s">
        <f>=DATEDIF(A514,$N$2,"md")</f>
      </c>
      <c r="I514" s="7" t="n">
        <v>112</v>
      </c>
      <c r="J514" s="18" t="n">
        <v>0.0631452</v>
      </c>
      <c r="K514" s="6" t="s">
        <f>=Портфель!F12*Портфель!$Q$13</f>
      </c>
      <c r="L514" s="6" t="s">
        <f>=(K514-J514)*E514</f>
      </c>
      <c r="M514" s="6" t="s">
        <f>=MAX(0,L514*0.13)</f>
      </c>
    </row>
    <row collapsed="false" customFormat="false" customHeight="false" hidden="false" ht="12.1" outlineLevel="0" r="515">
      <c r="A515" s="53" t="n">
        <v>45849</v>
      </c>
      <c r="B515" s="17" t="s">
        <v>704</v>
      </c>
      <c r="C515" s="17" t="s">
        <v>48</v>
      </c>
      <c r="D515" s="17" t="s">
        <v>49</v>
      </c>
      <c r="E515" s="18" t="n">
        <v>80000</v>
      </c>
      <c r="F515" s="7" t="s">
        <f>=DATEDIF(A515,$N$2,"y")</f>
      </c>
      <c r="G515" s="7" t="s">
        <f>=DATEDIF(A515,$N$2,"ym")</f>
      </c>
      <c r="H515" s="7" t="s">
        <f>=DATEDIF(A515,$N$2,"md")</f>
      </c>
      <c r="I515" s="7" t="n">
        <v>112</v>
      </c>
      <c r="J515" s="18" t="n">
        <v>0.06314525</v>
      </c>
      <c r="K515" s="6" t="s">
        <f>=Портфель!F12*Портфель!$Q$13</f>
      </c>
      <c r="L515" s="6" t="s">
        <f>=(K515-J515)*E515</f>
      </c>
      <c r="M515" s="6" t="s">
        <f>=MAX(0,L515*0.13)</f>
      </c>
    </row>
    <row collapsed="false" customFormat="false" customHeight="false" hidden="false" ht="12.1" outlineLevel="0" r="516">
      <c r="A516" s="53" t="n">
        <v>45849</v>
      </c>
      <c r="B516" s="17" t="s">
        <v>704</v>
      </c>
      <c r="C516" s="17" t="s">
        <v>48</v>
      </c>
      <c r="D516" s="17" t="s">
        <v>49</v>
      </c>
      <c r="E516" s="18" t="n">
        <v>20000</v>
      </c>
      <c r="F516" s="7" t="s">
        <f>=DATEDIF(A516,$N$2,"y")</f>
      </c>
      <c r="G516" s="7" t="s">
        <f>=DATEDIF(A516,$N$2,"ym")</f>
      </c>
      <c r="H516" s="7" t="s">
        <f>=DATEDIF(A516,$N$2,"md")</f>
      </c>
      <c r="I516" s="7" t="n">
        <v>112</v>
      </c>
      <c r="J516" s="18" t="n">
        <v>0.063145</v>
      </c>
      <c r="K516" s="6" t="s">
        <f>=Портфель!F12*Портфель!$Q$13</f>
      </c>
      <c r="L516" s="6" t="s">
        <f>=(K516-J516)*E516</f>
      </c>
      <c r="M516" s="6" t="s">
        <f>=MAX(0,L516*0.13)</f>
      </c>
    </row>
    <row collapsed="false" customFormat="false" customHeight="false" hidden="false" ht="12.1" outlineLevel="0" r="517">
      <c r="A517" s="53" t="n">
        <v>45849</v>
      </c>
      <c r="B517" s="17" t="s">
        <v>704</v>
      </c>
      <c r="C517" s="17" t="s">
        <v>48</v>
      </c>
      <c r="D517" s="17" t="s">
        <v>49</v>
      </c>
      <c r="E517" s="18" t="n">
        <v>250000</v>
      </c>
      <c r="F517" s="7" t="s">
        <f>=DATEDIF(A517,$N$2,"y")</f>
      </c>
      <c r="G517" s="7" t="s">
        <f>=DATEDIF(A517,$N$2,"ym")</f>
      </c>
      <c r="H517" s="7" t="s">
        <f>=DATEDIF(A517,$N$2,"md")</f>
      </c>
      <c r="I517" s="7" t="n">
        <v>112</v>
      </c>
      <c r="J517" s="18" t="n">
        <v>0.06314524</v>
      </c>
      <c r="K517" s="6" t="s">
        <f>=Портфель!F12*Портфель!$Q$13</f>
      </c>
      <c r="L517" s="6" t="s">
        <f>=(K517-J517)*E517</f>
      </c>
      <c r="M517" s="6" t="s">
        <f>=MAX(0,L517*0.13)</f>
      </c>
    </row>
    <row collapsed="false" customFormat="false" customHeight="false" hidden="false" ht="12.1" outlineLevel="0" r="518">
      <c r="A518" s="53" t="n">
        <v>45849</v>
      </c>
      <c r="B518" s="17" t="s">
        <v>704</v>
      </c>
      <c r="C518" s="17" t="s">
        <v>48</v>
      </c>
      <c r="D518" s="17" t="s">
        <v>49</v>
      </c>
      <c r="E518" s="18" t="n">
        <v>40000</v>
      </c>
      <c r="F518" s="7" t="s">
        <f>=DATEDIF(A518,$N$2,"y")</f>
      </c>
      <c r="G518" s="7" t="s">
        <f>=DATEDIF(A518,$N$2,"ym")</f>
      </c>
      <c r="H518" s="7" t="s">
        <f>=DATEDIF(A518,$N$2,"md")</f>
      </c>
      <c r="I518" s="7" t="n">
        <v>112</v>
      </c>
      <c r="J518" s="18" t="n">
        <v>0.06314525</v>
      </c>
      <c r="K518" s="6" t="s">
        <f>=Портфель!F12*Портфель!$Q$13</f>
      </c>
      <c r="L518" s="6" t="s">
        <f>=(K518-J518)*E518</f>
      </c>
      <c r="M518" s="6" t="s">
        <f>=MAX(0,L518*0.13)</f>
      </c>
    </row>
    <row collapsed="false" customFormat="false" customHeight="false" hidden="false" ht="12.1" outlineLevel="0" r="519">
      <c r="A519" s="53" t="n">
        <v>45849</v>
      </c>
      <c r="B519" s="17" t="s">
        <v>704</v>
      </c>
      <c r="C519" s="17" t="s">
        <v>48</v>
      </c>
      <c r="D519" s="17" t="s">
        <v>49</v>
      </c>
      <c r="E519" s="18" t="n">
        <v>60000</v>
      </c>
      <c r="F519" s="7" t="s">
        <f>=DATEDIF(A519,$N$2,"y")</f>
      </c>
      <c r="G519" s="7" t="s">
        <f>=DATEDIF(A519,$N$2,"ym")</f>
      </c>
      <c r="H519" s="7" t="s">
        <f>=DATEDIF(A519,$N$2,"md")</f>
      </c>
      <c r="I519" s="7" t="n">
        <v>112</v>
      </c>
      <c r="J519" s="18" t="n">
        <v>0.063145166666667</v>
      </c>
      <c r="K519" s="6" t="s">
        <f>=Портфель!F12*Портфель!$Q$13</f>
      </c>
      <c r="L519" s="6" t="s">
        <f>=(K519-J519)*E519</f>
      </c>
      <c r="M519" s="6" t="s">
        <f>=MAX(0,L519*0.13)</f>
      </c>
    </row>
    <row collapsed="false" customFormat="false" customHeight="false" hidden="false" ht="12.1" outlineLevel="0" r="520">
      <c r="A520" s="53" t="n">
        <v>45849</v>
      </c>
      <c r="B520" s="17" t="s">
        <v>704</v>
      </c>
      <c r="C520" s="17" t="s">
        <v>48</v>
      </c>
      <c r="D520" s="17" t="s">
        <v>49</v>
      </c>
      <c r="E520" s="18" t="n">
        <v>140000</v>
      </c>
      <c r="F520" s="7" t="s">
        <f>=DATEDIF(A520,$N$2,"y")</f>
      </c>
      <c r="G520" s="7" t="s">
        <f>=DATEDIF(A520,$N$2,"ym")</f>
      </c>
      <c r="H520" s="7" t="s">
        <f>=DATEDIF(A520,$N$2,"md")</f>
      </c>
      <c r="I520" s="7" t="n">
        <v>112</v>
      </c>
      <c r="J520" s="18" t="n">
        <v>0.063145214285714</v>
      </c>
      <c r="K520" s="6" t="s">
        <f>=Портфель!F12*Портфель!$Q$13</f>
      </c>
      <c r="L520" s="6" t="s">
        <f>=(K520-J520)*E520</f>
      </c>
      <c r="M520" s="6" t="s">
        <f>=MAX(0,L520*0.13)</f>
      </c>
    </row>
    <row collapsed="false" customFormat="false" customHeight="false" hidden="false" ht="12.1" outlineLevel="0" r="521">
      <c r="A521" s="53" t="n">
        <v>45849</v>
      </c>
      <c r="B521" s="17" t="s">
        <v>704</v>
      </c>
      <c r="C521" s="17" t="s">
        <v>48</v>
      </c>
      <c r="D521" s="17" t="s">
        <v>49</v>
      </c>
      <c r="E521" s="18" t="n">
        <v>70000</v>
      </c>
      <c r="F521" s="7" t="s">
        <f>=DATEDIF(A521,$N$2,"y")</f>
      </c>
      <c r="G521" s="7" t="s">
        <f>=DATEDIF(A521,$N$2,"ym")</f>
      </c>
      <c r="H521" s="7" t="s">
        <f>=DATEDIF(A521,$N$2,"md")</f>
      </c>
      <c r="I521" s="7" t="n">
        <v>112</v>
      </c>
      <c r="J521" s="18" t="n">
        <v>0.063145285714286</v>
      </c>
      <c r="K521" s="6" t="s">
        <f>=Портфель!F12*Портфель!$Q$13</f>
      </c>
      <c r="L521" s="6" t="s">
        <f>=(K521-J521)*E521</f>
      </c>
      <c r="M521" s="6" t="s">
        <f>=MAX(0,L521*0.13)</f>
      </c>
    </row>
    <row collapsed="false" customFormat="false" customHeight="false" hidden="false" ht="12.1" outlineLevel="0" r="522">
      <c r="A522" s="53" t="n">
        <v>45849</v>
      </c>
      <c r="B522" s="17" t="s">
        <v>704</v>
      </c>
      <c r="C522" s="17" t="s">
        <v>48</v>
      </c>
      <c r="D522" s="17" t="s">
        <v>49</v>
      </c>
      <c r="E522" s="18" t="n">
        <v>70000</v>
      </c>
      <c r="F522" s="7" t="s">
        <f>=DATEDIF(A522,$N$2,"y")</f>
      </c>
      <c r="G522" s="7" t="s">
        <f>=DATEDIF(A522,$N$2,"ym")</f>
      </c>
      <c r="H522" s="7" t="s">
        <f>=DATEDIF(A522,$N$2,"md")</f>
      </c>
      <c r="I522" s="7" t="n">
        <v>112</v>
      </c>
      <c r="J522" s="18" t="n">
        <v>0.063145285714286</v>
      </c>
      <c r="K522" s="6" t="s">
        <f>=Портфель!F12*Портфель!$Q$13</f>
      </c>
      <c r="L522" s="6" t="s">
        <f>=(K522-J522)*E522</f>
      </c>
      <c r="M522" s="6" t="s">
        <f>=MAX(0,L522*0.13)</f>
      </c>
    </row>
    <row collapsed="false" customFormat="false" customHeight="false" hidden="false" ht="12.1" outlineLevel="0" r="523">
      <c r="A523" s="53" t="n">
        <v>45849</v>
      </c>
      <c r="B523" s="17" t="s">
        <v>704</v>
      </c>
      <c r="C523" s="17" t="s">
        <v>48</v>
      </c>
      <c r="D523" s="17" t="s">
        <v>49</v>
      </c>
      <c r="E523" s="18" t="n">
        <v>250000</v>
      </c>
      <c r="F523" s="7" t="s">
        <f>=DATEDIF(A523,$N$2,"y")</f>
      </c>
      <c r="G523" s="7" t="s">
        <f>=DATEDIF(A523,$N$2,"ym")</f>
      </c>
      <c r="H523" s="7" t="s">
        <f>=DATEDIF(A523,$N$2,"md")</f>
      </c>
      <c r="I523" s="7" t="n">
        <v>112</v>
      </c>
      <c r="J523" s="18" t="n">
        <v>0.06314524</v>
      </c>
      <c r="K523" s="6" t="s">
        <f>=Портфель!F12*Портфель!$Q$13</f>
      </c>
      <c r="L523" s="6" t="s">
        <f>=(K523-J523)*E523</f>
      </c>
      <c r="M523" s="6" t="s">
        <f>=MAX(0,L523*0.13)</f>
      </c>
    </row>
    <row collapsed="false" customFormat="false" customHeight="false" hidden="false" ht="12.1" outlineLevel="0" r="524">
      <c r="A524" s="53" t="n">
        <v>45849</v>
      </c>
      <c r="B524" s="17" t="s">
        <v>704</v>
      </c>
      <c r="C524" s="17" t="s">
        <v>48</v>
      </c>
      <c r="D524" s="17" t="s">
        <v>49</v>
      </c>
      <c r="E524" s="18" t="n">
        <v>90000</v>
      </c>
      <c r="F524" s="7" t="s">
        <f>=DATEDIF(A524,$N$2,"y")</f>
      </c>
      <c r="G524" s="7" t="s">
        <f>=DATEDIF(A524,$N$2,"ym")</f>
      </c>
      <c r="H524" s="7" t="s">
        <f>=DATEDIF(A524,$N$2,"md")</f>
      </c>
      <c r="I524" s="7" t="n">
        <v>112</v>
      </c>
      <c r="J524" s="18" t="n">
        <v>0.063145222222222</v>
      </c>
      <c r="K524" s="6" t="s">
        <f>=Портфель!F12*Портфель!$Q$13</f>
      </c>
      <c r="L524" s="6" t="s">
        <f>=(K524-J524)*E524</f>
      </c>
      <c r="M524" s="6" t="s">
        <f>=MAX(0,L524*0.13)</f>
      </c>
    </row>
    <row collapsed="false" customFormat="false" customHeight="false" hidden="false" ht="12.1" outlineLevel="0" r="525">
      <c r="A525" s="53" t="n">
        <v>45849</v>
      </c>
      <c r="B525" s="17" t="s">
        <v>704</v>
      </c>
      <c r="C525" s="17" t="s">
        <v>48</v>
      </c>
      <c r="D525" s="17" t="s">
        <v>49</v>
      </c>
      <c r="E525" s="18" t="n">
        <v>70000</v>
      </c>
      <c r="F525" s="7" t="s">
        <f>=DATEDIF(A525,$N$2,"y")</f>
      </c>
      <c r="G525" s="7" t="s">
        <f>=DATEDIF(A525,$N$2,"ym")</f>
      </c>
      <c r="H525" s="7" t="s">
        <f>=DATEDIF(A525,$N$2,"md")</f>
      </c>
      <c r="I525" s="7" t="n">
        <v>112</v>
      </c>
      <c r="J525" s="18" t="n">
        <v>0.063145285714286</v>
      </c>
      <c r="K525" s="6" t="s">
        <f>=Портфель!F12*Портфель!$Q$13</f>
      </c>
      <c r="L525" s="6" t="s">
        <f>=(K525-J525)*E525</f>
      </c>
      <c r="M525" s="6" t="s">
        <f>=MAX(0,L525*0.13)</f>
      </c>
    </row>
    <row collapsed="false" customFormat="false" customHeight="false" hidden="false" ht="12.1" outlineLevel="0" r="526">
      <c r="A526" s="53" t="n">
        <v>45849</v>
      </c>
      <c r="B526" s="17" t="s">
        <v>704</v>
      </c>
      <c r="C526" s="17" t="s">
        <v>48</v>
      </c>
      <c r="D526" s="17" t="s">
        <v>49</v>
      </c>
      <c r="E526" s="18" t="n">
        <v>50000</v>
      </c>
      <c r="F526" s="7" t="s">
        <f>=DATEDIF(A526,$N$2,"y")</f>
      </c>
      <c r="G526" s="7" t="s">
        <f>=DATEDIF(A526,$N$2,"ym")</f>
      </c>
      <c r="H526" s="7" t="s">
        <f>=DATEDIF(A526,$N$2,"md")</f>
      </c>
      <c r="I526" s="7" t="n">
        <v>112</v>
      </c>
      <c r="J526" s="18" t="n">
        <v>0.0631452</v>
      </c>
      <c r="K526" s="6" t="s">
        <f>=Портфель!F12*Портфель!$Q$13</f>
      </c>
      <c r="L526" s="6" t="s">
        <f>=(K526-J526)*E526</f>
      </c>
      <c r="M526" s="6" t="s">
        <f>=MAX(0,L526*0.13)</f>
      </c>
    </row>
    <row collapsed="false" customFormat="false" customHeight="false" hidden="false" ht="12.1" outlineLevel="0" r="527">
      <c r="A527" s="53" t="n">
        <v>45849</v>
      </c>
      <c r="B527" s="17" t="s">
        <v>704</v>
      </c>
      <c r="C527" s="17" t="s">
        <v>48</v>
      </c>
      <c r="D527" s="17" t="s">
        <v>49</v>
      </c>
      <c r="E527" s="18" t="n">
        <v>220000</v>
      </c>
      <c r="F527" s="7" t="s">
        <f>=DATEDIF(A527,$N$2,"y")</f>
      </c>
      <c r="G527" s="7" t="s">
        <f>=DATEDIF(A527,$N$2,"ym")</f>
      </c>
      <c r="H527" s="7" t="s">
        <f>=DATEDIF(A527,$N$2,"md")</f>
      </c>
      <c r="I527" s="7" t="n">
        <v>112</v>
      </c>
      <c r="J527" s="18" t="n">
        <v>0.063145227272727</v>
      </c>
      <c r="K527" s="6" t="s">
        <f>=Портфель!F12*Портфель!$Q$13</f>
      </c>
      <c r="L527" s="6" t="s">
        <f>=(K527-J527)*E527</f>
      </c>
      <c r="M527" s="6" t="s">
        <f>=MAX(0,L527*0.13)</f>
      </c>
    </row>
    <row collapsed="false" customFormat="false" customHeight="false" hidden="false" ht="12.1" outlineLevel="0" r="528">
      <c r="A528" s="53" t="n">
        <v>45849</v>
      </c>
      <c r="B528" s="17" t="s">
        <v>704</v>
      </c>
      <c r="C528" s="17" t="s">
        <v>48</v>
      </c>
      <c r="D528" s="17" t="s">
        <v>49</v>
      </c>
      <c r="E528" s="18" t="n">
        <v>70000</v>
      </c>
      <c r="F528" s="7" t="s">
        <f>=DATEDIF(A528,$N$2,"y")</f>
      </c>
      <c r="G528" s="7" t="s">
        <f>=DATEDIF(A528,$N$2,"ym")</f>
      </c>
      <c r="H528" s="7" t="s">
        <f>=DATEDIF(A528,$N$2,"md")</f>
      </c>
      <c r="I528" s="7" t="n">
        <v>112</v>
      </c>
      <c r="J528" s="18" t="n">
        <v>0.063145285714286</v>
      </c>
      <c r="K528" s="6" t="s">
        <f>=Портфель!F12*Портфель!$Q$13</f>
      </c>
      <c r="L528" s="6" t="s">
        <f>=(K528-J528)*E528</f>
      </c>
      <c r="M528" s="6" t="s">
        <f>=MAX(0,L528*0.13)</f>
      </c>
    </row>
    <row collapsed="false" customFormat="false" customHeight="false" hidden="false" ht="12.1" outlineLevel="0" r="529">
      <c r="A529" s="53" t="n">
        <v>45849</v>
      </c>
      <c r="B529" s="17" t="s">
        <v>704</v>
      </c>
      <c r="C529" s="17" t="s">
        <v>48</v>
      </c>
      <c r="D529" s="17" t="s">
        <v>49</v>
      </c>
      <c r="E529" s="18" t="n">
        <v>230000</v>
      </c>
      <c r="F529" s="7" t="s">
        <f>=DATEDIF(A529,$N$2,"y")</f>
      </c>
      <c r="G529" s="7" t="s">
        <f>=DATEDIF(A529,$N$2,"ym")</f>
      </c>
      <c r="H529" s="7" t="s">
        <f>=DATEDIF(A529,$N$2,"md")</f>
      </c>
      <c r="I529" s="7" t="n">
        <v>112</v>
      </c>
      <c r="J529" s="18" t="n">
        <v>0.063145260869565</v>
      </c>
      <c r="K529" s="6" t="s">
        <f>=Портфель!F12*Портфель!$Q$13</f>
      </c>
      <c r="L529" s="6" t="s">
        <f>=(K529-J529)*E529</f>
      </c>
      <c r="M529" s="6" t="s">
        <f>=MAX(0,L529*0.13)</f>
      </c>
    </row>
    <row collapsed="false" customFormat="false" customHeight="false" hidden="false" ht="12.1" outlineLevel="0" r="530">
      <c r="A530" s="53" t="n">
        <v>45849</v>
      </c>
      <c r="B530" s="17" t="s">
        <v>704</v>
      </c>
      <c r="C530" s="17" t="s">
        <v>48</v>
      </c>
      <c r="D530" s="17" t="s">
        <v>49</v>
      </c>
      <c r="E530" s="18" t="n">
        <v>60000</v>
      </c>
      <c r="F530" s="7" t="s">
        <f>=DATEDIF(A530,$N$2,"y")</f>
      </c>
      <c r="G530" s="7" t="s">
        <f>=DATEDIF(A530,$N$2,"ym")</f>
      </c>
      <c r="H530" s="7" t="s">
        <f>=DATEDIF(A530,$N$2,"md")</f>
      </c>
      <c r="I530" s="7" t="n">
        <v>112</v>
      </c>
      <c r="J530" s="18" t="n">
        <v>0.063145166666667</v>
      </c>
      <c r="K530" s="6" t="s">
        <f>=Портфель!F12*Портфель!$Q$13</f>
      </c>
      <c r="L530" s="6" t="s">
        <f>=(K530-J530)*E530</f>
      </c>
      <c r="M530" s="6" t="s">
        <f>=MAX(0,L530*0.13)</f>
      </c>
    </row>
    <row collapsed="false" customFormat="false" customHeight="false" hidden="false" ht="12.1" outlineLevel="0" r="531">
      <c r="A531" s="53" t="n">
        <v>45849</v>
      </c>
      <c r="B531" s="17" t="s">
        <v>704</v>
      </c>
      <c r="C531" s="17" t="s">
        <v>48</v>
      </c>
      <c r="D531" s="17" t="s">
        <v>49</v>
      </c>
      <c r="E531" s="18" t="n">
        <v>130000</v>
      </c>
      <c r="F531" s="7" t="s">
        <f>=DATEDIF(A531,$N$2,"y")</f>
      </c>
      <c r="G531" s="7" t="s">
        <f>=DATEDIF(A531,$N$2,"ym")</f>
      </c>
      <c r="H531" s="7" t="s">
        <f>=DATEDIF(A531,$N$2,"md")</f>
      </c>
      <c r="I531" s="7" t="n">
        <v>112</v>
      </c>
      <c r="J531" s="18" t="n">
        <v>0.063145230769231</v>
      </c>
      <c r="K531" s="6" t="s">
        <f>=Портфель!F12*Портфель!$Q$13</f>
      </c>
      <c r="L531" s="6" t="s">
        <f>=(K531-J531)*E531</f>
      </c>
      <c r="M531" s="6" t="s">
        <f>=MAX(0,L531*0.13)</f>
      </c>
    </row>
    <row collapsed="false" customFormat="false" customHeight="false" hidden="false" ht="12.1" outlineLevel="0" r="532">
      <c r="A532" s="53" t="n">
        <v>45849</v>
      </c>
      <c r="B532" s="17" t="s">
        <v>704</v>
      </c>
      <c r="C532" s="17" t="s">
        <v>48</v>
      </c>
      <c r="D532" s="17" t="s">
        <v>49</v>
      </c>
      <c r="E532" s="18" t="n">
        <v>90000</v>
      </c>
      <c r="F532" s="7" t="s">
        <f>=DATEDIF(A532,$N$2,"y")</f>
      </c>
      <c r="G532" s="7" t="s">
        <f>=DATEDIF(A532,$N$2,"ym")</f>
      </c>
      <c r="H532" s="7" t="s">
        <f>=DATEDIF(A532,$N$2,"md")</f>
      </c>
      <c r="I532" s="7" t="n">
        <v>112</v>
      </c>
      <c r="J532" s="18" t="n">
        <v>0.063145222222222</v>
      </c>
      <c r="K532" s="6" t="s">
        <f>=Портфель!F12*Портфель!$Q$13</f>
      </c>
      <c r="L532" s="6" t="s">
        <f>=(K532-J532)*E532</f>
      </c>
      <c r="M532" s="6" t="s">
        <f>=MAX(0,L532*0.13)</f>
      </c>
    </row>
    <row collapsed="false" customFormat="false" customHeight="false" hidden="false" ht="12.1" outlineLevel="0" r="533">
      <c r="A533" s="53" t="n">
        <v>45849</v>
      </c>
      <c r="B533" s="17" t="s">
        <v>704</v>
      </c>
      <c r="C533" s="17" t="s">
        <v>48</v>
      </c>
      <c r="D533" s="17" t="s">
        <v>49</v>
      </c>
      <c r="E533" s="18" t="n">
        <v>250000</v>
      </c>
      <c r="F533" s="7" t="s">
        <f>=DATEDIF(A533,$N$2,"y")</f>
      </c>
      <c r="G533" s="7" t="s">
        <f>=DATEDIF(A533,$N$2,"ym")</f>
      </c>
      <c r="H533" s="7" t="s">
        <f>=DATEDIF(A533,$N$2,"md")</f>
      </c>
      <c r="I533" s="7" t="n">
        <v>112</v>
      </c>
      <c r="J533" s="18" t="n">
        <v>0.06314524</v>
      </c>
      <c r="K533" s="6" t="s">
        <f>=Портфель!F12*Портфель!$Q$13</f>
      </c>
      <c r="L533" s="6" t="s">
        <f>=(K533-J533)*E533</f>
      </c>
      <c r="M533" s="6" t="s">
        <f>=MAX(0,L533*0.13)</f>
      </c>
    </row>
    <row collapsed="false" customFormat="false" customHeight="false" hidden="false" ht="12.1" outlineLevel="0" r="534">
      <c r="A534" s="53" t="n">
        <v>45849</v>
      </c>
      <c r="B534" s="17" t="s">
        <v>704</v>
      </c>
      <c r="C534" s="17" t="s">
        <v>48</v>
      </c>
      <c r="D534" s="17" t="s">
        <v>49</v>
      </c>
      <c r="E534" s="18" t="n">
        <v>250000</v>
      </c>
      <c r="F534" s="7" t="s">
        <f>=DATEDIF(A534,$N$2,"y")</f>
      </c>
      <c r="G534" s="7" t="s">
        <f>=DATEDIF(A534,$N$2,"ym")</f>
      </c>
      <c r="H534" s="7" t="s">
        <f>=DATEDIF(A534,$N$2,"md")</f>
      </c>
      <c r="I534" s="7" t="n">
        <v>112</v>
      </c>
      <c r="J534" s="18" t="n">
        <v>0.06314524</v>
      </c>
      <c r="K534" s="6" t="s">
        <f>=Портфель!F12*Портфель!$Q$13</f>
      </c>
      <c r="L534" s="6" t="s">
        <f>=(K534-J534)*E534</f>
      </c>
      <c r="M534" s="6" t="s">
        <f>=MAX(0,L534*0.13)</f>
      </c>
    </row>
    <row collapsed="false" customFormat="false" customHeight="false" hidden="false" ht="12.1" outlineLevel="0" r="535">
      <c r="A535" s="53" t="n">
        <v>45849</v>
      </c>
      <c r="B535" s="17" t="s">
        <v>704</v>
      </c>
      <c r="C535" s="17" t="s">
        <v>48</v>
      </c>
      <c r="D535" s="17" t="s">
        <v>49</v>
      </c>
      <c r="E535" s="18" t="n">
        <v>60000</v>
      </c>
      <c r="F535" s="7" t="s">
        <f>=DATEDIF(A535,$N$2,"y")</f>
      </c>
      <c r="G535" s="7" t="s">
        <f>=DATEDIF(A535,$N$2,"ym")</f>
      </c>
      <c r="H535" s="7" t="s">
        <f>=DATEDIF(A535,$N$2,"md")</f>
      </c>
      <c r="I535" s="7" t="n">
        <v>112</v>
      </c>
      <c r="J535" s="18" t="n">
        <v>0.063145166666667</v>
      </c>
      <c r="K535" s="6" t="s">
        <f>=Портфель!F12*Портфель!$Q$13</f>
      </c>
      <c r="L535" s="6" t="s">
        <f>=(K535-J535)*E535</f>
      </c>
      <c r="M535" s="6" t="s">
        <f>=MAX(0,L535*0.13)</f>
      </c>
    </row>
    <row collapsed="false" customFormat="false" customHeight="false" hidden="false" ht="12.1" outlineLevel="0" r="536">
      <c r="A536" s="53" t="n">
        <v>45849</v>
      </c>
      <c r="B536" s="17" t="s">
        <v>704</v>
      </c>
      <c r="C536" s="17" t="s">
        <v>48</v>
      </c>
      <c r="D536" s="17" t="s">
        <v>49</v>
      </c>
      <c r="E536" s="18" t="n">
        <v>60000</v>
      </c>
      <c r="F536" s="7" t="s">
        <f>=DATEDIF(A536,$N$2,"y")</f>
      </c>
      <c r="G536" s="7" t="s">
        <f>=DATEDIF(A536,$N$2,"ym")</f>
      </c>
      <c r="H536" s="7" t="s">
        <f>=DATEDIF(A536,$N$2,"md")</f>
      </c>
      <c r="I536" s="7" t="n">
        <v>112</v>
      </c>
      <c r="J536" s="18" t="n">
        <v>0.063145166666667</v>
      </c>
      <c r="K536" s="6" t="s">
        <f>=Портфель!F12*Портфель!$Q$13</f>
      </c>
      <c r="L536" s="6" t="s">
        <f>=(K536-J536)*E536</f>
      </c>
      <c r="M536" s="6" t="s">
        <f>=MAX(0,L536*0.13)</f>
      </c>
    </row>
    <row collapsed="false" customFormat="false" customHeight="false" hidden="false" ht="12.1" outlineLevel="0" r="537">
      <c r="A537" s="53" t="n">
        <v>45849</v>
      </c>
      <c r="B537" s="17" t="s">
        <v>704</v>
      </c>
      <c r="C537" s="17" t="s">
        <v>48</v>
      </c>
      <c r="D537" s="17" t="s">
        <v>49</v>
      </c>
      <c r="E537" s="18" t="n">
        <v>250000</v>
      </c>
      <c r="F537" s="7" t="s">
        <f>=DATEDIF(A537,$N$2,"y")</f>
      </c>
      <c r="G537" s="7" t="s">
        <f>=DATEDIF(A537,$N$2,"ym")</f>
      </c>
      <c r="H537" s="7" t="s">
        <f>=DATEDIF(A537,$N$2,"md")</f>
      </c>
      <c r="I537" s="7" t="n">
        <v>112</v>
      </c>
      <c r="J537" s="18" t="n">
        <v>0.06314524</v>
      </c>
      <c r="K537" s="6" t="s">
        <f>=Портфель!F12*Портфель!$Q$13</f>
      </c>
      <c r="L537" s="6" t="s">
        <f>=(K537-J537)*E537</f>
      </c>
      <c r="M537" s="6" t="s">
        <f>=MAX(0,L537*0.13)</f>
      </c>
    </row>
    <row collapsed="false" customFormat="false" customHeight="false" hidden="false" ht="12.1" outlineLevel="0" r="538">
      <c r="A538" s="53" t="n">
        <v>45849</v>
      </c>
      <c r="B538" s="17" t="s">
        <v>704</v>
      </c>
      <c r="C538" s="17" t="s">
        <v>48</v>
      </c>
      <c r="D538" s="17" t="s">
        <v>49</v>
      </c>
      <c r="E538" s="18" t="n">
        <v>60000</v>
      </c>
      <c r="F538" s="7" t="s">
        <f>=DATEDIF(A538,$N$2,"y")</f>
      </c>
      <c r="G538" s="7" t="s">
        <f>=DATEDIF(A538,$N$2,"ym")</f>
      </c>
      <c r="H538" s="7" t="s">
        <f>=DATEDIF(A538,$N$2,"md")</f>
      </c>
      <c r="I538" s="7" t="n">
        <v>112</v>
      </c>
      <c r="J538" s="18" t="n">
        <v>0.063145166666667</v>
      </c>
      <c r="K538" s="6" t="s">
        <f>=Портфель!F12*Портфель!$Q$13</f>
      </c>
      <c r="L538" s="6" t="s">
        <f>=(K538-J538)*E538</f>
      </c>
      <c r="M538" s="6" t="s">
        <f>=MAX(0,L538*0.13)</f>
      </c>
    </row>
    <row collapsed="false" customFormat="false" customHeight="false" hidden="false" ht="12.1" outlineLevel="0" r="539">
      <c r="A539" s="53" t="n">
        <v>45849</v>
      </c>
      <c r="B539" s="17" t="s">
        <v>704</v>
      </c>
      <c r="C539" s="17" t="s">
        <v>48</v>
      </c>
      <c r="D539" s="17" t="s">
        <v>49</v>
      </c>
      <c r="E539" s="18" t="n">
        <v>90000</v>
      </c>
      <c r="F539" s="7" t="s">
        <f>=DATEDIF(A539,$N$2,"y")</f>
      </c>
      <c r="G539" s="7" t="s">
        <f>=DATEDIF(A539,$N$2,"ym")</f>
      </c>
      <c r="H539" s="7" t="s">
        <f>=DATEDIF(A539,$N$2,"md")</f>
      </c>
      <c r="I539" s="7" t="n">
        <v>112</v>
      </c>
      <c r="J539" s="18" t="n">
        <v>0.063145222222222</v>
      </c>
      <c r="K539" s="6" t="s">
        <f>=Портфель!F12*Портфель!$Q$13</f>
      </c>
      <c r="L539" s="6" t="s">
        <f>=(K539-J539)*E539</f>
      </c>
      <c r="M539" s="6" t="s">
        <f>=MAX(0,L539*0.13)</f>
      </c>
    </row>
    <row collapsed="false" customFormat="false" customHeight="false" hidden="false" ht="12.1" outlineLevel="0" r="540">
      <c r="A540" s="53" t="n">
        <v>45849</v>
      </c>
      <c r="B540" s="17" t="s">
        <v>704</v>
      </c>
      <c r="C540" s="17" t="s">
        <v>48</v>
      </c>
      <c r="D540" s="17" t="s">
        <v>49</v>
      </c>
      <c r="E540" s="18" t="n">
        <v>50000</v>
      </c>
      <c r="F540" s="7" t="s">
        <f>=DATEDIF(A540,$N$2,"y")</f>
      </c>
      <c r="G540" s="7" t="s">
        <f>=DATEDIF(A540,$N$2,"ym")</f>
      </c>
      <c r="H540" s="7" t="s">
        <f>=DATEDIF(A540,$N$2,"md")</f>
      </c>
      <c r="I540" s="7" t="n">
        <v>112</v>
      </c>
      <c r="J540" s="18" t="n">
        <v>0.0631452</v>
      </c>
      <c r="K540" s="6" t="s">
        <f>=Портфель!F12*Портфель!$Q$13</f>
      </c>
      <c r="L540" s="6" t="s">
        <f>=(K540-J540)*E540</f>
      </c>
      <c r="M540" s="6" t="s">
        <f>=MAX(0,L540*0.13)</f>
      </c>
    </row>
    <row collapsed="false" customFormat="false" customHeight="false" hidden="false" ht="12.1" outlineLevel="0" r="541">
      <c r="A541" s="53" t="n">
        <v>45849</v>
      </c>
      <c r="B541" s="17" t="s">
        <v>704</v>
      </c>
      <c r="C541" s="17" t="s">
        <v>48</v>
      </c>
      <c r="D541" s="17" t="s">
        <v>49</v>
      </c>
      <c r="E541" s="18" t="n">
        <v>70000</v>
      </c>
      <c r="F541" s="7" t="s">
        <f>=DATEDIF(A541,$N$2,"y")</f>
      </c>
      <c r="G541" s="7" t="s">
        <f>=DATEDIF(A541,$N$2,"ym")</f>
      </c>
      <c r="H541" s="7" t="s">
        <f>=DATEDIF(A541,$N$2,"md")</f>
      </c>
      <c r="I541" s="7" t="n">
        <v>112</v>
      </c>
      <c r="J541" s="18" t="n">
        <v>0.063145285714286</v>
      </c>
      <c r="K541" s="6" t="s">
        <f>=Портфель!F12*Портфель!$Q$13</f>
      </c>
      <c r="L541" s="6" t="s">
        <f>=(K541-J541)*E541</f>
      </c>
      <c r="M541" s="6" t="s">
        <f>=MAX(0,L541*0.13)</f>
      </c>
    </row>
    <row collapsed="false" customFormat="false" customHeight="false" hidden="false" ht="12.1" outlineLevel="0" r="542">
      <c r="A542" s="53" t="n">
        <v>45849</v>
      </c>
      <c r="B542" s="17" t="s">
        <v>704</v>
      </c>
      <c r="C542" s="17" t="s">
        <v>48</v>
      </c>
      <c r="D542" s="17" t="s">
        <v>49</v>
      </c>
      <c r="E542" s="18" t="n">
        <v>70000</v>
      </c>
      <c r="F542" s="7" t="s">
        <f>=DATEDIF(A542,$N$2,"y")</f>
      </c>
      <c r="G542" s="7" t="s">
        <f>=DATEDIF(A542,$N$2,"ym")</f>
      </c>
      <c r="H542" s="7" t="s">
        <f>=DATEDIF(A542,$N$2,"md")</f>
      </c>
      <c r="I542" s="7" t="n">
        <v>112</v>
      </c>
      <c r="J542" s="18" t="n">
        <v>0.063145285714286</v>
      </c>
      <c r="K542" s="6" t="s">
        <f>=Портфель!F12*Портфель!$Q$13</f>
      </c>
      <c r="L542" s="6" t="s">
        <f>=(K542-J542)*E542</f>
      </c>
      <c r="M542" s="6" t="s">
        <f>=MAX(0,L542*0.13)</f>
      </c>
    </row>
    <row collapsed="false" customFormat="false" customHeight="false" hidden="false" ht="12.1" outlineLevel="0" r="543">
      <c r="A543" s="53" t="n">
        <v>45849</v>
      </c>
      <c r="B543" s="17" t="s">
        <v>704</v>
      </c>
      <c r="C543" s="17" t="s">
        <v>48</v>
      </c>
      <c r="D543" s="17" t="s">
        <v>49</v>
      </c>
      <c r="E543" s="18" t="n">
        <v>30000</v>
      </c>
      <c r="F543" s="7" t="s">
        <f>=DATEDIF(A543,$N$2,"y")</f>
      </c>
      <c r="G543" s="7" t="s">
        <f>=DATEDIF(A543,$N$2,"ym")</f>
      </c>
      <c r="H543" s="7" t="s">
        <f>=DATEDIF(A543,$N$2,"md")</f>
      </c>
      <c r="I543" s="7" t="n">
        <v>112</v>
      </c>
      <c r="J543" s="18" t="n">
        <v>0.063145333333333</v>
      </c>
      <c r="K543" s="6" t="s">
        <f>=Портфель!F12*Портфель!$Q$13</f>
      </c>
      <c r="L543" s="6" t="s">
        <f>=(K543-J543)*E543</f>
      </c>
      <c r="M543" s="6" t="s">
        <f>=MAX(0,L543*0.13)</f>
      </c>
    </row>
    <row collapsed="false" customFormat="false" customHeight="false" hidden="false" ht="12.1" outlineLevel="0" r="544">
      <c r="A544" s="53" t="n">
        <v>45849</v>
      </c>
      <c r="B544" s="17" t="s">
        <v>704</v>
      </c>
      <c r="C544" s="17" t="s">
        <v>48</v>
      </c>
      <c r="D544" s="17" t="s">
        <v>49</v>
      </c>
      <c r="E544" s="18" t="n">
        <v>70000</v>
      </c>
      <c r="F544" s="7" t="s">
        <f>=DATEDIF(A544,$N$2,"y")</f>
      </c>
      <c r="G544" s="7" t="s">
        <f>=DATEDIF(A544,$N$2,"ym")</f>
      </c>
      <c r="H544" s="7" t="s">
        <f>=DATEDIF(A544,$N$2,"md")</f>
      </c>
      <c r="I544" s="7" t="n">
        <v>112</v>
      </c>
      <c r="J544" s="18" t="n">
        <v>0.063145285714286</v>
      </c>
      <c r="K544" s="6" t="s">
        <f>=Портфель!F12*Портфель!$Q$13</f>
      </c>
      <c r="L544" s="6" t="s">
        <f>=(K544-J544)*E544</f>
      </c>
      <c r="M544" s="6" t="s">
        <f>=MAX(0,L544*0.13)</f>
      </c>
    </row>
    <row collapsed="false" customFormat="false" customHeight="false" hidden="false" ht="12.1" outlineLevel="0" r="545">
      <c r="A545" s="53" t="n">
        <v>45849</v>
      </c>
      <c r="B545" s="17" t="s">
        <v>704</v>
      </c>
      <c r="C545" s="17" t="s">
        <v>48</v>
      </c>
      <c r="D545" s="17" t="s">
        <v>49</v>
      </c>
      <c r="E545" s="18" t="n">
        <v>50000</v>
      </c>
      <c r="F545" s="7" t="s">
        <f>=DATEDIF(A545,$N$2,"y")</f>
      </c>
      <c r="G545" s="7" t="s">
        <f>=DATEDIF(A545,$N$2,"ym")</f>
      </c>
      <c r="H545" s="7" t="s">
        <f>=DATEDIF(A545,$N$2,"md")</f>
      </c>
      <c r="I545" s="7" t="n">
        <v>112</v>
      </c>
      <c r="J545" s="18" t="n">
        <v>0.0631452</v>
      </c>
      <c r="K545" s="6" t="s">
        <f>=Портфель!F12*Портфель!$Q$13</f>
      </c>
      <c r="L545" s="6" t="s">
        <f>=(K545-J545)*E545</f>
      </c>
      <c r="M545" s="6" t="s">
        <f>=MAX(0,L545*0.13)</f>
      </c>
    </row>
    <row collapsed="false" customFormat="false" customHeight="false" hidden="false" ht="12.1" outlineLevel="0" r="546">
      <c r="A546" s="53" t="n">
        <v>45849</v>
      </c>
      <c r="B546" s="17" t="s">
        <v>704</v>
      </c>
      <c r="C546" s="17" t="s">
        <v>48</v>
      </c>
      <c r="D546" s="17" t="s">
        <v>49</v>
      </c>
      <c r="E546" s="18" t="n">
        <v>250000</v>
      </c>
      <c r="F546" s="7" t="s">
        <f>=DATEDIF(A546,$N$2,"y")</f>
      </c>
      <c r="G546" s="7" t="s">
        <f>=DATEDIF(A546,$N$2,"ym")</f>
      </c>
      <c r="H546" s="7" t="s">
        <f>=DATEDIF(A546,$N$2,"md")</f>
      </c>
      <c r="I546" s="7" t="n">
        <v>112</v>
      </c>
      <c r="J546" s="18" t="n">
        <v>0.06314524</v>
      </c>
      <c r="K546" s="6" t="s">
        <f>=Портфель!F12*Портфель!$Q$13</f>
      </c>
      <c r="L546" s="6" t="s">
        <f>=(K546-J546)*E546</f>
      </c>
      <c r="M546" s="6" t="s">
        <f>=MAX(0,L546*0.13)</f>
      </c>
    </row>
    <row collapsed="false" customFormat="false" customHeight="false" hidden="false" ht="12.1" outlineLevel="0" r="547">
      <c r="A547" s="53" t="n">
        <v>45849</v>
      </c>
      <c r="B547" s="17" t="s">
        <v>704</v>
      </c>
      <c r="C547" s="17" t="s">
        <v>48</v>
      </c>
      <c r="D547" s="17" t="s">
        <v>49</v>
      </c>
      <c r="E547" s="18" t="n">
        <v>250000</v>
      </c>
      <c r="F547" s="7" t="s">
        <f>=DATEDIF(A547,$N$2,"y")</f>
      </c>
      <c r="G547" s="7" t="s">
        <f>=DATEDIF(A547,$N$2,"ym")</f>
      </c>
      <c r="H547" s="7" t="s">
        <f>=DATEDIF(A547,$N$2,"md")</f>
      </c>
      <c r="I547" s="7" t="n">
        <v>112</v>
      </c>
      <c r="J547" s="18" t="n">
        <v>0.06314524</v>
      </c>
      <c r="K547" s="6" t="s">
        <f>=Портфель!F12*Портфель!$Q$13</f>
      </c>
      <c r="L547" s="6" t="s">
        <f>=(K547-J547)*E547</f>
      </c>
      <c r="M547" s="6" t="s">
        <f>=MAX(0,L547*0.13)</f>
      </c>
    </row>
    <row collapsed="false" customFormat="false" customHeight="false" hidden="false" ht="12.1" outlineLevel="0" r="548">
      <c r="A548" s="53" t="n">
        <v>45849</v>
      </c>
      <c r="B548" s="17" t="s">
        <v>704</v>
      </c>
      <c r="C548" s="17" t="s">
        <v>48</v>
      </c>
      <c r="D548" s="17" t="s">
        <v>49</v>
      </c>
      <c r="E548" s="18" t="n">
        <v>70000</v>
      </c>
      <c r="F548" s="7" t="s">
        <f>=DATEDIF(A548,$N$2,"y")</f>
      </c>
      <c r="G548" s="7" t="s">
        <f>=DATEDIF(A548,$N$2,"ym")</f>
      </c>
      <c r="H548" s="7" t="s">
        <f>=DATEDIF(A548,$N$2,"md")</f>
      </c>
      <c r="I548" s="7" t="n">
        <v>112</v>
      </c>
      <c r="J548" s="18" t="n">
        <v>0.063145285714286</v>
      </c>
      <c r="K548" s="6" t="s">
        <f>=Портфель!F12*Портфель!$Q$13</f>
      </c>
      <c r="L548" s="6" t="s">
        <f>=(K548-J548)*E548</f>
      </c>
      <c r="M548" s="6" t="s">
        <f>=MAX(0,L548*0.13)</f>
      </c>
    </row>
    <row collapsed="false" customFormat="false" customHeight="false" hidden="false" ht="12.1" outlineLevel="0" r="549">
      <c r="A549" s="53" t="n">
        <v>45849</v>
      </c>
      <c r="B549" s="17" t="s">
        <v>704</v>
      </c>
      <c r="C549" s="17" t="s">
        <v>48</v>
      </c>
      <c r="D549" s="17" t="s">
        <v>49</v>
      </c>
      <c r="E549" s="18" t="n">
        <v>2000000</v>
      </c>
      <c r="F549" s="7" t="s">
        <f>=DATEDIF(A549,$N$2,"y")</f>
      </c>
      <c r="G549" s="7" t="s">
        <f>=DATEDIF(A549,$N$2,"ym")</f>
      </c>
      <c r="H549" s="7" t="s">
        <f>=DATEDIF(A549,$N$2,"md")</f>
      </c>
      <c r="I549" s="7" t="n">
        <v>112</v>
      </c>
      <c r="J549" s="18" t="n">
        <v>0.06314525</v>
      </c>
      <c r="K549" s="6" t="s">
        <f>=Портфель!F12*Портфель!$Q$13</f>
      </c>
      <c r="L549" s="6" t="s">
        <f>=(K549-J549)*E549</f>
      </c>
      <c r="M549" s="6" t="s">
        <f>=MAX(0,L549*0.13)</f>
      </c>
    </row>
    <row collapsed="false" customFormat="false" customHeight="false" hidden="false" ht="12.1" outlineLevel="0" r="550">
      <c r="A550" s="53" t="n">
        <v>45849</v>
      </c>
      <c r="B550" s="17" t="s">
        <v>704</v>
      </c>
      <c r="C550" s="17" t="s">
        <v>48</v>
      </c>
      <c r="D550" s="17" t="s">
        <v>49</v>
      </c>
      <c r="E550" s="18" t="n">
        <v>500000</v>
      </c>
      <c r="F550" s="7" t="s">
        <f>=DATEDIF(A550,$N$2,"y")</f>
      </c>
      <c r="G550" s="7" t="s">
        <f>=DATEDIF(A550,$N$2,"ym")</f>
      </c>
      <c r="H550" s="7" t="s">
        <f>=DATEDIF(A550,$N$2,"md")</f>
      </c>
      <c r="I550" s="7" t="n">
        <v>112</v>
      </c>
      <c r="J550" s="18" t="n">
        <v>0.06314524</v>
      </c>
      <c r="K550" s="6" t="s">
        <f>=Портфель!F12*Портфель!$Q$13</f>
      </c>
      <c r="L550" s="6" t="s">
        <f>=(K550-J550)*E550</f>
      </c>
      <c r="M550" s="6" t="s">
        <f>=MAX(0,L550*0.13)</f>
      </c>
    </row>
    <row collapsed="false" customFormat="false" customHeight="false" hidden="false" ht="12.1" outlineLevel="0" r="551">
      <c r="A551" s="53" t="n">
        <v>45849</v>
      </c>
      <c r="B551" s="17" t="s">
        <v>704</v>
      </c>
      <c r="C551" s="17" t="s">
        <v>48</v>
      </c>
      <c r="D551" s="17" t="s">
        <v>49</v>
      </c>
      <c r="E551" s="18" t="n">
        <v>120000</v>
      </c>
      <c r="F551" s="7" t="s">
        <f>=DATEDIF(A551,$N$2,"y")</f>
      </c>
      <c r="G551" s="7" t="s">
        <f>=DATEDIF(A551,$N$2,"ym")</f>
      </c>
      <c r="H551" s="7" t="s">
        <f>=DATEDIF(A551,$N$2,"md")</f>
      </c>
      <c r="I551" s="7" t="n">
        <v>112</v>
      </c>
      <c r="J551" s="18" t="n">
        <v>0.06314525</v>
      </c>
      <c r="K551" s="6" t="s">
        <f>=Портфель!F12*Портфель!$Q$13</f>
      </c>
      <c r="L551" s="6" t="s">
        <f>=(K551-J551)*E551</f>
      </c>
      <c r="M551" s="6" t="s">
        <f>=MAX(0,L551*0.13)</f>
      </c>
    </row>
    <row collapsed="false" customFormat="false" customHeight="false" hidden="false" ht="12.1" outlineLevel="0" r="552">
      <c r="A552" s="53" t="n">
        <v>45849</v>
      </c>
      <c r="B552" s="17" t="s">
        <v>704</v>
      </c>
      <c r="C552" s="17" t="s">
        <v>48</v>
      </c>
      <c r="D552" s="17" t="s">
        <v>49</v>
      </c>
      <c r="E552" s="18" t="n">
        <v>150000</v>
      </c>
      <c r="F552" s="7" t="s">
        <f>=DATEDIF(A552,$N$2,"y")</f>
      </c>
      <c r="G552" s="7" t="s">
        <f>=DATEDIF(A552,$N$2,"ym")</f>
      </c>
      <c r="H552" s="7" t="s">
        <f>=DATEDIF(A552,$N$2,"md")</f>
      </c>
      <c r="I552" s="7" t="n">
        <v>112</v>
      </c>
      <c r="J552" s="18" t="n">
        <v>0.063145266666667</v>
      </c>
      <c r="K552" s="6" t="s">
        <f>=Портфель!F12*Портфель!$Q$13</f>
      </c>
      <c r="L552" s="6" t="s">
        <f>=(K552-J552)*E552</f>
      </c>
      <c r="M552" s="6" t="s">
        <f>=MAX(0,L552*0.13)</f>
      </c>
    </row>
    <row collapsed="false" customFormat="false" customHeight="false" hidden="false" ht="12.1" outlineLevel="0" r="553">
      <c r="A553" s="53" t="n">
        <v>43836</v>
      </c>
      <c r="B553" s="17" t="s">
        <v>704</v>
      </c>
      <c r="C553" s="17" t="s">
        <v>51</v>
      </c>
      <c r="D553" s="17" t="s">
        <v>52</v>
      </c>
      <c r="E553" s="18" t="n">
        <v>700</v>
      </c>
      <c r="F553" s="7" t="s">
        <f>=DATEDIF(A553,$N$2,"y")</f>
      </c>
      <c r="G553" s="7" t="s">
        <f>=DATEDIF(A553,$N$2,"ym")</f>
      </c>
      <c r="H553" s="7" t="s">
        <f>=DATEDIF(A553,$N$2,"md")</f>
      </c>
      <c r="I553" s="7" t="n">
        <v>2125</v>
      </c>
      <c r="J553" s="18" t="n">
        <v>42.356714285714</v>
      </c>
      <c r="K553" s="6" t="s">
        <f>=Портфель!F13*Портфель!$Q$13</f>
      </c>
      <c r="L553" s="6" t="s">
        <f>=(K553-J553)*E553</f>
      </c>
      <c r="M553" s="6" t="s">
        <f>=MAX(0,L553*0.13)</f>
      </c>
    </row>
    <row collapsed="false" customFormat="false" customHeight="false" hidden="false" ht="12.1" outlineLevel="0" r="554">
      <c r="A554" s="53" t="n">
        <v>43836</v>
      </c>
      <c r="B554" s="17" t="s">
        <v>704</v>
      </c>
      <c r="C554" s="17" t="s">
        <v>51</v>
      </c>
      <c r="D554" s="17" t="s">
        <v>52</v>
      </c>
      <c r="E554" s="18" t="n">
        <v>300</v>
      </c>
      <c r="F554" s="7" t="s">
        <f>=DATEDIF(A554,$N$2,"y")</f>
      </c>
      <c r="G554" s="7" t="s">
        <f>=DATEDIF(A554,$N$2,"ym")</f>
      </c>
      <c r="H554" s="7" t="s">
        <f>=DATEDIF(A554,$N$2,"md")</f>
      </c>
      <c r="I554" s="7" t="n">
        <v>2125</v>
      </c>
      <c r="J554" s="18" t="n">
        <v>42.356733333333</v>
      </c>
      <c r="K554" s="6" t="s">
        <f>=Портфель!F13*Портфель!$Q$13</f>
      </c>
      <c r="L554" s="6" t="s">
        <f>=(K554-J554)*E554</f>
      </c>
      <c r="M554" s="6" t="s">
        <f>=MAX(0,L554*0.13)</f>
      </c>
    </row>
    <row collapsed="false" customFormat="false" customHeight="false" hidden="false" ht="12.1" outlineLevel="0" r="555">
      <c r="A555" s="53" t="n">
        <v>44050</v>
      </c>
      <c r="B555" s="17" t="s">
        <v>704</v>
      </c>
      <c r="C555" s="17" t="s">
        <v>51</v>
      </c>
      <c r="D555" s="17" t="s">
        <v>52</v>
      </c>
      <c r="E555" s="18" t="n">
        <v>200</v>
      </c>
      <c r="F555" s="7" t="s">
        <f>=DATEDIF(A555,$N$2,"y")</f>
      </c>
      <c r="G555" s="7" t="s">
        <f>=DATEDIF(A555,$N$2,"ym")</f>
      </c>
      <c r="H555" s="7" t="s">
        <f>=DATEDIF(A555,$N$2,"md")</f>
      </c>
      <c r="I555" s="7" t="n">
        <v>1911</v>
      </c>
      <c r="J555" s="18" t="n">
        <v>39.4787</v>
      </c>
      <c r="K555" s="6" t="s">
        <f>=Портфель!F13*Портфель!$Q$13</f>
      </c>
      <c r="L555" s="6" t="s">
        <f>=(K555-J555)*E555</f>
      </c>
      <c r="M555" s="6" t="s">
        <f>=MAX(0,L555*0.13)</f>
      </c>
    </row>
    <row collapsed="false" customFormat="false" customHeight="false" hidden="false" ht="12.1" outlineLevel="0" r="556">
      <c r="A556" s="53" t="n">
        <v>44109</v>
      </c>
      <c r="B556" s="17" t="s">
        <v>704</v>
      </c>
      <c r="C556" s="17" t="s">
        <v>51</v>
      </c>
      <c r="D556" s="17" t="s">
        <v>52</v>
      </c>
      <c r="E556" s="18" t="n">
        <v>300</v>
      </c>
      <c r="F556" s="7" t="s">
        <f>=DATEDIF(A556,$N$2,"y")</f>
      </c>
      <c r="G556" s="7" t="s">
        <f>=DATEDIF(A556,$N$2,"ym")</f>
      </c>
      <c r="H556" s="7" t="s">
        <f>=DATEDIF(A556,$N$2,"md")</f>
      </c>
      <c r="I556" s="7" t="n">
        <v>1852</v>
      </c>
      <c r="J556" s="18" t="n">
        <v>37.5025</v>
      </c>
      <c r="K556" s="6" t="s">
        <f>=Портфель!F13*Портфель!$Q$13</f>
      </c>
      <c r="L556" s="6" t="s">
        <f>=(K556-J556)*E556</f>
      </c>
      <c r="M556" s="6" t="s">
        <f>=MAX(0,L556*0.13)</f>
      </c>
    </row>
    <row collapsed="false" customFormat="false" customHeight="false" hidden="false" ht="12.1" outlineLevel="0" r="557">
      <c r="A557" s="53" t="n">
        <v>44132</v>
      </c>
      <c r="B557" s="17" t="s">
        <v>704</v>
      </c>
      <c r="C557" s="17" t="s">
        <v>51</v>
      </c>
      <c r="D557" s="17" t="s">
        <v>52</v>
      </c>
      <c r="E557" s="18" t="n">
        <v>300</v>
      </c>
      <c r="F557" s="7" t="s">
        <f>=DATEDIF(A557,$N$2,"y")</f>
      </c>
      <c r="G557" s="7" t="s">
        <f>=DATEDIF(A557,$N$2,"ym")</f>
      </c>
      <c r="H557" s="7" t="s">
        <f>=DATEDIF(A557,$N$2,"md")</f>
      </c>
      <c r="I557" s="7" t="n">
        <v>1829</v>
      </c>
      <c r="J557" s="18" t="n">
        <v>35.5213</v>
      </c>
      <c r="K557" s="6" t="s">
        <f>=Портфель!F13*Портфель!$Q$13</f>
      </c>
      <c r="L557" s="6" t="s">
        <f>=(K557-J557)*E557</f>
      </c>
      <c r="M557" s="6" t="s">
        <f>=MAX(0,L557*0.13)</f>
      </c>
    </row>
    <row collapsed="false" customFormat="false" customHeight="false" hidden="false" ht="12.1" outlineLevel="0" r="558">
      <c r="A558" s="53" t="n">
        <v>44369</v>
      </c>
      <c r="B558" s="17" t="s">
        <v>704</v>
      </c>
      <c r="C558" s="17" t="s">
        <v>51</v>
      </c>
      <c r="D558" s="17" t="s">
        <v>52</v>
      </c>
      <c r="E558" s="18" t="n">
        <v>500</v>
      </c>
      <c r="F558" s="7" t="s">
        <f>=DATEDIF(A558,$N$2,"y")</f>
      </c>
      <c r="G558" s="7" t="s">
        <f>=DATEDIF(A558,$N$2,"ym")</f>
      </c>
      <c r="H558" s="7" t="s">
        <f>=DATEDIF(A558,$N$2,"md")</f>
      </c>
      <c r="I558" s="7" t="n">
        <v>1592</v>
      </c>
      <c r="J558" s="18" t="n">
        <v>62.65758</v>
      </c>
      <c r="K558" s="6" t="s">
        <f>=Портфель!F13*Портфель!$Q$13</f>
      </c>
      <c r="L558" s="6" t="s">
        <f>=(K558-J558)*E558</f>
      </c>
      <c r="M558" s="6" t="s">
        <f>=MAX(0,L558*0.13)</f>
      </c>
    </row>
    <row collapsed="false" customFormat="false" customHeight="false" hidden="false" ht="12.1" outlineLevel="0" r="559">
      <c r="A559" s="53" t="n">
        <v>44369</v>
      </c>
      <c r="B559" s="17" t="s">
        <v>704</v>
      </c>
      <c r="C559" s="17" t="s">
        <v>51</v>
      </c>
      <c r="D559" s="17" t="s">
        <v>52</v>
      </c>
      <c r="E559" s="18" t="n">
        <v>300</v>
      </c>
      <c r="F559" s="7" t="s">
        <f>=DATEDIF(A559,$N$2,"y")</f>
      </c>
      <c r="G559" s="7" t="s">
        <f>=DATEDIF(A559,$N$2,"ym")</f>
      </c>
      <c r="H559" s="7" t="s">
        <f>=DATEDIF(A559,$N$2,"md")</f>
      </c>
      <c r="I559" s="7" t="n">
        <v>1592</v>
      </c>
      <c r="J559" s="18" t="n">
        <v>62.592533333333</v>
      </c>
      <c r="K559" s="6" t="s">
        <f>=Портфель!F13*Портфель!$Q$13</f>
      </c>
      <c r="L559" s="6" t="s">
        <f>=(K559-J559)*E559</f>
      </c>
      <c r="M559" s="6" t="s">
        <f>=MAX(0,L559*0.13)</f>
      </c>
    </row>
    <row collapsed="false" customFormat="false" customHeight="false" hidden="false" ht="12.1" outlineLevel="0" r="560">
      <c r="A560" s="53" t="n">
        <v>44407</v>
      </c>
      <c r="B560" s="17" t="s">
        <v>704</v>
      </c>
      <c r="C560" s="17" t="s">
        <v>51</v>
      </c>
      <c r="D560" s="17" t="s">
        <v>52</v>
      </c>
      <c r="E560" s="18" t="n">
        <v>30</v>
      </c>
      <c r="F560" s="7" t="s">
        <f>=DATEDIF(A560,$N$2,"y")</f>
      </c>
      <c r="G560" s="7" t="s">
        <f>=DATEDIF(A560,$N$2,"ym")</f>
      </c>
      <c r="H560" s="7" t="s">
        <f>=DATEDIF(A560,$N$2,"md")</f>
      </c>
      <c r="I560" s="7" t="n">
        <v>1554</v>
      </c>
      <c r="J560" s="18" t="n">
        <v>68.541333333333</v>
      </c>
      <c r="K560" s="6" t="s">
        <f>=Портфель!F13*Портфель!$Q$13</f>
      </c>
      <c r="L560" s="6" t="s">
        <f>=(K560-J560)*E560</f>
      </c>
      <c r="M560" s="6" t="s">
        <f>=MAX(0,L560*0.13)</f>
      </c>
    </row>
    <row collapsed="false" customFormat="false" customHeight="false" hidden="false" ht="12.1" outlineLevel="0" r="561">
      <c r="A561" s="53" t="n">
        <v>44463</v>
      </c>
      <c r="B561" s="17" t="s">
        <v>704</v>
      </c>
      <c r="C561" s="17" t="s">
        <v>51</v>
      </c>
      <c r="D561" s="17" t="s">
        <v>52</v>
      </c>
      <c r="E561" s="18" t="n">
        <v>240</v>
      </c>
      <c r="F561" s="7" t="s">
        <f>=DATEDIF(A561,$N$2,"y")</f>
      </c>
      <c r="G561" s="7" t="s">
        <f>=DATEDIF(A561,$N$2,"ym")</f>
      </c>
      <c r="H561" s="7" t="s">
        <f>=DATEDIF(A561,$N$2,"md")</f>
      </c>
      <c r="I561" s="7" t="n">
        <v>1498</v>
      </c>
      <c r="J561" s="18" t="n">
        <v>72.636291666667</v>
      </c>
      <c r="K561" s="6" t="s">
        <f>=Портфель!F13*Портфель!$Q$13</f>
      </c>
      <c r="L561" s="6" t="s">
        <f>=(K561-J561)*E561</f>
      </c>
      <c r="M561" s="6" t="s">
        <f>=MAX(0,L561*0.13)</f>
      </c>
    </row>
    <row collapsed="false" customFormat="false" customHeight="false" hidden="false" ht="12.1" outlineLevel="0" r="562">
      <c r="A562" s="53" t="n">
        <v>44468</v>
      </c>
      <c r="B562" s="17" t="s">
        <v>704</v>
      </c>
      <c r="C562" s="17" t="s">
        <v>51</v>
      </c>
      <c r="D562" s="17" t="s">
        <v>52</v>
      </c>
      <c r="E562" s="18" t="n">
        <v>300</v>
      </c>
      <c r="F562" s="7" t="s">
        <f>=DATEDIF(A562,$N$2,"y")</f>
      </c>
      <c r="G562" s="7" t="s">
        <f>=DATEDIF(A562,$N$2,"ym")</f>
      </c>
      <c r="H562" s="7" t="s">
        <f>=DATEDIF(A562,$N$2,"md")</f>
      </c>
      <c r="I562" s="7" t="n">
        <v>1493</v>
      </c>
      <c r="J562" s="18" t="n">
        <v>69.2846</v>
      </c>
      <c r="K562" s="6" t="s">
        <f>=Портфель!F13*Портфель!$Q$13</f>
      </c>
      <c r="L562" s="6" t="s">
        <f>=(K562-J562)*E562</f>
      </c>
      <c r="M562" s="6" t="s">
        <f>=MAX(0,L562*0.13)</f>
      </c>
    </row>
    <row collapsed="false" customFormat="false" customHeight="false" hidden="false" ht="12.1" outlineLevel="0" r="563">
      <c r="A563" s="53" t="n">
        <v>44468</v>
      </c>
      <c r="B563" s="17" t="s">
        <v>704</v>
      </c>
      <c r="C563" s="17" t="s">
        <v>51</v>
      </c>
      <c r="D563" s="17" t="s">
        <v>52</v>
      </c>
      <c r="E563" s="18" t="n">
        <v>100</v>
      </c>
      <c r="F563" s="7" t="s">
        <f>=DATEDIF(A563,$N$2,"y")</f>
      </c>
      <c r="G563" s="7" t="s">
        <f>=DATEDIF(A563,$N$2,"ym")</f>
      </c>
      <c r="H563" s="7" t="s">
        <f>=DATEDIF(A563,$N$2,"md")</f>
      </c>
      <c r="I563" s="7" t="n">
        <v>1493</v>
      </c>
      <c r="J563" s="18" t="n">
        <v>69.1846</v>
      </c>
      <c r="K563" s="6" t="s">
        <f>=Портфель!F13*Портфель!$Q$13</f>
      </c>
      <c r="L563" s="6" t="s">
        <f>=(K563-J563)*E563</f>
      </c>
      <c r="M563" s="6" t="s">
        <f>=MAX(0,L563*0.13)</f>
      </c>
    </row>
    <row collapsed="false" customFormat="false" customHeight="false" hidden="false" ht="12.1" outlineLevel="0" r="564">
      <c r="A564" s="53" t="n">
        <v>44487</v>
      </c>
      <c r="B564" s="17" t="s">
        <v>704</v>
      </c>
      <c r="C564" s="17" t="s">
        <v>51</v>
      </c>
      <c r="D564" s="17" t="s">
        <v>52</v>
      </c>
      <c r="E564" s="18" t="n">
        <v>30</v>
      </c>
      <c r="F564" s="7" t="s">
        <f>=DATEDIF(A564,$N$2,"y")</f>
      </c>
      <c r="G564" s="7" t="s">
        <f>=DATEDIF(A564,$N$2,"ym")</f>
      </c>
      <c r="H564" s="7" t="s">
        <f>=DATEDIF(A564,$N$2,"md")</f>
      </c>
      <c r="I564" s="7" t="n">
        <v>1474</v>
      </c>
      <c r="J564" s="18" t="n">
        <v>70.035</v>
      </c>
      <c r="K564" s="6" t="s">
        <f>=Портфель!F13*Портфель!$Q$13</f>
      </c>
      <c r="L564" s="6" t="s">
        <f>=(K564-J564)*E564</f>
      </c>
      <c r="M564" s="6" t="s">
        <f>=MAX(0,L564*0.13)</f>
      </c>
    </row>
    <row collapsed="false" customFormat="false" customHeight="false" hidden="false" ht="12.1" outlineLevel="0" r="565">
      <c r="A565" s="53" t="n">
        <v>44494</v>
      </c>
      <c r="B565" s="17" t="s">
        <v>704</v>
      </c>
      <c r="C565" s="17" t="s">
        <v>51</v>
      </c>
      <c r="D565" s="17" t="s">
        <v>52</v>
      </c>
      <c r="E565" s="18" t="n">
        <v>680</v>
      </c>
      <c r="F565" s="7" t="s">
        <f>=DATEDIF(A565,$N$2,"y")</f>
      </c>
      <c r="G565" s="7" t="s">
        <f>=DATEDIF(A565,$N$2,"ym")</f>
      </c>
      <c r="H565" s="7" t="s">
        <f>=DATEDIF(A565,$N$2,"md")</f>
      </c>
      <c r="I565" s="7" t="n">
        <v>1467</v>
      </c>
      <c r="J565" s="18" t="n">
        <v>68.479235294118</v>
      </c>
      <c r="K565" s="6" t="s">
        <f>=Портфель!F13*Портфель!$Q$13</f>
      </c>
      <c r="L565" s="6" t="s">
        <f>=(K565-J565)*E565</f>
      </c>
      <c r="M565" s="6" t="s">
        <f>=MAX(0,L565*0.13)</f>
      </c>
    </row>
    <row collapsed="false" customFormat="false" customHeight="false" hidden="false" ht="12.1" outlineLevel="0" r="566">
      <c r="A566" s="53" t="n">
        <v>44502</v>
      </c>
      <c r="B566" s="17" t="s">
        <v>704</v>
      </c>
      <c r="C566" s="17" t="s">
        <v>51</v>
      </c>
      <c r="D566" s="17" t="s">
        <v>52</v>
      </c>
      <c r="E566" s="18" t="n">
        <v>300</v>
      </c>
      <c r="F566" s="7" t="s">
        <f>=DATEDIF(A566,$N$2,"y")</f>
      </c>
      <c r="G566" s="7" t="s">
        <f>=DATEDIF(A566,$N$2,"ym")</f>
      </c>
      <c r="H566" s="7" t="s">
        <f>=DATEDIF(A566,$N$2,"md")</f>
      </c>
      <c r="I566" s="7" t="n">
        <v>1459</v>
      </c>
      <c r="J566" s="18" t="n">
        <v>65.6428</v>
      </c>
      <c r="K566" s="6" t="s">
        <f>=Портфель!F13*Портфель!$Q$13</f>
      </c>
      <c r="L566" s="6" t="s">
        <f>=(K566-J566)*E566</f>
      </c>
      <c r="M566" s="6" t="s">
        <f>=MAX(0,L566*0.13)</f>
      </c>
    </row>
    <row collapsed="false" customFormat="false" customHeight="false" hidden="false" ht="12.1" outlineLevel="0" r="567">
      <c r="A567" s="53" t="n">
        <v>44511</v>
      </c>
      <c r="B567" s="17" t="s">
        <v>704</v>
      </c>
      <c r="C567" s="17" t="s">
        <v>51</v>
      </c>
      <c r="D567" s="17" t="s">
        <v>52</v>
      </c>
      <c r="E567" s="18" t="n">
        <v>400</v>
      </c>
      <c r="F567" s="7" t="s">
        <f>=DATEDIF(A567,$N$2,"y")</f>
      </c>
      <c r="G567" s="7" t="s">
        <f>=DATEDIF(A567,$N$2,"ym")</f>
      </c>
      <c r="H567" s="7" t="s">
        <f>=DATEDIF(A567,$N$2,"md")</f>
      </c>
      <c r="I567" s="7" t="n">
        <v>1450</v>
      </c>
      <c r="J567" s="18" t="n">
        <v>63.91195</v>
      </c>
      <c r="K567" s="6" t="s">
        <f>=Портфель!F13*Портфель!$Q$13</f>
      </c>
      <c r="L567" s="6" t="s">
        <f>=(K567-J567)*E567</f>
      </c>
      <c r="M567" s="6" t="s">
        <f>=MAX(0,L567*0.13)</f>
      </c>
    </row>
    <row collapsed="false" customFormat="false" customHeight="false" hidden="false" ht="12.1" outlineLevel="0" r="568">
      <c r="A568" s="53" t="n">
        <v>44574</v>
      </c>
      <c r="B568" s="17" t="s">
        <v>704</v>
      </c>
      <c r="C568" s="17" t="s">
        <v>51</v>
      </c>
      <c r="D568" s="17" t="s">
        <v>52</v>
      </c>
      <c r="E568" s="18" t="n">
        <v>150</v>
      </c>
      <c r="F568" s="7" t="s">
        <f>=DATEDIF(A568,$N$2,"y")</f>
      </c>
      <c r="G568" s="7" t="s">
        <f>=DATEDIF(A568,$N$2,"ym")</f>
      </c>
      <c r="H568" s="7" t="s">
        <f>=DATEDIF(A568,$N$2,"md")</f>
      </c>
      <c r="I568" s="7" t="n">
        <v>1387</v>
      </c>
      <c r="J568" s="18" t="n">
        <v>67.8612</v>
      </c>
      <c r="K568" s="6" t="s">
        <f>=Портфель!F13*Портфель!$Q$13</f>
      </c>
      <c r="L568" s="6" t="s">
        <f>=(K568-J568)*E568</f>
      </c>
      <c r="M568" s="6" t="s">
        <f>=MAX(0,L568*0.13)</f>
      </c>
    </row>
    <row collapsed="false" customFormat="false" customHeight="false" hidden="false" ht="12.1" outlineLevel="0" r="569">
      <c r="A569" s="53" t="n">
        <v>44585</v>
      </c>
      <c r="B569" s="17" t="s">
        <v>704</v>
      </c>
      <c r="C569" s="17" t="s">
        <v>51</v>
      </c>
      <c r="D569" s="17" t="s">
        <v>52</v>
      </c>
      <c r="E569" s="18" t="n">
        <v>40</v>
      </c>
      <c r="F569" s="7" t="s">
        <f>=DATEDIF(A569,$N$2,"y")</f>
      </c>
      <c r="G569" s="7" t="s">
        <f>=DATEDIF(A569,$N$2,"ym")</f>
      </c>
      <c r="H569" s="7" t="s">
        <f>=DATEDIF(A569,$N$2,"md")</f>
      </c>
      <c r="I569" s="7" t="n">
        <v>1376</v>
      </c>
      <c r="J569" s="18" t="n">
        <v>59.02725</v>
      </c>
      <c r="K569" s="6" t="s">
        <f>=Портфель!F13*Портфель!$Q$13</f>
      </c>
      <c r="L569" s="6" t="s">
        <f>=(K569-J569)*E569</f>
      </c>
      <c r="M569" s="6" t="s">
        <f>=MAX(0,L569*0.13)</f>
      </c>
    </row>
    <row collapsed="false" customFormat="false" customHeight="false" hidden="false" ht="12.1" outlineLevel="0" r="570">
      <c r="A570" s="53" t="n">
        <v>44585</v>
      </c>
      <c r="B570" s="17" t="s">
        <v>704</v>
      </c>
      <c r="C570" s="17" t="s">
        <v>51</v>
      </c>
      <c r="D570" s="17" t="s">
        <v>52</v>
      </c>
      <c r="E570" s="18" t="n">
        <v>260</v>
      </c>
      <c r="F570" s="7" t="s">
        <f>=DATEDIF(A570,$N$2,"y")</f>
      </c>
      <c r="G570" s="7" t="s">
        <f>=DATEDIF(A570,$N$2,"ym")</f>
      </c>
      <c r="H570" s="7" t="s">
        <f>=DATEDIF(A570,$N$2,"md")</f>
      </c>
      <c r="I570" s="7" t="n">
        <v>1376</v>
      </c>
      <c r="J570" s="18" t="n">
        <v>57.026230769231</v>
      </c>
      <c r="K570" s="6" t="s">
        <f>=Портфель!F13*Портфель!$Q$13</f>
      </c>
      <c r="L570" s="6" t="s">
        <f>=(K570-J570)*E570</f>
      </c>
      <c r="M570" s="6" t="s">
        <f>=MAX(0,L570*0.13)</f>
      </c>
    </row>
    <row collapsed="false" customFormat="false" customHeight="false" hidden="false" ht="12.1" outlineLevel="0" r="571">
      <c r="A571" s="53" t="n">
        <v>44585</v>
      </c>
      <c r="B571" s="17" t="s">
        <v>704</v>
      </c>
      <c r="C571" s="17" t="s">
        <v>51</v>
      </c>
      <c r="D571" s="17" t="s">
        <v>52</v>
      </c>
      <c r="E571" s="18" t="n">
        <v>250</v>
      </c>
      <c r="F571" s="7" t="s">
        <f>=DATEDIF(A571,$N$2,"y")</f>
      </c>
      <c r="G571" s="7" t="s">
        <f>=DATEDIF(A571,$N$2,"ym")</f>
      </c>
      <c r="H571" s="7" t="s">
        <f>=DATEDIF(A571,$N$2,"md")</f>
      </c>
      <c r="I571" s="7" t="n">
        <v>1376</v>
      </c>
      <c r="J571" s="18" t="n">
        <v>58.47688</v>
      </c>
      <c r="K571" s="6" t="s">
        <f>=Портфель!F13*Портфель!$Q$13</f>
      </c>
      <c r="L571" s="6" t="s">
        <f>=(K571-J571)*E571</f>
      </c>
      <c r="M571" s="6" t="s">
        <f>=MAX(0,L571*0.13)</f>
      </c>
    </row>
    <row collapsed="false" customFormat="false" customHeight="false" hidden="false" ht="12.1" outlineLevel="0" r="572">
      <c r="A572" s="53" t="n">
        <v>44586</v>
      </c>
      <c r="B572" s="17" t="s">
        <v>704</v>
      </c>
      <c r="C572" s="17" t="s">
        <v>51</v>
      </c>
      <c r="D572" s="17" t="s">
        <v>52</v>
      </c>
      <c r="E572" s="18" t="n">
        <v>170</v>
      </c>
      <c r="F572" s="7" t="s">
        <f>=DATEDIF(A572,$N$2,"y")</f>
      </c>
      <c r="G572" s="7" t="s">
        <f>=DATEDIF(A572,$N$2,"ym")</f>
      </c>
      <c r="H572" s="7" t="s">
        <f>=DATEDIF(A572,$N$2,"md")</f>
      </c>
      <c r="I572" s="7" t="n">
        <v>1375</v>
      </c>
      <c r="J572" s="18" t="n">
        <v>56.776058823529</v>
      </c>
      <c r="K572" s="6" t="s">
        <f>=Портфель!F13*Портфель!$Q$13</f>
      </c>
      <c r="L572" s="6" t="s">
        <f>=(K572-J572)*E572</f>
      </c>
      <c r="M572" s="6" t="s">
        <f>=MAX(0,L572*0.13)</f>
      </c>
    </row>
    <row collapsed="false" customFormat="false" customHeight="false" hidden="false" ht="12.1" outlineLevel="0" r="573">
      <c r="A573" s="53" t="n">
        <v>44644</v>
      </c>
      <c r="B573" s="17" t="s">
        <v>704</v>
      </c>
      <c r="C573" s="17" t="s">
        <v>51</v>
      </c>
      <c r="D573" s="17" t="s">
        <v>52</v>
      </c>
      <c r="E573" s="18" t="n">
        <v>120</v>
      </c>
      <c r="F573" s="7" t="s">
        <f>=DATEDIF(A573,$N$2,"y")</f>
      </c>
      <c r="G573" s="7" t="s">
        <f>=DATEDIF(A573,$N$2,"ym")</f>
      </c>
      <c r="H573" s="7" t="s">
        <f>=DATEDIF(A573,$N$2,"md")</f>
      </c>
      <c r="I573" s="7" t="n">
        <v>1317</v>
      </c>
      <c r="J573" s="18" t="n">
        <v>46.525583333333</v>
      </c>
      <c r="K573" s="6" t="s">
        <f>=Портфель!F13*Портфель!$Q$13</f>
      </c>
      <c r="L573" s="6" t="s">
        <f>=(K573-J573)*E573</f>
      </c>
      <c r="M573" s="6" t="s">
        <f>=MAX(0,L573*0.13)</f>
      </c>
    </row>
    <row collapsed="false" customFormat="false" customHeight="false" hidden="false" ht="12.1" outlineLevel="0" r="574">
      <c r="A574" s="53" t="n">
        <v>44649</v>
      </c>
      <c r="B574" s="17" t="s">
        <v>704</v>
      </c>
      <c r="C574" s="17" t="s">
        <v>51</v>
      </c>
      <c r="D574" s="17" t="s">
        <v>52</v>
      </c>
      <c r="E574" s="18" t="n">
        <v>150</v>
      </c>
      <c r="F574" s="7" t="s">
        <f>=DATEDIF(A574,$N$2,"y")</f>
      </c>
      <c r="G574" s="7" t="s">
        <f>=DATEDIF(A574,$N$2,"ym")</f>
      </c>
      <c r="H574" s="7" t="s">
        <f>=DATEDIF(A574,$N$2,"md")</f>
      </c>
      <c r="I574" s="7" t="n">
        <v>1312</v>
      </c>
      <c r="J574" s="18" t="n">
        <v>41.823</v>
      </c>
      <c r="K574" s="6" t="s">
        <f>=Портфель!F13*Портфель!$Q$13</f>
      </c>
      <c r="L574" s="6" t="s">
        <f>=(K574-J574)*E574</f>
      </c>
      <c r="M574" s="6" t="s">
        <f>=MAX(0,L574*0.13)</f>
      </c>
    </row>
    <row collapsed="false" customFormat="false" customHeight="false" hidden="false" ht="12.1" outlineLevel="0" r="575">
      <c r="A575" s="53" t="n">
        <v>44685</v>
      </c>
      <c r="B575" s="17" t="s">
        <v>704</v>
      </c>
      <c r="C575" s="17" t="s">
        <v>51</v>
      </c>
      <c r="D575" s="17" t="s">
        <v>52</v>
      </c>
      <c r="E575" s="18" t="n">
        <v>250</v>
      </c>
      <c r="F575" s="7" t="s">
        <f>=DATEDIF(A575,$N$2,"y")</f>
      </c>
      <c r="G575" s="7" t="s">
        <f>=DATEDIF(A575,$N$2,"ym")</f>
      </c>
      <c r="H575" s="7" t="s">
        <f>=DATEDIF(A575,$N$2,"md")</f>
      </c>
      <c r="I575" s="7" t="n">
        <v>1276</v>
      </c>
      <c r="J575" s="18" t="n">
        <v>44.0242</v>
      </c>
      <c r="K575" s="6" t="s">
        <f>=Портфель!F13*Портфель!$Q$13</f>
      </c>
      <c r="L575" s="6" t="s">
        <f>=(K575-J575)*E575</f>
      </c>
      <c r="M575" s="6" t="s">
        <f>=MAX(0,L575*0.13)</f>
      </c>
    </row>
    <row collapsed="false" customFormat="false" customHeight="false" hidden="false" ht="12.1" outlineLevel="0" r="576">
      <c r="A576" s="53" t="n">
        <v>44713</v>
      </c>
      <c r="B576" s="17" t="s">
        <v>704</v>
      </c>
      <c r="C576" s="17" t="s">
        <v>51</v>
      </c>
      <c r="D576" s="17" t="s">
        <v>52</v>
      </c>
      <c r="E576" s="18" t="n">
        <v>30</v>
      </c>
      <c r="F576" s="7" t="s">
        <f>=DATEDIF(A576,$N$2,"y")</f>
      </c>
      <c r="G576" s="7" t="s">
        <f>=DATEDIF(A576,$N$2,"ym")</f>
      </c>
      <c r="H576" s="7" t="s">
        <f>=DATEDIF(A576,$N$2,"md")</f>
      </c>
      <c r="I576" s="7" t="n">
        <v>1248</v>
      </c>
      <c r="J576" s="18" t="n">
        <v>36.016666666667</v>
      </c>
      <c r="K576" s="6" t="s">
        <f>=Портфель!F13*Портфель!$Q$13</f>
      </c>
      <c r="L576" s="6" t="s">
        <f>=(K576-J576)*E576</f>
      </c>
      <c r="M576" s="6" t="s">
        <f>=MAX(0,L576*0.13)</f>
      </c>
    </row>
    <row collapsed="false" customFormat="false" customHeight="false" hidden="false" ht="12.1" outlineLevel="0" r="577">
      <c r="A577" s="53" t="n">
        <v>44755</v>
      </c>
      <c r="B577" s="17" t="s">
        <v>704</v>
      </c>
      <c r="C577" s="17" t="s">
        <v>51</v>
      </c>
      <c r="D577" s="17" t="s">
        <v>52</v>
      </c>
      <c r="E577" s="18" t="n">
        <v>10</v>
      </c>
      <c r="F577" s="7" t="s">
        <f>=DATEDIF(A577,$N$2,"y")</f>
      </c>
      <c r="G577" s="7" t="s">
        <f>=DATEDIF(A577,$N$2,"ym")</f>
      </c>
      <c r="H577" s="7" t="s">
        <f>=DATEDIF(A577,$N$2,"md")</f>
      </c>
      <c r="I577" s="7" t="n">
        <v>1206</v>
      </c>
      <c r="J577" s="18" t="n">
        <v>28.524</v>
      </c>
      <c r="K577" s="6" t="s">
        <f>=Портфель!F13*Портфель!$Q$13</f>
      </c>
      <c r="L577" s="6" t="s">
        <f>=(K577-J577)*E577</f>
      </c>
      <c r="M577" s="6" t="s">
        <f>=MAX(0,L577*0.13)</f>
      </c>
    </row>
    <row collapsed="false" customFormat="false" customHeight="false" hidden="false" ht="12.1" outlineLevel="0" r="578">
      <c r="A578" s="53" t="n">
        <v>44782</v>
      </c>
      <c r="B578" s="17" t="s">
        <v>704</v>
      </c>
      <c r="C578" s="17" t="s">
        <v>51</v>
      </c>
      <c r="D578" s="17" t="s">
        <v>52</v>
      </c>
      <c r="E578" s="18" t="n">
        <v>200</v>
      </c>
      <c r="F578" s="7" t="s">
        <f>=DATEDIF(A578,$N$2,"y")</f>
      </c>
      <c r="G578" s="7" t="s">
        <f>=DATEDIF(A578,$N$2,"ym")</f>
      </c>
      <c r="H578" s="7" t="s">
        <f>=DATEDIF(A578,$N$2,"md")</f>
      </c>
      <c r="I578" s="7" t="n">
        <v>1179</v>
      </c>
      <c r="J578" s="18" t="n">
        <v>23.972</v>
      </c>
      <c r="K578" s="6" t="s">
        <f>=Портфель!F13*Портфель!$Q$13</f>
      </c>
      <c r="L578" s="6" t="s">
        <f>=(K578-J578)*E578</f>
      </c>
      <c r="M578" s="6" t="s">
        <f>=MAX(0,L578*0.13)</f>
      </c>
    </row>
    <row collapsed="false" customFormat="false" customHeight="false" hidden="false" ht="12.1" outlineLevel="0" r="579">
      <c r="A579" s="53" t="n">
        <v>44818</v>
      </c>
      <c r="B579" s="17" t="s">
        <v>704</v>
      </c>
      <c r="C579" s="17" t="s">
        <v>51</v>
      </c>
      <c r="D579" s="17" t="s">
        <v>52</v>
      </c>
      <c r="E579" s="18" t="n">
        <v>20</v>
      </c>
      <c r="F579" s="7" t="s">
        <f>=DATEDIF(A579,$N$2,"y")</f>
      </c>
      <c r="G579" s="7" t="s">
        <f>=DATEDIF(A579,$N$2,"ym")</f>
      </c>
      <c r="H579" s="7" t="s">
        <f>=DATEDIF(A579,$N$2,"md")</f>
      </c>
      <c r="I579" s="7" t="n">
        <v>1143</v>
      </c>
      <c r="J579" s="18" t="n">
        <v>28.814</v>
      </c>
      <c r="K579" s="6" t="s">
        <f>=Портфель!F13*Портфель!$Q$13</f>
      </c>
      <c r="L579" s="6" t="s">
        <f>=(K579-J579)*E579</f>
      </c>
      <c r="M579" s="6" t="s">
        <f>=MAX(0,L579*0.13)</f>
      </c>
    </row>
    <row collapsed="false" customFormat="false" customHeight="false" hidden="false" ht="12.1" outlineLevel="0" r="580">
      <c r="A580" s="53" t="n">
        <v>44824</v>
      </c>
      <c r="B580" s="17" t="s">
        <v>704</v>
      </c>
      <c r="C580" s="17" t="s">
        <v>51</v>
      </c>
      <c r="D580" s="17" t="s">
        <v>52</v>
      </c>
      <c r="E580" s="18" t="n">
        <v>10</v>
      </c>
      <c r="F580" s="7" t="s">
        <f>=DATEDIF(A580,$N$2,"y")</f>
      </c>
      <c r="G580" s="7" t="s">
        <f>=DATEDIF(A580,$N$2,"ym")</f>
      </c>
      <c r="H580" s="7" t="s">
        <f>=DATEDIF(A580,$N$2,"md")</f>
      </c>
      <c r="I580" s="7" t="n">
        <v>1137</v>
      </c>
      <c r="J580" s="18" t="n">
        <v>28.549</v>
      </c>
      <c r="K580" s="6" t="s">
        <f>=Портфель!F13*Портфель!$Q$13</f>
      </c>
      <c r="L580" s="6" t="s">
        <f>=(K580-J580)*E580</f>
      </c>
      <c r="M580" s="6" t="s">
        <f>=MAX(0,L580*0.13)</f>
      </c>
    </row>
    <row collapsed="false" customFormat="false" customHeight="false" hidden="false" ht="12.1" outlineLevel="0" r="581">
      <c r="A581" s="53" t="n">
        <v>44827</v>
      </c>
      <c r="B581" s="17" t="s">
        <v>704</v>
      </c>
      <c r="C581" s="17" t="s">
        <v>51</v>
      </c>
      <c r="D581" s="17" t="s">
        <v>52</v>
      </c>
      <c r="E581" s="18" t="n">
        <v>150</v>
      </c>
      <c r="F581" s="7" t="s">
        <f>=DATEDIF(A581,$N$2,"y")</f>
      </c>
      <c r="G581" s="7" t="s">
        <f>=DATEDIF(A581,$N$2,"ym")</f>
      </c>
      <c r="H581" s="7" t="s">
        <f>=DATEDIF(A581,$N$2,"md")</f>
      </c>
      <c r="I581" s="7" t="n">
        <v>1134</v>
      </c>
      <c r="J581" s="18" t="n">
        <v>25.357666666667</v>
      </c>
      <c r="K581" s="6" t="s">
        <f>=Портфель!F13*Портфель!$Q$13</f>
      </c>
      <c r="L581" s="6" t="s">
        <f>=(K581-J581)*E581</f>
      </c>
      <c r="M581" s="6" t="s">
        <f>=MAX(0,L581*0.13)</f>
      </c>
    </row>
    <row collapsed="false" customFormat="false" customHeight="false" hidden="false" ht="12.1" outlineLevel="0" r="582">
      <c r="A582" s="53" t="n">
        <v>44831</v>
      </c>
      <c r="B582" s="17" t="s">
        <v>704</v>
      </c>
      <c r="C582" s="17" t="s">
        <v>51</v>
      </c>
      <c r="D582" s="17" t="s">
        <v>52</v>
      </c>
      <c r="E582" s="18" t="n">
        <v>30</v>
      </c>
      <c r="F582" s="7" t="s">
        <f>=DATEDIF(A582,$N$2,"y")</f>
      </c>
      <c r="G582" s="7" t="s">
        <f>=DATEDIF(A582,$N$2,"ym")</f>
      </c>
      <c r="H582" s="7" t="s">
        <f>=DATEDIF(A582,$N$2,"md")</f>
      </c>
      <c r="I582" s="7" t="n">
        <v>1130</v>
      </c>
      <c r="J582" s="18" t="n">
        <v>23.286666666667</v>
      </c>
      <c r="K582" s="6" t="s">
        <f>=Портфель!F13*Портфель!$Q$13</f>
      </c>
      <c r="L582" s="6" t="s">
        <f>=(K582-J582)*E582</f>
      </c>
      <c r="M582" s="6" t="s">
        <f>=MAX(0,L582*0.13)</f>
      </c>
    </row>
    <row collapsed="false" customFormat="false" customHeight="false" hidden="false" ht="12.1" outlineLevel="0" r="583">
      <c r="A583" s="53" t="n">
        <v>44831</v>
      </c>
      <c r="B583" s="17" t="s">
        <v>704</v>
      </c>
      <c r="C583" s="17" t="s">
        <v>51</v>
      </c>
      <c r="D583" s="17" t="s">
        <v>52</v>
      </c>
      <c r="E583" s="18" t="n">
        <v>10</v>
      </c>
      <c r="F583" s="7" t="s">
        <f>=DATEDIF(A583,$N$2,"y")</f>
      </c>
      <c r="G583" s="7" t="s">
        <f>=DATEDIF(A583,$N$2,"ym")</f>
      </c>
      <c r="H583" s="7" t="s">
        <f>=DATEDIF(A583,$N$2,"md")</f>
      </c>
      <c r="I583" s="7" t="n">
        <v>1130</v>
      </c>
      <c r="J583" s="18" t="n">
        <v>23.306</v>
      </c>
      <c r="K583" s="6" t="s">
        <f>=Портфель!F13*Портфель!$Q$13</f>
      </c>
      <c r="L583" s="6" t="s">
        <f>=(K583-J583)*E583</f>
      </c>
      <c r="M583" s="6" t="s">
        <f>=MAX(0,L583*0.13)</f>
      </c>
    </row>
    <row collapsed="false" customFormat="false" customHeight="false" hidden="false" ht="12.1" outlineLevel="0" r="584">
      <c r="A584" s="53" t="n">
        <v>44858</v>
      </c>
      <c r="B584" s="17" t="s">
        <v>704</v>
      </c>
      <c r="C584" s="17" t="s">
        <v>51</v>
      </c>
      <c r="D584" s="17" t="s">
        <v>52</v>
      </c>
      <c r="E584" s="18" t="n">
        <v>30</v>
      </c>
      <c r="F584" s="7" t="s">
        <f>=DATEDIF(A584,$N$2,"y")</f>
      </c>
      <c r="G584" s="7" t="s">
        <f>=DATEDIF(A584,$N$2,"ym")</f>
      </c>
      <c r="H584" s="7" t="s">
        <f>=DATEDIF(A584,$N$2,"md")</f>
      </c>
      <c r="I584" s="7" t="n">
        <v>1103</v>
      </c>
      <c r="J584" s="18" t="n">
        <v>29.514666666667</v>
      </c>
      <c r="K584" s="6" t="s">
        <f>=Портфель!F13*Портфель!$Q$13</f>
      </c>
      <c r="L584" s="6" t="s">
        <f>=(K584-J584)*E584</f>
      </c>
      <c r="M584" s="6" t="s">
        <f>=MAX(0,L584*0.13)</f>
      </c>
    </row>
    <row collapsed="false" customFormat="false" customHeight="false" hidden="false" ht="12.1" outlineLevel="0" r="585">
      <c r="A585" s="53" t="n">
        <v>44946</v>
      </c>
      <c r="B585" s="17" t="s">
        <v>704</v>
      </c>
      <c r="C585" s="17" t="s">
        <v>51</v>
      </c>
      <c r="D585" s="17" t="s">
        <v>52</v>
      </c>
      <c r="E585" s="18" t="n">
        <v>10</v>
      </c>
      <c r="F585" s="7" t="s">
        <f>=DATEDIF(A585,$N$2,"y")</f>
      </c>
      <c r="G585" s="7" t="s">
        <f>=DATEDIF(A585,$N$2,"ym")</f>
      </c>
      <c r="H585" s="7" t="s">
        <f>=DATEDIF(A585,$N$2,"md")</f>
      </c>
      <c r="I585" s="7" t="n">
        <v>1015</v>
      </c>
      <c r="J585" s="18" t="n">
        <v>33.723</v>
      </c>
      <c r="K585" s="6" t="s">
        <f>=Портфель!F13*Портфель!$Q$13</f>
      </c>
      <c r="L585" s="6" t="s">
        <f>=(K585-J585)*E585</f>
      </c>
      <c r="M585" s="6" t="s">
        <f>=MAX(0,L585*0.13)</f>
      </c>
    </row>
    <row collapsed="false" customFormat="false" customHeight="false" hidden="false" ht="12.1" outlineLevel="0" r="586">
      <c r="A586" s="53" t="n">
        <v>45078</v>
      </c>
      <c r="B586" s="17" t="s">
        <v>704</v>
      </c>
      <c r="C586" s="17" t="s">
        <v>51</v>
      </c>
      <c r="D586" s="17" t="s">
        <v>52</v>
      </c>
      <c r="E586" s="18" t="n">
        <v>120</v>
      </c>
      <c r="F586" s="7" t="s">
        <f>=DATEDIF(A586,$N$2,"y")</f>
      </c>
      <c r="G586" s="7" t="s">
        <f>=DATEDIF(A586,$N$2,"ym")</f>
      </c>
      <c r="H586" s="7" t="s">
        <f>=DATEDIF(A586,$N$2,"md")</f>
      </c>
      <c r="I586" s="7" t="n">
        <v>883</v>
      </c>
      <c r="J586" s="18" t="n">
        <v>40.73625</v>
      </c>
      <c r="K586" s="6" t="s">
        <f>=Портфель!F13*Портфель!$Q$13</f>
      </c>
      <c r="L586" s="6" t="s">
        <f>=(K586-J586)*E586</f>
      </c>
      <c r="M586" s="6" t="s">
        <f>=MAX(0,L586*0.13)</f>
      </c>
    </row>
    <row collapsed="false" customFormat="false" customHeight="false" hidden="false" ht="12.1" outlineLevel="0" r="587">
      <c r="A587" s="53" t="n">
        <v>45188</v>
      </c>
      <c r="B587" s="17" t="s">
        <v>704</v>
      </c>
      <c r="C587" s="17" t="s">
        <v>51</v>
      </c>
      <c r="D587" s="17" t="s">
        <v>52</v>
      </c>
      <c r="E587" s="18" t="n">
        <v>20</v>
      </c>
      <c r="F587" s="7" t="s">
        <f>=DATEDIF(A587,$N$2,"y")</f>
      </c>
      <c r="G587" s="7" t="s">
        <f>=DATEDIF(A587,$N$2,"ym")</f>
      </c>
      <c r="H587" s="7" t="s">
        <f>=DATEDIF(A587,$N$2,"md")</f>
      </c>
      <c r="I587" s="7" t="n">
        <v>773</v>
      </c>
      <c r="J587" s="18" t="n">
        <v>50.57</v>
      </c>
      <c r="K587" s="6" t="s">
        <f>=Портфель!F13*Портфель!$Q$13</f>
      </c>
      <c r="L587" s="6" t="s">
        <f>=(K587-J587)*E587</f>
      </c>
      <c r="M587" s="6" t="s">
        <f>=MAX(0,L587*0.13)</f>
      </c>
    </row>
    <row collapsed="false" customFormat="false" customHeight="false" hidden="false" ht="12.1" outlineLevel="0" r="588">
      <c r="A588" s="53" t="n">
        <v>45400</v>
      </c>
      <c r="B588" s="17" t="s">
        <v>704</v>
      </c>
      <c r="C588" s="17" t="s">
        <v>51</v>
      </c>
      <c r="D588" s="17" t="s">
        <v>52</v>
      </c>
      <c r="E588" s="18" t="n">
        <v>210</v>
      </c>
      <c r="F588" s="7" t="s">
        <f>=DATEDIF(A588,$N$2,"y")</f>
      </c>
      <c r="G588" s="7" t="s">
        <f>=DATEDIF(A588,$N$2,"ym")</f>
      </c>
      <c r="H588" s="7" t="s">
        <f>=DATEDIF(A588,$N$2,"md")</f>
      </c>
      <c r="I588" s="7" t="n">
        <v>561</v>
      </c>
      <c r="J588" s="18" t="n">
        <v>0</v>
      </c>
      <c r="K588" s="6" t="s">
        <f>=Портфель!F13*Портфель!$Q$13</f>
      </c>
      <c r="L588" s="6" t="s">
        <f>=(K588-J588)*E588</f>
      </c>
      <c r="M588" s="6" t="s">
        <f>=MAX(0,L588*0.13)</f>
      </c>
    </row>
    <row collapsed="false" customFormat="false" customHeight="false" hidden="false" ht="12.1" outlineLevel="0" r="589">
      <c r="A589" s="53" t="n">
        <v>45406</v>
      </c>
      <c r="B589" s="17" t="s">
        <v>704</v>
      </c>
      <c r="C589" s="17" t="s">
        <v>51</v>
      </c>
      <c r="D589" s="17" t="s">
        <v>52</v>
      </c>
      <c r="E589" s="18" t="n">
        <v>3000</v>
      </c>
      <c r="F589" s="7" t="s">
        <f>=DATEDIF(A589,$N$2,"y")</f>
      </c>
      <c r="G589" s="7" t="s">
        <f>=DATEDIF(A589,$N$2,"ym")</f>
      </c>
      <c r="H589" s="7" t="s">
        <f>=DATEDIF(A589,$N$2,"md")</f>
      </c>
      <c r="I589" s="7" t="n">
        <v>555</v>
      </c>
      <c r="J589" s="18" t="n">
        <v>56.169293333333</v>
      </c>
      <c r="K589" s="6" t="s">
        <f>=Портфель!F13*Портфель!$Q$13</f>
      </c>
      <c r="L589" s="6" t="s">
        <f>=(K589-J589)*E589</f>
      </c>
      <c r="M589" s="6" t="s">
        <f>=MAX(0,L589*0.13)</f>
      </c>
    </row>
    <row collapsed="false" customFormat="false" customHeight="false" hidden="false" ht="12.1" outlineLevel="0" r="590">
      <c r="A590" s="53" t="n">
        <v>45406</v>
      </c>
      <c r="B590" s="17" t="s">
        <v>704</v>
      </c>
      <c r="C590" s="17" t="s">
        <v>51</v>
      </c>
      <c r="D590" s="17" t="s">
        <v>52</v>
      </c>
      <c r="E590" s="18" t="n">
        <v>580</v>
      </c>
      <c r="F590" s="7" t="s">
        <f>=DATEDIF(A590,$N$2,"y")</f>
      </c>
      <c r="G590" s="7" t="s">
        <f>=DATEDIF(A590,$N$2,"ym")</f>
      </c>
      <c r="H590" s="7" t="s">
        <f>=DATEDIF(A590,$N$2,"md")</f>
      </c>
      <c r="I590" s="7" t="n">
        <v>555</v>
      </c>
      <c r="J590" s="18" t="n">
        <v>56.174293103448</v>
      </c>
      <c r="K590" s="6" t="s">
        <f>=Портфель!F13*Портфель!$Q$13</f>
      </c>
      <c r="L590" s="6" t="s">
        <f>=(K590-J590)*E590</f>
      </c>
      <c r="M590" s="6" t="s">
        <f>=MAX(0,L590*0.13)</f>
      </c>
    </row>
    <row collapsed="false" customFormat="false" customHeight="false" hidden="false" ht="12.1" outlineLevel="0" r="591">
      <c r="A591" s="53" t="n">
        <v>45408</v>
      </c>
      <c r="B591" s="17" t="s">
        <v>704</v>
      </c>
      <c r="C591" s="17" t="s">
        <v>51</v>
      </c>
      <c r="D591" s="17" t="s">
        <v>52</v>
      </c>
      <c r="E591" s="18" t="n">
        <v>710</v>
      </c>
      <c r="F591" s="7" t="s">
        <f>=DATEDIF(A591,$N$2,"y")</f>
      </c>
      <c r="G591" s="7" t="s">
        <f>=DATEDIF(A591,$N$2,"ym")</f>
      </c>
      <c r="H591" s="7" t="s">
        <f>=DATEDIF(A591,$N$2,"md")</f>
      </c>
      <c r="I591" s="7" t="n">
        <v>553</v>
      </c>
      <c r="J591" s="18" t="n">
        <v>56.422563380282</v>
      </c>
      <c r="K591" s="6" t="s">
        <f>=Портфель!F13*Портфель!$Q$13</f>
      </c>
      <c r="L591" s="6" t="s">
        <f>=(K591-J591)*E591</f>
      </c>
      <c r="M591" s="6" t="s">
        <f>=MAX(0,L591*0.13)</f>
      </c>
    </row>
    <row collapsed="false" customFormat="false" customHeight="false" hidden="false" ht="12.1" outlineLevel="0" r="592">
      <c r="A592" s="53" t="n">
        <v>45419</v>
      </c>
      <c r="B592" s="17" t="s">
        <v>704</v>
      </c>
      <c r="C592" s="17" t="s">
        <v>51</v>
      </c>
      <c r="D592" s="17" t="s">
        <v>52</v>
      </c>
      <c r="E592" s="18" t="n">
        <v>380</v>
      </c>
      <c r="F592" s="7" t="s">
        <f>=DATEDIF(A592,$N$2,"y")</f>
      </c>
      <c r="G592" s="7" t="s">
        <f>=DATEDIF(A592,$N$2,"ym")</f>
      </c>
      <c r="H592" s="7" t="s">
        <f>=DATEDIF(A592,$N$2,"md")</f>
      </c>
      <c r="I592" s="7" t="n">
        <v>542</v>
      </c>
      <c r="J592" s="18" t="n">
        <v>54.761894736842</v>
      </c>
      <c r="K592" s="6" t="s">
        <f>=Портфель!F13*Портфель!$Q$13</f>
      </c>
      <c r="L592" s="6" t="s">
        <f>=(K592-J592)*E592</f>
      </c>
      <c r="M592" s="6" t="s">
        <f>=MAX(0,L592*0.13)</f>
      </c>
    </row>
    <row collapsed="false" customFormat="false" customHeight="false" hidden="false" ht="12.1" outlineLevel="0" r="593">
      <c r="A593" s="53" t="n">
        <v>45422</v>
      </c>
      <c r="B593" s="17" t="s">
        <v>704</v>
      </c>
      <c r="C593" s="17" t="s">
        <v>51</v>
      </c>
      <c r="D593" s="17" t="s">
        <v>52</v>
      </c>
      <c r="E593" s="18" t="n">
        <v>2080</v>
      </c>
      <c r="F593" s="7" t="s">
        <f>=DATEDIF(A593,$N$2,"y")</f>
      </c>
      <c r="G593" s="7" t="s">
        <f>=DATEDIF(A593,$N$2,"ym")</f>
      </c>
      <c r="H593" s="7" t="s">
        <f>=DATEDIF(A593,$N$2,"md")</f>
      </c>
      <c r="I593" s="7" t="n">
        <v>539</v>
      </c>
      <c r="J593" s="18" t="n">
        <v>55.330413461538</v>
      </c>
      <c r="K593" s="6" t="s">
        <f>=Портфель!F13*Портфель!$Q$13</f>
      </c>
      <c r="L593" s="6" t="s">
        <f>=(K593-J593)*E593</f>
      </c>
      <c r="M593" s="6" t="s">
        <f>=MAX(0,L593*0.13)</f>
      </c>
    </row>
    <row collapsed="false" customFormat="false" customHeight="false" hidden="false" ht="12.1" outlineLevel="0" r="594">
      <c r="A594" s="53" t="n">
        <v>45453</v>
      </c>
      <c r="B594" s="17" t="s">
        <v>704</v>
      </c>
      <c r="C594" s="17" t="s">
        <v>51</v>
      </c>
      <c r="D594" s="17" t="s">
        <v>52</v>
      </c>
      <c r="E594" s="18" t="n">
        <v>10</v>
      </c>
      <c r="F594" s="7" t="s">
        <f>=DATEDIF(A594,$N$2,"y")</f>
      </c>
      <c r="G594" s="7" t="s">
        <f>=DATEDIF(A594,$N$2,"ym")</f>
      </c>
      <c r="H594" s="7" t="s">
        <f>=DATEDIF(A594,$N$2,"md")</f>
      </c>
      <c r="I594" s="7" t="n">
        <v>508</v>
      </c>
      <c r="J594" s="18" t="n">
        <v>54.923</v>
      </c>
      <c r="K594" s="6" t="s">
        <f>=Портфель!F13*Портфель!$Q$13</f>
      </c>
      <c r="L594" s="6" t="s">
        <f>=(K594-J594)*E594</f>
      </c>
      <c r="M594" s="6" t="s">
        <f>=MAX(0,L594*0.13)</f>
      </c>
    </row>
    <row collapsed="false" customFormat="false" customHeight="false" hidden="false" ht="12.1" outlineLevel="0" r="595">
      <c r="A595" s="53" t="n">
        <v>45527</v>
      </c>
      <c r="B595" s="17" t="s">
        <v>704</v>
      </c>
      <c r="C595" s="17" t="s">
        <v>51</v>
      </c>
      <c r="D595" s="17" t="s">
        <v>52</v>
      </c>
      <c r="E595" s="18" t="n">
        <v>220</v>
      </c>
      <c r="F595" s="7" t="s">
        <f>=DATEDIF(A595,$N$2,"y")</f>
      </c>
      <c r="G595" s="7" t="s">
        <f>=DATEDIF(A595,$N$2,"ym")</f>
      </c>
      <c r="H595" s="7" t="s">
        <f>=DATEDIF(A595,$N$2,"md")</f>
      </c>
      <c r="I595" s="7" t="n">
        <v>434</v>
      </c>
      <c r="J595" s="18" t="n">
        <v>43.302318181818</v>
      </c>
      <c r="K595" s="6" t="s">
        <f>=Портфель!F13*Портфель!$Q$13</f>
      </c>
      <c r="L595" s="6" t="s">
        <f>=(K595-J595)*E595</f>
      </c>
      <c r="M595" s="6" t="s">
        <f>=MAX(0,L595*0.13)</f>
      </c>
    </row>
    <row collapsed="false" customFormat="false" customHeight="false" hidden="false" ht="12.1" outlineLevel="0" r="596">
      <c r="A596" s="53" t="n">
        <v>45527</v>
      </c>
      <c r="B596" s="17" t="s">
        <v>704</v>
      </c>
      <c r="C596" s="17" t="s">
        <v>51</v>
      </c>
      <c r="D596" s="17" t="s">
        <v>52</v>
      </c>
      <c r="E596" s="18" t="n">
        <v>30</v>
      </c>
      <c r="F596" s="7" t="s">
        <f>=DATEDIF(A596,$N$2,"y")</f>
      </c>
      <c r="G596" s="7" t="s">
        <f>=DATEDIF(A596,$N$2,"ym")</f>
      </c>
      <c r="H596" s="7" t="s">
        <f>=DATEDIF(A596,$N$2,"md")</f>
      </c>
      <c r="I596" s="7" t="n">
        <v>434</v>
      </c>
      <c r="J596" s="18" t="n">
        <v>43.302333333333</v>
      </c>
      <c r="K596" s="6" t="s">
        <f>=Портфель!F13*Портфель!$Q$13</f>
      </c>
      <c r="L596" s="6" t="s">
        <f>=(K596-J596)*E596</f>
      </c>
      <c r="M596" s="6" t="s">
        <f>=MAX(0,L596*0.13)</f>
      </c>
    </row>
    <row collapsed="false" customFormat="false" customHeight="false" hidden="false" ht="12.1" outlineLevel="0" r="597">
      <c r="A597" s="53" t="n">
        <v>45527</v>
      </c>
      <c r="B597" s="17" t="s">
        <v>704</v>
      </c>
      <c r="C597" s="17" t="s">
        <v>51</v>
      </c>
      <c r="D597" s="17" t="s">
        <v>52</v>
      </c>
      <c r="E597" s="18" t="n">
        <v>1750</v>
      </c>
      <c r="F597" s="7" t="s">
        <f>=DATEDIF(A597,$N$2,"y")</f>
      </c>
      <c r="G597" s="7" t="s">
        <f>=DATEDIF(A597,$N$2,"ym")</f>
      </c>
      <c r="H597" s="7" t="s">
        <f>=DATEDIF(A597,$N$2,"md")</f>
      </c>
      <c r="I597" s="7" t="n">
        <v>434</v>
      </c>
      <c r="J597" s="18" t="n">
        <v>43.302314285714</v>
      </c>
      <c r="K597" s="6" t="s">
        <f>=Портфель!F13*Портфель!$Q$13</f>
      </c>
      <c r="L597" s="6" t="s">
        <f>=(K597-J597)*E597</f>
      </c>
      <c r="M597" s="6" t="s">
        <f>=MAX(0,L597*0.13)</f>
      </c>
    </row>
    <row collapsed="false" customFormat="false" customHeight="false" hidden="false" ht="12.1" outlineLevel="0" r="598">
      <c r="A598" s="53" t="n">
        <v>45539</v>
      </c>
      <c r="B598" s="17" t="s">
        <v>704</v>
      </c>
      <c r="C598" s="17" t="s">
        <v>51</v>
      </c>
      <c r="D598" s="17" t="s">
        <v>52</v>
      </c>
      <c r="E598" s="18" t="n">
        <v>140</v>
      </c>
      <c r="F598" s="7" t="s">
        <f>=DATEDIF(A598,$N$2,"y")</f>
      </c>
      <c r="G598" s="7" t="s">
        <f>=DATEDIF(A598,$N$2,"ym")</f>
      </c>
      <c r="H598" s="7" t="s">
        <f>=DATEDIF(A598,$N$2,"md")</f>
      </c>
      <c r="I598" s="7" t="n">
        <v>422</v>
      </c>
      <c r="J598" s="18" t="n">
        <v>41.601642857143</v>
      </c>
      <c r="K598" s="6" t="s">
        <f>=Портфель!F13*Портфель!$Q$13</f>
      </c>
      <c r="L598" s="6" t="s">
        <f>=(K598-J598)*E598</f>
      </c>
      <c r="M598" s="6" t="s">
        <f>=MAX(0,L598*0.13)</f>
      </c>
    </row>
    <row collapsed="false" customFormat="false" customHeight="false" hidden="false" ht="12.1" outlineLevel="0" r="599">
      <c r="A599" s="53" t="n">
        <v>45539</v>
      </c>
      <c r="B599" s="17" t="s">
        <v>704</v>
      </c>
      <c r="C599" s="17" t="s">
        <v>51</v>
      </c>
      <c r="D599" s="17" t="s">
        <v>52</v>
      </c>
      <c r="E599" s="18" t="n">
        <v>340</v>
      </c>
      <c r="F599" s="7" t="s">
        <f>=DATEDIF(A599,$N$2,"y")</f>
      </c>
      <c r="G599" s="7" t="s">
        <f>=DATEDIF(A599,$N$2,"ym")</f>
      </c>
      <c r="H599" s="7" t="s">
        <f>=DATEDIF(A599,$N$2,"md")</f>
      </c>
      <c r="I599" s="7" t="n">
        <v>422</v>
      </c>
      <c r="J599" s="18" t="n">
        <v>41.601647058824</v>
      </c>
      <c r="K599" s="6" t="s">
        <f>=Портфель!F13*Портфель!$Q$13</f>
      </c>
      <c r="L599" s="6" t="s">
        <f>=(K599-J599)*E599</f>
      </c>
      <c r="M599" s="6" t="s">
        <f>=MAX(0,L599*0.13)</f>
      </c>
    </row>
    <row collapsed="false" customFormat="false" customHeight="false" hidden="false" ht="12.1" outlineLevel="0" r="600">
      <c r="A600" s="53" t="n">
        <v>45539</v>
      </c>
      <c r="B600" s="17" t="s">
        <v>704</v>
      </c>
      <c r="C600" s="17" t="s">
        <v>51</v>
      </c>
      <c r="D600" s="17" t="s">
        <v>52</v>
      </c>
      <c r="E600" s="18" t="n">
        <v>20</v>
      </c>
      <c r="F600" s="7" t="s">
        <f>=DATEDIF(A600,$N$2,"y")</f>
      </c>
      <c r="G600" s="7" t="s">
        <f>=DATEDIF(A600,$N$2,"ym")</f>
      </c>
      <c r="H600" s="7" t="s">
        <f>=DATEDIF(A600,$N$2,"md")</f>
      </c>
      <c r="I600" s="7" t="n">
        <v>422</v>
      </c>
      <c r="J600" s="18" t="n">
        <v>41.6015</v>
      </c>
      <c r="K600" s="6" t="s">
        <f>=Портфель!F13*Портфель!$Q$13</f>
      </c>
      <c r="L600" s="6" t="s">
        <f>=(K600-J600)*E600</f>
      </c>
      <c r="M600" s="6" t="s">
        <f>=MAX(0,L600*0.13)</f>
      </c>
    </row>
    <row collapsed="false" customFormat="false" customHeight="false" hidden="false" ht="12.1" outlineLevel="0" r="601">
      <c r="A601" s="53" t="n">
        <v>45573</v>
      </c>
      <c r="B601" s="17" t="s">
        <v>704</v>
      </c>
      <c r="C601" s="17" t="s">
        <v>51</v>
      </c>
      <c r="D601" s="17" t="s">
        <v>52</v>
      </c>
      <c r="E601" s="18" t="n">
        <v>1840</v>
      </c>
      <c r="F601" s="7" t="s">
        <f>=DATEDIF(A601,$N$2,"y")</f>
      </c>
      <c r="G601" s="7" t="s">
        <f>=DATEDIF(A601,$N$2,"ym")</f>
      </c>
      <c r="H601" s="7" t="s">
        <f>=DATEDIF(A601,$N$2,"md")</f>
      </c>
      <c r="I601" s="7" t="n">
        <v>388</v>
      </c>
      <c r="J601" s="18" t="n">
        <v>43.747494565217</v>
      </c>
      <c r="K601" s="6" t="s">
        <f>=Портфель!F13*Портфель!$Q$13</f>
      </c>
      <c r="L601" s="6" t="s">
        <f>=(K601-J601)*E601</f>
      </c>
      <c r="M601" s="6" t="s">
        <f>=MAX(0,L601*0.13)</f>
      </c>
    </row>
    <row collapsed="false" customFormat="false" customHeight="false" hidden="false" ht="12.1" outlineLevel="0" r="602">
      <c r="A602" s="53" t="n">
        <v>45573</v>
      </c>
      <c r="B602" s="17" t="s">
        <v>704</v>
      </c>
      <c r="C602" s="17" t="s">
        <v>51</v>
      </c>
      <c r="D602" s="17" t="s">
        <v>52</v>
      </c>
      <c r="E602" s="18" t="n">
        <v>1590</v>
      </c>
      <c r="F602" s="7" t="s">
        <f>=DATEDIF(A602,$N$2,"y")</f>
      </c>
      <c r="G602" s="7" t="s">
        <f>=DATEDIF(A602,$N$2,"ym")</f>
      </c>
      <c r="H602" s="7" t="s">
        <f>=DATEDIF(A602,$N$2,"md")</f>
      </c>
      <c r="I602" s="7" t="n">
        <v>388</v>
      </c>
      <c r="J602" s="18" t="n">
        <v>43.747490566038</v>
      </c>
      <c r="K602" s="6" t="s">
        <f>=Портфель!F13*Портфель!$Q$13</f>
      </c>
      <c r="L602" s="6" t="s">
        <f>=(K602-J602)*E602</f>
      </c>
      <c r="M602" s="6" t="s">
        <f>=MAX(0,L602*0.13)</f>
      </c>
    </row>
    <row collapsed="false" customFormat="false" customHeight="false" hidden="false" ht="12.1" outlineLevel="0" r="603">
      <c r="A603" s="53" t="n">
        <v>45573</v>
      </c>
      <c r="B603" s="17" t="s">
        <v>704</v>
      </c>
      <c r="C603" s="17" t="s">
        <v>51</v>
      </c>
      <c r="D603" s="17" t="s">
        <v>52</v>
      </c>
      <c r="E603" s="18" t="n">
        <v>410</v>
      </c>
      <c r="F603" s="7" t="s">
        <f>=DATEDIF(A603,$N$2,"y")</f>
      </c>
      <c r="G603" s="7" t="s">
        <f>=DATEDIF(A603,$N$2,"ym")</f>
      </c>
      <c r="H603" s="7" t="s">
        <f>=DATEDIF(A603,$N$2,"md")</f>
      </c>
      <c r="I603" s="7" t="n">
        <v>388</v>
      </c>
      <c r="J603" s="18" t="n">
        <v>43.517390243902</v>
      </c>
      <c r="K603" s="6" t="s">
        <f>=Портфель!F13*Портфель!$Q$13</f>
      </c>
      <c r="L603" s="6" t="s">
        <f>=(K603-J603)*E603</f>
      </c>
      <c r="M603" s="6" t="s">
        <f>=MAX(0,L603*0.13)</f>
      </c>
    </row>
    <row collapsed="false" customFormat="false" customHeight="false" hidden="false" ht="12.1" outlineLevel="0" r="604">
      <c r="A604" s="53" t="n">
        <v>45574</v>
      </c>
      <c r="B604" s="17" t="s">
        <v>704</v>
      </c>
      <c r="C604" s="17" t="s">
        <v>51</v>
      </c>
      <c r="D604" s="17" t="s">
        <v>52</v>
      </c>
      <c r="E604" s="18" t="n">
        <v>120</v>
      </c>
      <c r="F604" s="7" t="s">
        <f>=DATEDIF(A604,$N$2,"y")</f>
      </c>
      <c r="G604" s="7" t="s">
        <f>=DATEDIF(A604,$N$2,"ym")</f>
      </c>
      <c r="H604" s="7" t="s">
        <f>=DATEDIF(A604,$N$2,"md")</f>
      </c>
      <c r="I604" s="7" t="n">
        <v>387</v>
      </c>
      <c r="J604" s="18" t="n">
        <v>43.6775</v>
      </c>
      <c r="K604" s="6" t="s">
        <f>=Портфель!F13*Портфель!$Q$13</f>
      </c>
      <c r="L604" s="6" t="s">
        <f>=(K604-J604)*E604</f>
      </c>
      <c r="M604" s="6" t="s">
        <f>=MAX(0,L604*0.13)</f>
      </c>
    </row>
    <row collapsed="false" customFormat="false" customHeight="false" hidden="false" ht="12.1" outlineLevel="0" r="605">
      <c r="A605" s="53" t="n">
        <v>45574</v>
      </c>
      <c r="B605" s="17" t="s">
        <v>704</v>
      </c>
      <c r="C605" s="17" t="s">
        <v>51</v>
      </c>
      <c r="D605" s="17" t="s">
        <v>52</v>
      </c>
      <c r="E605" s="18" t="n">
        <v>1610</v>
      </c>
      <c r="F605" s="7" t="s">
        <f>=DATEDIF(A605,$N$2,"y")</f>
      </c>
      <c r="G605" s="7" t="s">
        <f>=DATEDIF(A605,$N$2,"ym")</f>
      </c>
      <c r="H605" s="7" t="s">
        <f>=DATEDIF(A605,$N$2,"md")</f>
      </c>
      <c r="I605" s="7" t="n">
        <v>387</v>
      </c>
      <c r="J605" s="18" t="n">
        <v>43.42</v>
      </c>
      <c r="K605" s="6" t="s">
        <f>=Портфель!F13*Портфель!$Q$13</f>
      </c>
      <c r="L605" s="6" t="s">
        <f>=(K605-J605)*E605</f>
      </c>
      <c r="M605" s="6" t="s">
        <f>=MAX(0,L605*0.13)</f>
      </c>
    </row>
    <row collapsed="false" customFormat="false" customHeight="false" hidden="false" ht="12.1" outlineLevel="0" r="606">
      <c r="A606" s="53" t="n">
        <v>45589</v>
      </c>
      <c r="B606" s="17" t="s">
        <v>704</v>
      </c>
      <c r="C606" s="17" t="s">
        <v>51</v>
      </c>
      <c r="D606" s="17" t="s">
        <v>52</v>
      </c>
      <c r="E606" s="18" t="n">
        <v>130</v>
      </c>
      <c r="F606" s="7" t="s">
        <f>=DATEDIF(A606,$N$2,"y")</f>
      </c>
      <c r="G606" s="7" t="s">
        <f>=DATEDIF(A606,$N$2,"ym")</f>
      </c>
      <c r="H606" s="7" t="s">
        <f>=DATEDIF(A606,$N$2,"md")</f>
      </c>
      <c r="I606" s="7" t="n">
        <v>372</v>
      </c>
      <c r="J606" s="18" t="n">
        <v>39.122384615385</v>
      </c>
      <c r="K606" s="6" t="s">
        <f>=Портфель!F13*Портфель!$Q$13</f>
      </c>
      <c r="L606" s="6" t="s">
        <f>=(K606-J606)*E606</f>
      </c>
      <c r="M606" s="6" t="s">
        <f>=MAX(0,L606*0.13)</f>
      </c>
    </row>
    <row collapsed="false" customFormat="false" customHeight="false" hidden="false" ht="12.1" outlineLevel="0" r="607">
      <c r="A607" s="53" t="n">
        <v>45656</v>
      </c>
      <c r="B607" s="17" t="s">
        <v>704</v>
      </c>
      <c r="C607" s="17" t="s">
        <v>51</v>
      </c>
      <c r="D607" s="17" t="s">
        <v>52</v>
      </c>
      <c r="E607" s="18" t="n">
        <v>1000</v>
      </c>
      <c r="F607" s="7" t="s">
        <f>=DATEDIF(A607,$N$2,"y")</f>
      </c>
      <c r="G607" s="7" t="s">
        <f>=DATEDIF(A607,$N$2,"ym")</f>
      </c>
      <c r="H607" s="7" t="s">
        <f>=DATEDIF(A607,$N$2,"md")</f>
      </c>
      <c r="I607" s="7" t="n">
        <v>305</v>
      </c>
      <c r="J607" s="18" t="n">
        <v>38.592</v>
      </c>
      <c r="K607" s="6" t="s">
        <f>=Портфель!F13*Портфель!$Q$13</f>
      </c>
      <c r="L607" s="6" t="s">
        <f>=(K607-J607)*E607</f>
      </c>
      <c r="M607" s="6" t="s">
        <f>=MAX(0,L607*0.13)</f>
      </c>
    </row>
    <row collapsed="false" customFormat="false" customHeight="false" hidden="false" ht="12.1" outlineLevel="0" r="608">
      <c r="A608" s="53" t="n">
        <v>45670</v>
      </c>
      <c r="B608" s="17" t="s">
        <v>704</v>
      </c>
      <c r="C608" s="17" t="s">
        <v>51</v>
      </c>
      <c r="D608" s="17" t="s">
        <v>52</v>
      </c>
      <c r="E608" s="18" t="n">
        <v>100</v>
      </c>
      <c r="F608" s="7" t="s">
        <f>=DATEDIF(A608,$N$2,"y")</f>
      </c>
      <c r="G608" s="7" t="s">
        <f>=DATEDIF(A608,$N$2,"ym")</f>
      </c>
      <c r="H608" s="7" t="s">
        <f>=DATEDIF(A608,$N$2,"md")</f>
      </c>
      <c r="I608" s="7" t="n">
        <v>291</v>
      </c>
      <c r="J608" s="18" t="n">
        <v>38.5204</v>
      </c>
      <c r="K608" s="6" t="s">
        <f>=Портфель!F13*Портфель!$Q$13</f>
      </c>
      <c r="L608" s="6" t="s">
        <f>=(K608-J608)*E608</f>
      </c>
      <c r="M608" s="6" t="s">
        <f>=MAX(0,L608*0.13)</f>
      </c>
    </row>
    <row collapsed="false" customFormat="false" customHeight="false" hidden="false" ht="12.1" outlineLevel="0" r="609">
      <c r="A609" s="53" t="n">
        <v>43833</v>
      </c>
      <c r="B609" s="17" t="s">
        <v>704</v>
      </c>
      <c r="C609" s="17" t="s">
        <v>53</v>
      </c>
      <c r="D609" s="17" t="s">
        <v>54</v>
      </c>
      <c r="E609" s="18" t="n">
        <v>210</v>
      </c>
      <c r="F609" s="7" t="s">
        <f>=DATEDIF(A609,$N$2,"y")</f>
      </c>
      <c r="G609" s="7" t="s">
        <f>=DATEDIF(A609,$N$2,"ym")</f>
      </c>
      <c r="H609" s="7" t="s">
        <f>=DATEDIF(A609,$N$2,"md")</f>
      </c>
      <c r="I609" s="7" t="n">
        <v>2128</v>
      </c>
      <c r="J609" s="18" t="n">
        <v>107.94533333333</v>
      </c>
      <c r="K609" s="6" t="s">
        <f>=Портфель!F14*Портфель!$Q$13</f>
      </c>
      <c r="L609" s="6" t="s">
        <f>=(K609-J609)*E609</f>
      </c>
      <c r="M609" s="6" t="s">
        <f>=MAX(0,L609*0.13)</f>
      </c>
    </row>
    <row collapsed="false" customFormat="false" customHeight="false" hidden="false" ht="12.1" outlineLevel="0" r="610">
      <c r="A610" s="53" t="n">
        <v>43833</v>
      </c>
      <c r="B610" s="17" t="s">
        <v>704</v>
      </c>
      <c r="C610" s="17" t="s">
        <v>53</v>
      </c>
      <c r="D610" s="17" t="s">
        <v>54</v>
      </c>
      <c r="E610" s="18" t="n">
        <v>60</v>
      </c>
      <c r="F610" s="7" t="s">
        <f>=DATEDIF(A610,$N$2,"y")</f>
      </c>
      <c r="G610" s="7" t="s">
        <f>=DATEDIF(A610,$N$2,"ym")</f>
      </c>
      <c r="H610" s="7" t="s">
        <f>=DATEDIF(A610,$N$2,"md")</f>
      </c>
      <c r="I610" s="7" t="n">
        <v>2128</v>
      </c>
      <c r="J610" s="18" t="n">
        <v>107.94533333333</v>
      </c>
      <c r="K610" s="6" t="s">
        <f>=Портфель!F14*Портфель!$Q$13</f>
      </c>
      <c r="L610" s="6" t="s">
        <f>=(K610-J610)*E610</f>
      </c>
      <c r="M610" s="6" t="s">
        <f>=MAX(0,L610*0.13)</f>
      </c>
    </row>
    <row collapsed="false" customFormat="false" customHeight="false" hidden="false" ht="12.1" outlineLevel="0" r="611">
      <c r="A611" s="53" t="n">
        <v>43833</v>
      </c>
      <c r="B611" s="17" t="s">
        <v>704</v>
      </c>
      <c r="C611" s="17" t="s">
        <v>53</v>
      </c>
      <c r="D611" s="17" t="s">
        <v>54</v>
      </c>
      <c r="E611" s="18" t="n">
        <v>30</v>
      </c>
      <c r="F611" s="7" t="s">
        <f>=DATEDIF(A611,$N$2,"y")</f>
      </c>
      <c r="G611" s="7" t="s">
        <f>=DATEDIF(A611,$N$2,"ym")</f>
      </c>
      <c r="H611" s="7" t="s">
        <f>=DATEDIF(A611,$N$2,"md")</f>
      </c>
      <c r="I611" s="7" t="n">
        <v>2128</v>
      </c>
      <c r="J611" s="18" t="n">
        <v>107.94566666667</v>
      </c>
      <c r="K611" s="6" t="s">
        <f>=Портфель!F14*Портфель!$Q$13</f>
      </c>
      <c r="L611" s="6" t="s">
        <f>=(K611-J611)*E611</f>
      </c>
      <c r="M611" s="6" t="s">
        <f>=MAX(0,L611*0.13)</f>
      </c>
    </row>
    <row collapsed="false" customFormat="false" customHeight="false" hidden="false" ht="12.1" outlineLevel="0" r="612">
      <c r="A612" s="53" t="n">
        <v>43895</v>
      </c>
      <c r="B612" s="17" t="s">
        <v>704</v>
      </c>
      <c r="C612" s="17" t="s">
        <v>53</v>
      </c>
      <c r="D612" s="17" t="s">
        <v>54</v>
      </c>
      <c r="E612" s="18" t="n">
        <v>600</v>
      </c>
      <c r="F612" s="7" t="s">
        <f>=DATEDIF(A612,$N$2,"y")</f>
      </c>
      <c r="G612" s="7" t="s">
        <f>=DATEDIF(A612,$N$2,"ym")</f>
      </c>
      <c r="H612" s="7" t="s">
        <f>=DATEDIF(A612,$N$2,"md")</f>
      </c>
      <c r="I612" s="7" t="n">
        <v>2066</v>
      </c>
      <c r="J612" s="18" t="n">
        <v>95.548983333333</v>
      </c>
      <c r="K612" s="6" t="s">
        <f>=Портфель!F14*Портфель!$Q$13</f>
      </c>
      <c r="L612" s="6" t="s">
        <f>=(K612-J612)*E612</f>
      </c>
      <c r="M612" s="6" t="s">
        <f>=MAX(0,L612*0.13)</f>
      </c>
    </row>
    <row collapsed="false" customFormat="false" customHeight="false" hidden="false" ht="12.1" outlineLevel="0" r="613">
      <c r="A613" s="53" t="n">
        <v>43895</v>
      </c>
      <c r="B613" s="17" t="s">
        <v>704</v>
      </c>
      <c r="C613" s="17" t="s">
        <v>53</v>
      </c>
      <c r="D613" s="17" t="s">
        <v>54</v>
      </c>
      <c r="E613" s="18" t="n">
        <v>200</v>
      </c>
      <c r="F613" s="7" t="s">
        <f>=DATEDIF(A613,$N$2,"y")</f>
      </c>
      <c r="G613" s="7" t="s">
        <f>=DATEDIF(A613,$N$2,"ym")</f>
      </c>
      <c r="H613" s="7" t="s">
        <f>=DATEDIF(A613,$N$2,"md")</f>
      </c>
      <c r="I613" s="7" t="n">
        <v>2066</v>
      </c>
      <c r="J613" s="18" t="n">
        <v>94.79865</v>
      </c>
      <c r="K613" s="6" t="s">
        <f>=Портфель!F14*Портфель!$Q$13</f>
      </c>
      <c r="L613" s="6" t="s">
        <f>=(K613-J613)*E613</f>
      </c>
      <c r="M613" s="6" t="s">
        <f>=MAX(0,L613*0.13)</f>
      </c>
    </row>
    <row collapsed="false" customFormat="false" customHeight="false" hidden="false" ht="12.1" outlineLevel="0" r="614">
      <c r="A614" s="53" t="n">
        <v>43902</v>
      </c>
      <c r="B614" s="17" t="s">
        <v>704</v>
      </c>
      <c r="C614" s="17" t="s">
        <v>53</v>
      </c>
      <c r="D614" s="17" t="s">
        <v>54</v>
      </c>
      <c r="E614" s="18" t="n">
        <v>100</v>
      </c>
      <c r="F614" s="7" t="s">
        <f>=DATEDIF(A614,$N$2,"y")</f>
      </c>
      <c r="G614" s="7" t="s">
        <f>=DATEDIF(A614,$N$2,"ym")</f>
      </c>
      <c r="H614" s="7" t="s">
        <f>=DATEDIF(A614,$N$2,"md")</f>
      </c>
      <c r="I614" s="7" t="n">
        <v>2059</v>
      </c>
      <c r="J614" s="18" t="n">
        <v>89.0457</v>
      </c>
      <c r="K614" s="6" t="s">
        <f>=Портфель!F14*Портфель!$Q$13</f>
      </c>
      <c r="L614" s="6" t="s">
        <f>=(K614-J614)*E614</f>
      </c>
      <c r="M614" s="6" t="s">
        <f>=MAX(0,L614*0.13)</f>
      </c>
    </row>
    <row collapsed="false" customFormat="false" customHeight="false" hidden="false" ht="12.1" outlineLevel="0" r="615">
      <c r="A615" s="53" t="n">
        <v>43906</v>
      </c>
      <c r="B615" s="17" t="s">
        <v>704</v>
      </c>
      <c r="C615" s="17" t="s">
        <v>53</v>
      </c>
      <c r="D615" s="17" t="s">
        <v>54</v>
      </c>
      <c r="E615" s="18" t="n">
        <v>100</v>
      </c>
      <c r="F615" s="7" t="s">
        <f>=DATEDIF(A615,$N$2,"y")</f>
      </c>
      <c r="G615" s="7" t="s">
        <f>=DATEDIF(A615,$N$2,"ym")</f>
      </c>
      <c r="H615" s="7" t="s">
        <f>=DATEDIF(A615,$N$2,"md")</f>
      </c>
      <c r="I615" s="7" t="n">
        <v>2055</v>
      </c>
      <c r="J615" s="18" t="n">
        <v>87.3448</v>
      </c>
      <c r="K615" s="6" t="s">
        <f>=Портфель!F14*Портфель!$Q$13</f>
      </c>
      <c r="L615" s="6" t="s">
        <f>=(K615-J615)*E615</f>
      </c>
      <c r="M615" s="6" t="s">
        <f>=MAX(0,L615*0.13)</f>
      </c>
    </row>
    <row collapsed="false" customFormat="false" customHeight="false" hidden="false" ht="12.1" outlineLevel="0" r="616">
      <c r="A616" s="53" t="n">
        <v>44466</v>
      </c>
      <c r="B616" s="17" t="s">
        <v>704</v>
      </c>
      <c r="C616" s="17" t="s">
        <v>53</v>
      </c>
      <c r="D616" s="17" t="s">
        <v>54</v>
      </c>
      <c r="E616" s="18" t="n">
        <v>100</v>
      </c>
      <c r="F616" s="7" t="s">
        <f>=DATEDIF(A616,$N$2,"y")</f>
      </c>
      <c r="G616" s="7" t="s">
        <f>=DATEDIF(A616,$N$2,"ym")</f>
      </c>
      <c r="H616" s="7" t="s">
        <f>=DATEDIF(A616,$N$2,"md")</f>
      </c>
      <c r="I616" s="7" t="n">
        <v>1495</v>
      </c>
      <c r="J616" s="18" t="n">
        <v>177.6887</v>
      </c>
      <c r="K616" s="6" t="s">
        <f>=Портфель!F14*Портфель!$Q$13</f>
      </c>
      <c r="L616" s="6" t="s">
        <f>=(K616-J616)*E616</f>
      </c>
      <c r="M616" s="6" t="s">
        <f>=MAX(0,L616*0.13)</f>
      </c>
    </row>
    <row collapsed="false" customFormat="false" customHeight="false" hidden="false" ht="12.1" outlineLevel="0" r="617">
      <c r="A617" s="53" t="n">
        <v>44519</v>
      </c>
      <c r="B617" s="17" t="s">
        <v>704</v>
      </c>
      <c r="C617" s="17" t="s">
        <v>53</v>
      </c>
      <c r="D617" s="17" t="s">
        <v>54</v>
      </c>
      <c r="E617" s="18" t="n">
        <v>150</v>
      </c>
      <c r="F617" s="7" t="s">
        <f>=DATEDIF(A617,$N$2,"y")</f>
      </c>
      <c r="G617" s="7" t="s">
        <f>=DATEDIF(A617,$N$2,"ym")</f>
      </c>
      <c r="H617" s="7" t="s">
        <f>=DATEDIF(A617,$N$2,"md")</f>
      </c>
      <c r="I617" s="7" t="n">
        <v>1442</v>
      </c>
      <c r="J617" s="18" t="n">
        <v>161.7808</v>
      </c>
      <c r="K617" s="6" t="s">
        <f>=Портфель!F14*Портфель!$Q$13</f>
      </c>
      <c r="L617" s="6" t="s">
        <f>=(K617-J617)*E617</f>
      </c>
      <c r="M617" s="6" t="s">
        <f>=MAX(0,L617*0.13)</f>
      </c>
    </row>
    <row collapsed="false" customFormat="false" customHeight="false" hidden="false" ht="12.1" outlineLevel="0" r="618">
      <c r="A618" s="53" t="n">
        <v>44524</v>
      </c>
      <c r="B618" s="17" t="s">
        <v>704</v>
      </c>
      <c r="C618" s="17" t="s">
        <v>53</v>
      </c>
      <c r="D618" s="17" t="s">
        <v>54</v>
      </c>
      <c r="E618" s="18" t="n">
        <v>100</v>
      </c>
      <c r="F618" s="7" t="s">
        <f>=DATEDIF(A618,$N$2,"y")</f>
      </c>
      <c r="G618" s="7" t="s">
        <f>=DATEDIF(A618,$N$2,"ym")</f>
      </c>
      <c r="H618" s="7" t="s">
        <f>=DATEDIF(A618,$N$2,"md")</f>
      </c>
      <c r="I618" s="7" t="n">
        <v>1437</v>
      </c>
      <c r="J618" s="18" t="n">
        <v>154.077</v>
      </c>
      <c r="K618" s="6" t="s">
        <f>=Портфель!F14*Портфель!$Q$13</f>
      </c>
      <c r="L618" s="6" t="s">
        <f>=(K618-J618)*E618</f>
      </c>
      <c r="M618" s="6" t="s">
        <f>=MAX(0,L618*0.13)</f>
      </c>
    </row>
    <row collapsed="false" customFormat="false" customHeight="false" hidden="false" ht="12.1" outlineLevel="0" r="619">
      <c r="A619" s="53" t="n">
        <v>44594</v>
      </c>
      <c r="B619" s="17" t="s">
        <v>704</v>
      </c>
      <c r="C619" s="17" t="s">
        <v>53</v>
      </c>
      <c r="D619" s="17" t="s">
        <v>54</v>
      </c>
      <c r="E619" s="18" t="n">
        <v>40</v>
      </c>
      <c r="F619" s="7" t="s">
        <f>=DATEDIF(A619,$N$2,"y")</f>
      </c>
      <c r="G619" s="7" t="s">
        <f>=DATEDIF(A619,$N$2,"ym")</f>
      </c>
      <c r="H619" s="7" t="s">
        <f>=DATEDIF(A619,$N$2,"md")</f>
      </c>
      <c r="I619" s="7" t="n">
        <v>1367</v>
      </c>
      <c r="J619" s="18" t="n">
        <v>142.2455</v>
      </c>
      <c r="K619" s="6" t="s">
        <f>=Портфель!F14*Портфель!$Q$13</f>
      </c>
      <c r="L619" s="6" t="s">
        <f>=(K619-J619)*E619</f>
      </c>
      <c r="M619" s="6" t="s">
        <f>=MAX(0,L619*0.13)</f>
      </c>
    </row>
    <row collapsed="false" customFormat="false" customHeight="false" hidden="false" ht="12.1" outlineLevel="0" r="620">
      <c r="A620" s="53" t="n">
        <v>44594</v>
      </c>
      <c r="B620" s="17" t="s">
        <v>704</v>
      </c>
      <c r="C620" s="17" t="s">
        <v>53</v>
      </c>
      <c r="D620" s="17" t="s">
        <v>54</v>
      </c>
      <c r="E620" s="18" t="n">
        <v>10</v>
      </c>
      <c r="F620" s="7" t="s">
        <f>=DATEDIF(A620,$N$2,"y")</f>
      </c>
      <c r="G620" s="7" t="s">
        <f>=DATEDIF(A620,$N$2,"ym")</f>
      </c>
      <c r="H620" s="7" t="s">
        <f>=DATEDIF(A620,$N$2,"md")</f>
      </c>
      <c r="I620" s="7" t="n">
        <v>1367</v>
      </c>
      <c r="J620" s="18" t="n">
        <v>142.245</v>
      </c>
      <c r="K620" s="6" t="s">
        <f>=Портфель!F14*Портфель!$Q$13</f>
      </c>
      <c r="L620" s="6" t="s">
        <f>=(K620-J620)*E620</f>
      </c>
      <c r="M620" s="6" t="s">
        <f>=MAX(0,L620*0.13)</f>
      </c>
    </row>
    <row collapsed="false" customFormat="false" customHeight="false" hidden="false" ht="12.1" outlineLevel="0" r="621">
      <c r="A621" s="53" t="n">
        <v>44594</v>
      </c>
      <c r="B621" s="17" t="s">
        <v>704</v>
      </c>
      <c r="C621" s="17" t="s">
        <v>53</v>
      </c>
      <c r="D621" s="17" t="s">
        <v>54</v>
      </c>
      <c r="E621" s="18" t="n">
        <v>100</v>
      </c>
      <c r="F621" s="7" t="s">
        <f>=DATEDIF(A621,$N$2,"y")</f>
      </c>
      <c r="G621" s="7" t="s">
        <f>=DATEDIF(A621,$N$2,"ym")</f>
      </c>
      <c r="H621" s="7" t="s">
        <f>=DATEDIF(A621,$N$2,"md")</f>
      </c>
      <c r="I621" s="7" t="n">
        <v>1367</v>
      </c>
      <c r="J621" s="18" t="n">
        <v>142.2454</v>
      </c>
      <c r="K621" s="6" t="s">
        <f>=Портфель!F14*Портфель!$Q$13</f>
      </c>
      <c r="L621" s="6" t="s">
        <f>=(K621-J621)*E621</f>
      </c>
      <c r="M621" s="6" t="s">
        <f>=MAX(0,L621*0.13)</f>
      </c>
    </row>
    <row collapsed="false" customFormat="false" customHeight="false" hidden="false" ht="12.1" outlineLevel="0" r="622">
      <c r="A622" s="53" t="n">
        <v>44722</v>
      </c>
      <c r="B622" s="17" t="s">
        <v>704</v>
      </c>
      <c r="C622" s="17" t="s">
        <v>53</v>
      </c>
      <c r="D622" s="17" t="s">
        <v>54</v>
      </c>
      <c r="E622" s="18" t="n">
        <v>70</v>
      </c>
      <c r="F622" s="7" t="s">
        <f>=DATEDIF(A622,$N$2,"y")</f>
      </c>
      <c r="G622" s="7" t="s">
        <f>=DATEDIF(A622,$N$2,"ym")</f>
      </c>
      <c r="H622" s="7" t="s">
        <f>=DATEDIF(A622,$N$2,"md")</f>
      </c>
      <c r="I622" s="7" t="n">
        <v>1239</v>
      </c>
      <c r="J622" s="18" t="n">
        <v>85.789571428571</v>
      </c>
      <c r="K622" s="6" t="s">
        <f>=Портфель!F14*Портфель!$Q$13</f>
      </c>
      <c r="L622" s="6" t="s">
        <f>=(K622-J622)*E622</f>
      </c>
      <c r="M622" s="6" t="s">
        <f>=MAX(0,L622*0.13)</f>
      </c>
    </row>
    <row collapsed="false" customFormat="false" customHeight="false" hidden="false" ht="12.1" outlineLevel="0" r="623">
      <c r="A623" s="53" t="n">
        <v>44743</v>
      </c>
      <c r="B623" s="17" t="s">
        <v>704</v>
      </c>
      <c r="C623" s="17" t="s">
        <v>53</v>
      </c>
      <c r="D623" s="17" t="s">
        <v>54</v>
      </c>
      <c r="E623" s="18" t="n">
        <v>200</v>
      </c>
      <c r="F623" s="7" t="s">
        <f>=DATEDIF(A623,$N$2,"y")</f>
      </c>
      <c r="G623" s="7" t="s">
        <f>=DATEDIF(A623,$N$2,"ym")</f>
      </c>
      <c r="H623" s="7" t="s">
        <f>=DATEDIF(A623,$N$2,"md")</f>
      </c>
      <c r="I623" s="7" t="n">
        <v>1218</v>
      </c>
      <c r="J623" s="18" t="n">
        <v>85.0391</v>
      </c>
      <c r="K623" s="6" t="s">
        <f>=Портфель!F14*Портфель!$Q$13</f>
      </c>
      <c r="L623" s="6" t="s">
        <f>=(K623-J623)*E623</f>
      </c>
      <c r="M623" s="6" t="s">
        <f>=MAX(0,L623*0.13)</f>
      </c>
    </row>
    <row collapsed="false" customFormat="false" customHeight="false" hidden="false" ht="12.1" outlineLevel="0" r="624">
      <c r="A624" s="53" t="n">
        <v>44792</v>
      </c>
      <c r="B624" s="17" t="s">
        <v>704</v>
      </c>
      <c r="C624" s="17" t="s">
        <v>53</v>
      </c>
      <c r="D624" s="17" t="s">
        <v>54</v>
      </c>
      <c r="E624" s="18" t="n">
        <v>100</v>
      </c>
      <c r="F624" s="7" t="s">
        <f>=DATEDIF(A624,$N$2,"y")</f>
      </c>
      <c r="G624" s="7" t="s">
        <f>=DATEDIF(A624,$N$2,"ym")</f>
      </c>
      <c r="H624" s="7" t="s">
        <f>=DATEDIF(A624,$N$2,"md")</f>
      </c>
      <c r="I624" s="7" t="n">
        <v>1169</v>
      </c>
      <c r="J624" s="18" t="n">
        <v>84.4423</v>
      </c>
      <c r="K624" s="6" t="s">
        <f>=Портфель!F14*Портфель!$Q$13</f>
      </c>
      <c r="L624" s="6" t="s">
        <f>=(K624-J624)*E624</f>
      </c>
      <c r="M624" s="6" t="s">
        <f>=MAX(0,L624*0.13)</f>
      </c>
    </row>
    <row collapsed="false" customFormat="false" customHeight="false" hidden="false" ht="12.1" outlineLevel="0" r="625">
      <c r="A625" s="53" t="n">
        <v>44911</v>
      </c>
      <c r="B625" s="17" t="s">
        <v>704</v>
      </c>
      <c r="C625" s="17" t="s">
        <v>53</v>
      </c>
      <c r="D625" s="17" t="s">
        <v>54</v>
      </c>
      <c r="E625" s="18" t="n">
        <v>130</v>
      </c>
      <c r="F625" s="7" t="s">
        <f>=DATEDIF(A625,$N$2,"y")</f>
      </c>
      <c r="G625" s="7" t="s">
        <f>=DATEDIF(A625,$N$2,"ym")</f>
      </c>
      <c r="H625" s="7" t="s">
        <f>=DATEDIF(A625,$N$2,"md")</f>
      </c>
      <c r="I625" s="7" t="n">
        <v>1050</v>
      </c>
      <c r="J625" s="18" t="n">
        <v>85.034</v>
      </c>
      <c r="K625" s="6" t="s">
        <f>=Портфель!F14*Портфель!$Q$13</f>
      </c>
      <c r="L625" s="6" t="s">
        <f>=(K625-J625)*E625</f>
      </c>
      <c r="M625" s="6" t="s">
        <f>=MAX(0,L625*0.13)</f>
      </c>
    </row>
    <row collapsed="false" customFormat="false" customHeight="false" hidden="false" ht="12.1" outlineLevel="0" r="626">
      <c r="A626" s="53" t="n">
        <v>45747</v>
      </c>
      <c r="B626" s="17" t="s">
        <v>704</v>
      </c>
      <c r="C626" s="17" t="s">
        <v>56</v>
      </c>
      <c r="D626" s="17" t="s">
        <v>57</v>
      </c>
      <c r="E626" s="18" t="n">
        <v>15</v>
      </c>
      <c r="F626" s="7" t="s">
        <f>=DATEDIF(A626,$N$2,"y")</f>
      </c>
      <c r="G626" s="7" t="s">
        <f>=DATEDIF(A626,$N$2,"ym")</f>
      </c>
      <c r="H626" s="7" t="s">
        <f>=DATEDIF(A626,$N$2,"md")</f>
      </c>
      <c r="I626" s="7" t="n">
        <v>214</v>
      </c>
      <c r="J626" s="18" t="n">
        <v>6361.45</v>
      </c>
      <c r="K626" s="6" t="s">
        <f>=Портфель!F15*Портфель!$Q$13</f>
      </c>
      <c r="L626" s="6" t="s">
        <f>=(K626-J626)*E626</f>
      </c>
      <c r="M626" s="6" t="s">
        <f>=MAX(0,L626*0.13)</f>
      </c>
    </row>
    <row collapsed="false" customFormat="false" customHeight="false" hidden="false" ht="12.1" outlineLevel="0" r="627">
      <c r="A627" s="53" t="n">
        <v>45747</v>
      </c>
      <c r="B627" s="17" t="s">
        <v>704</v>
      </c>
      <c r="C627" s="17" t="s">
        <v>56</v>
      </c>
      <c r="D627" s="17" t="s">
        <v>57</v>
      </c>
      <c r="E627" s="18" t="n">
        <v>1</v>
      </c>
      <c r="F627" s="7" t="s">
        <f>=DATEDIF(A627,$N$2,"y")</f>
      </c>
      <c r="G627" s="7" t="s">
        <f>=DATEDIF(A627,$N$2,"ym")</f>
      </c>
      <c r="H627" s="7" t="s">
        <f>=DATEDIF(A627,$N$2,"md")</f>
      </c>
      <c r="I627" s="7" t="n">
        <v>214</v>
      </c>
      <c r="J627" s="18" t="n">
        <v>6434.57</v>
      </c>
      <c r="K627" s="6" t="s">
        <f>=Портфель!F15*Портфель!$Q$13</f>
      </c>
      <c r="L627" s="6" t="s">
        <f>=(K627-J627)*E627</f>
      </c>
      <c r="M627" s="6" t="s">
        <f>=MAX(0,L627*0.13)</f>
      </c>
    </row>
    <row collapsed="false" customFormat="false" customHeight="false" hidden="false" ht="12.1" outlineLevel="0" r="628">
      <c r="A628" s="53" t="n">
        <v>45818</v>
      </c>
      <c r="B628" s="17" t="s">
        <v>704</v>
      </c>
      <c r="C628" s="17" t="s">
        <v>56</v>
      </c>
      <c r="D628" s="17" t="s">
        <v>57</v>
      </c>
      <c r="E628" s="18" t="n">
        <v>9</v>
      </c>
      <c r="F628" s="7" t="s">
        <f>=DATEDIF(A628,$N$2,"y")</f>
      </c>
      <c r="G628" s="7" t="s">
        <f>=DATEDIF(A628,$N$2,"ym")</f>
      </c>
      <c r="H628" s="7" t="s">
        <f>=DATEDIF(A628,$N$2,"md")</f>
      </c>
      <c r="I628" s="7" t="n">
        <v>143</v>
      </c>
      <c r="J628" s="18" t="n">
        <v>6074.4288888889</v>
      </c>
      <c r="K628" s="6" t="s">
        <f>=Портфель!F15*Портфель!$Q$13</f>
      </c>
      <c r="L628" s="6" t="s">
        <f>=(K628-J628)*E628</f>
      </c>
      <c r="M628" s="6" t="s">
        <f>=MAX(0,L628*0.13)</f>
      </c>
    </row>
    <row collapsed="false" customFormat="false" customHeight="false" hidden="false" ht="12.1" outlineLevel="0" r="629">
      <c r="A629" s="53" t="n">
        <v>44424</v>
      </c>
      <c r="B629" s="17" t="s">
        <v>704</v>
      </c>
      <c r="C629" s="17" t="s">
        <v>59</v>
      </c>
      <c r="D629" s="17" t="s">
        <v>60</v>
      </c>
      <c r="E629" s="18" t="n">
        <v>80</v>
      </c>
      <c r="F629" s="7" t="s">
        <f>=DATEDIF(A629,$N$2,"y")</f>
      </c>
      <c r="G629" s="7" t="s">
        <f>=DATEDIF(A629,$N$2,"ym")</f>
      </c>
      <c r="H629" s="7" t="s">
        <f>=DATEDIF(A629,$N$2,"md")</f>
      </c>
      <c r="I629" s="7" t="n">
        <v>1537</v>
      </c>
      <c r="J629" s="18" t="n">
        <v>553.98225</v>
      </c>
      <c r="K629" s="6" t="s">
        <f>=Портфель!F16*Портфель!$Q$13</f>
      </c>
      <c r="L629" s="6" t="s">
        <f>=(K629-J629)*E629</f>
      </c>
      <c r="M629" s="6" t="s">
        <f>=MAX(0,L629*0.13)</f>
      </c>
    </row>
    <row collapsed="false" customFormat="false" customHeight="false" hidden="false" ht="12.1" outlineLevel="0" r="630">
      <c r="A630" s="53" t="n">
        <v>44427</v>
      </c>
      <c r="B630" s="17" t="s">
        <v>704</v>
      </c>
      <c r="C630" s="17" t="s">
        <v>59</v>
      </c>
      <c r="D630" s="17" t="s">
        <v>60</v>
      </c>
      <c r="E630" s="18" t="n">
        <v>40</v>
      </c>
      <c r="F630" s="7" t="s">
        <f>=DATEDIF(A630,$N$2,"y")</f>
      </c>
      <c r="G630" s="7" t="s">
        <f>=DATEDIF(A630,$N$2,"ym")</f>
      </c>
      <c r="H630" s="7" t="s">
        <f>=DATEDIF(A630,$N$2,"md")</f>
      </c>
      <c r="I630" s="7" t="n">
        <v>1534</v>
      </c>
      <c r="J630" s="18" t="n">
        <v>532.66625</v>
      </c>
      <c r="K630" s="6" t="s">
        <f>=Портфель!F16*Портфель!$Q$13</f>
      </c>
      <c r="L630" s="6" t="s">
        <f>=(K630-J630)*E630</f>
      </c>
      <c r="M630" s="6" t="s">
        <f>=MAX(0,L630*0.13)</f>
      </c>
    </row>
    <row collapsed="false" customFormat="false" customHeight="false" hidden="false" ht="12.1" outlineLevel="0" r="631">
      <c r="A631" s="53" t="n">
        <v>44428</v>
      </c>
      <c r="B631" s="17" t="s">
        <v>704</v>
      </c>
      <c r="C631" s="17" t="s">
        <v>59</v>
      </c>
      <c r="D631" s="17" t="s">
        <v>60</v>
      </c>
      <c r="E631" s="18" t="n">
        <v>40</v>
      </c>
      <c r="F631" s="7" t="s">
        <f>=DATEDIF(A631,$N$2,"y")</f>
      </c>
      <c r="G631" s="7" t="s">
        <f>=DATEDIF(A631,$N$2,"ym")</f>
      </c>
      <c r="H631" s="7" t="s">
        <f>=DATEDIF(A631,$N$2,"md")</f>
      </c>
      <c r="I631" s="7" t="n">
        <v>1533</v>
      </c>
      <c r="J631" s="18" t="n">
        <v>532.06575</v>
      </c>
      <c r="K631" s="6" t="s">
        <f>=Портфель!F16*Портфель!$Q$13</f>
      </c>
      <c r="L631" s="6" t="s">
        <f>=(K631-J631)*E631</f>
      </c>
      <c r="M631" s="6" t="s">
        <f>=MAX(0,L631*0.13)</f>
      </c>
    </row>
    <row collapsed="false" customFormat="false" customHeight="false" hidden="false" ht="12.1" outlineLevel="0" r="632">
      <c r="A632" s="53" t="n">
        <v>44433</v>
      </c>
      <c r="B632" s="17" t="s">
        <v>704</v>
      </c>
      <c r="C632" s="17" t="s">
        <v>59</v>
      </c>
      <c r="D632" s="17" t="s">
        <v>60</v>
      </c>
      <c r="E632" s="18" t="n">
        <v>10</v>
      </c>
      <c r="F632" s="7" t="s">
        <f>=DATEDIF(A632,$N$2,"y")</f>
      </c>
      <c r="G632" s="7" t="s">
        <f>=DATEDIF(A632,$N$2,"ym")</f>
      </c>
      <c r="H632" s="7" t="s">
        <f>=DATEDIF(A632,$N$2,"md")</f>
      </c>
      <c r="I632" s="7" t="n">
        <v>1528</v>
      </c>
      <c r="J632" s="18" t="n">
        <v>539.17</v>
      </c>
      <c r="K632" s="6" t="s">
        <f>=Портфель!F16*Портфель!$Q$13</f>
      </c>
      <c r="L632" s="6" t="s">
        <f>=(K632-J632)*E632</f>
      </c>
      <c r="M632" s="6" t="s">
        <f>=MAX(0,L632*0.13)</f>
      </c>
    </row>
    <row collapsed="false" customFormat="false" customHeight="false" hidden="false" ht="12.1" outlineLevel="0" r="633">
      <c r="A633" s="53" t="n">
        <v>44753</v>
      </c>
      <c r="B633" s="17" t="s">
        <v>704</v>
      </c>
      <c r="C633" s="17" t="s">
        <v>59</v>
      </c>
      <c r="D633" s="17" t="s">
        <v>60</v>
      </c>
      <c r="E633" s="18" t="n">
        <v>25</v>
      </c>
      <c r="F633" s="7" t="s">
        <f>=DATEDIF(A633,$N$2,"y")</f>
      </c>
      <c r="G633" s="7" t="s">
        <f>=DATEDIF(A633,$N$2,"ym")</f>
      </c>
      <c r="H633" s="7" t="s">
        <f>=DATEDIF(A633,$N$2,"md")</f>
      </c>
      <c r="I633" s="7" t="n">
        <v>1208</v>
      </c>
      <c r="J633" s="18" t="n">
        <v>344.6728</v>
      </c>
      <c r="K633" s="6" t="s">
        <f>=Портфель!F16*Портфель!$Q$13</f>
      </c>
      <c r="L633" s="6" t="s">
        <f>=(K633-J633)*E633</f>
      </c>
      <c r="M633" s="6" t="s">
        <f>=MAX(0,L633*0.13)</f>
      </c>
    </row>
    <row collapsed="false" customFormat="false" customHeight="false" hidden="false" ht="12.1" outlineLevel="0" r="634">
      <c r="A634" s="53" t="n">
        <v>44827</v>
      </c>
      <c r="B634" s="17" t="s">
        <v>704</v>
      </c>
      <c r="C634" s="17" t="s">
        <v>59</v>
      </c>
      <c r="D634" s="17" t="s">
        <v>60</v>
      </c>
      <c r="E634" s="18" t="n">
        <v>11</v>
      </c>
      <c r="F634" s="7" t="s">
        <f>=DATEDIF(A634,$N$2,"y")</f>
      </c>
      <c r="G634" s="7" t="s">
        <f>=DATEDIF(A634,$N$2,"ym")</f>
      </c>
      <c r="H634" s="7" t="s">
        <f>=DATEDIF(A634,$N$2,"md")</f>
      </c>
      <c r="I634" s="7" t="n">
        <v>1134</v>
      </c>
      <c r="J634" s="18" t="n">
        <v>298.84909090909</v>
      </c>
      <c r="K634" s="6" t="s">
        <f>=Портфель!F16*Портфель!$Q$13</f>
      </c>
      <c r="L634" s="6" t="s">
        <f>=(K634-J634)*E634</f>
      </c>
      <c r="M634" s="6" t="s">
        <f>=MAX(0,L634*0.13)</f>
      </c>
    </row>
    <row collapsed="false" customFormat="false" customHeight="false" hidden="false" ht="12.1" outlineLevel="0" r="635">
      <c r="A635" s="53" t="n">
        <v>44875</v>
      </c>
      <c r="B635" s="17" t="s">
        <v>704</v>
      </c>
      <c r="C635" s="17" t="s">
        <v>59</v>
      </c>
      <c r="D635" s="17" t="s">
        <v>60</v>
      </c>
      <c r="E635" s="18" t="n">
        <v>3</v>
      </c>
      <c r="F635" s="7" t="s">
        <f>=DATEDIF(A635,$N$2,"y")</f>
      </c>
      <c r="G635" s="7" t="s">
        <f>=DATEDIF(A635,$N$2,"ym")</f>
      </c>
      <c r="H635" s="7" t="s">
        <f>=DATEDIF(A635,$N$2,"md")</f>
      </c>
      <c r="I635" s="7" t="n">
        <v>1086</v>
      </c>
      <c r="J635" s="18" t="n">
        <v>354.34333333333</v>
      </c>
      <c r="K635" s="6" t="s">
        <f>=Портфель!F16*Портфель!$Q$13</f>
      </c>
      <c r="L635" s="6" t="s">
        <f>=(K635-J635)*E635</f>
      </c>
      <c r="M635" s="6" t="s">
        <f>=MAX(0,L635*0.13)</f>
      </c>
    </row>
    <row collapsed="false" customFormat="false" customHeight="false" hidden="false" ht="12.1" outlineLevel="0" r="636">
      <c r="A636" s="53" t="n">
        <v>44876</v>
      </c>
      <c r="B636" s="17" t="s">
        <v>704</v>
      </c>
      <c r="C636" s="17" t="s">
        <v>59</v>
      </c>
      <c r="D636" s="17" t="s">
        <v>60</v>
      </c>
      <c r="E636" s="18" t="n">
        <v>140</v>
      </c>
      <c r="F636" s="7" t="s">
        <f>=DATEDIF(A636,$N$2,"y")</f>
      </c>
      <c r="G636" s="7" t="s">
        <f>=DATEDIF(A636,$N$2,"ym")</f>
      </c>
      <c r="H636" s="7" t="s">
        <f>=DATEDIF(A636,$N$2,"md")</f>
      </c>
      <c r="I636" s="7" t="n">
        <v>1085</v>
      </c>
      <c r="J636" s="18" t="n">
        <v>356.94271428571</v>
      </c>
      <c r="K636" s="6" t="s">
        <f>=Портфель!F16*Портфель!$Q$13</f>
      </c>
      <c r="L636" s="6" t="s">
        <f>=(K636-J636)*E636</f>
      </c>
      <c r="M636" s="6" t="s">
        <f>=MAX(0,L636*0.13)</f>
      </c>
    </row>
    <row collapsed="false" customFormat="false" customHeight="false" hidden="false" ht="12.1" outlineLevel="0" r="637">
      <c r="A637" s="53" t="n">
        <v>44883</v>
      </c>
      <c r="B637" s="17" t="s">
        <v>704</v>
      </c>
      <c r="C637" s="17" t="s">
        <v>59</v>
      </c>
      <c r="D637" s="17" t="s">
        <v>60</v>
      </c>
      <c r="E637" s="18" t="n">
        <v>40</v>
      </c>
      <c r="F637" s="7" t="s">
        <f>=DATEDIF(A637,$N$2,"y")</f>
      </c>
      <c r="G637" s="7" t="s">
        <f>=DATEDIF(A637,$N$2,"ym")</f>
      </c>
      <c r="H637" s="7" t="s">
        <f>=DATEDIF(A637,$N$2,"md")</f>
      </c>
      <c r="I637" s="7" t="n">
        <v>1078</v>
      </c>
      <c r="J637" s="18" t="n">
        <v>335.234</v>
      </c>
      <c r="K637" s="6" t="s">
        <f>=Портфель!F16*Портфель!$Q$13</f>
      </c>
      <c r="L637" s="6" t="s">
        <f>=(K637-J637)*E637</f>
      </c>
      <c r="M637" s="6" t="s">
        <f>=MAX(0,L637*0.13)</f>
      </c>
    </row>
    <row collapsed="false" customFormat="false" customHeight="false" hidden="false" ht="12.1" outlineLevel="0" r="638">
      <c r="A638" s="53" t="n">
        <v>44888</v>
      </c>
      <c r="B638" s="17" t="s">
        <v>704</v>
      </c>
      <c r="C638" s="17" t="s">
        <v>59</v>
      </c>
      <c r="D638" s="17" t="s">
        <v>60</v>
      </c>
      <c r="E638" s="18" t="n">
        <v>11</v>
      </c>
      <c r="F638" s="7" t="s">
        <f>=DATEDIF(A638,$N$2,"y")</f>
      </c>
      <c r="G638" s="7" t="s">
        <f>=DATEDIF(A638,$N$2,"ym")</f>
      </c>
      <c r="H638" s="7" t="s">
        <f>=DATEDIF(A638,$N$2,"md")</f>
      </c>
      <c r="I638" s="7" t="n">
        <v>1073</v>
      </c>
      <c r="J638" s="18" t="n">
        <v>335.93454545455</v>
      </c>
      <c r="K638" s="6" t="s">
        <f>=Портфель!F16*Портфель!$Q$13</f>
      </c>
      <c r="L638" s="6" t="s">
        <f>=(K638-J638)*E638</f>
      </c>
      <c r="M638" s="6" t="s">
        <f>=MAX(0,L638*0.13)</f>
      </c>
    </row>
    <row collapsed="false" customFormat="false" customHeight="false" hidden="false" ht="12.1" outlineLevel="0" r="639">
      <c r="A639" s="53" t="n">
        <v>43833</v>
      </c>
      <c r="B639" s="17" t="s">
        <v>704</v>
      </c>
      <c r="C639" s="17" t="s">
        <v>62</v>
      </c>
      <c r="D639" s="17" t="s">
        <v>63</v>
      </c>
      <c r="E639" s="18" t="n">
        <v>120</v>
      </c>
      <c r="F639" s="7" t="s">
        <f>=DATEDIF(A639,$N$2,"y")</f>
      </c>
      <c r="G639" s="7" t="s">
        <f>=DATEDIF(A639,$N$2,"ym")</f>
      </c>
      <c r="H639" s="7" t="s">
        <f>=DATEDIF(A639,$N$2,"md")</f>
      </c>
      <c r="I639" s="7" t="n">
        <v>2128</v>
      </c>
      <c r="J639" s="18" t="n">
        <v>144.15383333333</v>
      </c>
      <c r="K639" s="6" t="s">
        <f>=Портфель!F17*Портфель!$Q$13</f>
      </c>
      <c r="L639" s="6" t="s">
        <f>=(K639-J639)*E639</f>
      </c>
      <c r="M639" s="6" t="s">
        <f>=MAX(0,L639*0.13)</f>
      </c>
    </row>
    <row collapsed="false" customFormat="false" customHeight="false" hidden="false" ht="12.1" outlineLevel="0" r="640">
      <c r="A640" s="53" t="n">
        <v>43833</v>
      </c>
      <c r="B640" s="17" t="s">
        <v>704</v>
      </c>
      <c r="C640" s="17" t="s">
        <v>62</v>
      </c>
      <c r="D640" s="17" t="s">
        <v>63</v>
      </c>
      <c r="E640" s="18" t="n">
        <v>180</v>
      </c>
      <c r="F640" s="7" t="s">
        <f>=DATEDIF(A640,$N$2,"y")</f>
      </c>
      <c r="G640" s="7" t="s">
        <f>=DATEDIF(A640,$N$2,"ym")</f>
      </c>
      <c r="H640" s="7" t="s">
        <f>=DATEDIF(A640,$N$2,"md")</f>
      </c>
      <c r="I640" s="7" t="n">
        <v>2128</v>
      </c>
      <c r="J640" s="18" t="n">
        <v>144.15388888889</v>
      </c>
      <c r="K640" s="6" t="s">
        <f>=Портфель!F17*Портфель!$Q$13</f>
      </c>
      <c r="L640" s="6" t="s">
        <f>=(K640-J640)*E640</f>
      </c>
      <c r="M640" s="6" t="s">
        <f>=MAX(0,L640*0.13)</f>
      </c>
    </row>
    <row collapsed="false" customFormat="false" customHeight="false" hidden="false" ht="12.1" outlineLevel="0" r="641">
      <c r="A641" s="53" t="n">
        <v>44407</v>
      </c>
      <c r="B641" s="17" t="s">
        <v>704</v>
      </c>
      <c r="C641" s="17" t="s">
        <v>62</v>
      </c>
      <c r="D641" s="17" t="s">
        <v>63</v>
      </c>
      <c r="E641" s="18" t="n">
        <v>40</v>
      </c>
      <c r="F641" s="7" t="s">
        <f>=DATEDIF(A641,$N$2,"y")</f>
      </c>
      <c r="G641" s="7" t="s">
        <f>=DATEDIF(A641,$N$2,"ym")</f>
      </c>
      <c r="H641" s="7" t="s">
        <f>=DATEDIF(A641,$N$2,"md")</f>
      </c>
      <c r="I641" s="7" t="n">
        <v>1554</v>
      </c>
      <c r="J641" s="18" t="n">
        <v>257.5545</v>
      </c>
      <c r="K641" s="6" t="s">
        <f>=Портфель!F17*Портфель!$Q$13</f>
      </c>
      <c r="L641" s="6" t="s">
        <f>=(K641-J641)*E641</f>
      </c>
      <c r="M641" s="6" t="s">
        <f>=MAX(0,L641*0.13)</f>
      </c>
    </row>
    <row collapsed="false" customFormat="false" customHeight="false" hidden="false" ht="12.1" outlineLevel="0" r="642">
      <c r="A642" s="53" t="n">
        <v>44564</v>
      </c>
      <c r="B642" s="17" t="s">
        <v>704</v>
      </c>
      <c r="C642" s="17" t="s">
        <v>62</v>
      </c>
      <c r="D642" s="17" t="s">
        <v>63</v>
      </c>
      <c r="E642" s="18" t="n">
        <v>200</v>
      </c>
      <c r="F642" s="7" t="s">
        <f>=DATEDIF(A642,$N$2,"y")</f>
      </c>
      <c r="G642" s="7" t="s">
        <f>=DATEDIF(A642,$N$2,"ym")</f>
      </c>
      <c r="H642" s="7" t="s">
        <f>=DATEDIF(A642,$N$2,"md")</f>
      </c>
      <c r="I642" s="7" t="n">
        <v>1397</v>
      </c>
      <c r="J642" s="18" t="n">
        <v>218.8094</v>
      </c>
      <c r="K642" s="6" t="s">
        <f>=Портфель!F17*Портфель!$Q$13</f>
      </c>
      <c r="L642" s="6" t="s">
        <f>=(K642-J642)*E642</f>
      </c>
      <c r="M642" s="6" t="s">
        <f>=MAX(0,L642*0.13)</f>
      </c>
    </row>
    <row collapsed="false" customFormat="false" customHeight="false" hidden="false" ht="12.1" outlineLevel="0" r="643">
      <c r="A643" s="53" t="n">
        <v>44565</v>
      </c>
      <c r="B643" s="17" t="s">
        <v>704</v>
      </c>
      <c r="C643" s="17" t="s">
        <v>62</v>
      </c>
      <c r="D643" s="17" t="s">
        <v>63</v>
      </c>
      <c r="E643" s="18" t="n">
        <v>230</v>
      </c>
      <c r="F643" s="7" t="s">
        <f>=DATEDIF(A643,$N$2,"y")</f>
      </c>
      <c r="G643" s="7" t="s">
        <f>=DATEDIF(A643,$N$2,"ym")</f>
      </c>
      <c r="H643" s="7" t="s">
        <f>=DATEDIF(A643,$N$2,"md")</f>
      </c>
      <c r="I643" s="7" t="n">
        <v>1396</v>
      </c>
      <c r="J643" s="18" t="n">
        <v>218.08895652174</v>
      </c>
      <c r="K643" s="6" t="s">
        <f>=Портфель!F17*Портфель!$Q$13</f>
      </c>
      <c r="L643" s="6" t="s">
        <f>=(K643-J643)*E643</f>
      </c>
      <c r="M643" s="6" t="s">
        <f>=MAX(0,L643*0.13)</f>
      </c>
    </row>
    <row collapsed="false" customFormat="false" customHeight="false" hidden="false" ht="12.1" outlineLevel="0" r="644">
      <c r="A644" s="53" t="n">
        <v>44575</v>
      </c>
      <c r="B644" s="17" t="s">
        <v>704</v>
      </c>
      <c r="C644" s="17" t="s">
        <v>62</v>
      </c>
      <c r="D644" s="17" t="s">
        <v>63</v>
      </c>
      <c r="E644" s="18" t="n">
        <v>160</v>
      </c>
      <c r="F644" s="7" t="s">
        <f>=DATEDIF(A644,$N$2,"y")</f>
      </c>
      <c r="G644" s="7" t="s">
        <f>=DATEDIF(A644,$N$2,"ym")</f>
      </c>
      <c r="H644" s="7" t="s">
        <f>=DATEDIF(A644,$N$2,"md")</f>
      </c>
      <c r="I644" s="7" t="n">
        <v>1386</v>
      </c>
      <c r="J644" s="18" t="n">
        <v>212.837875</v>
      </c>
      <c r="K644" s="6" t="s">
        <f>=Портфель!F17*Портфель!$Q$13</f>
      </c>
      <c r="L644" s="6" t="s">
        <f>=(K644-J644)*E644</f>
      </c>
      <c r="M644" s="6" t="s">
        <f>=MAX(0,L644*0.13)</f>
      </c>
    </row>
    <row collapsed="false" customFormat="false" customHeight="false" hidden="false" ht="12.1" outlineLevel="0" r="645">
      <c r="A645" s="53" t="n">
        <v>44585</v>
      </c>
      <c r="B645" s="17" t="s">
        <v>704</v>
      </c>
      <c r="C645" s="17" t="s">
        <v>62</v>
      </c>
      <c r="D645" s="17" t="s">
        <v>63</v>
      </c>
      <c r="E645" s="18" t="n">
        <v>70</v>
      </c>
      <c r="F645" s="7" t="s">
        <f>=DATEDIF(A645,$N$2,"y")</f>
      </c>
      <c r="G645" s="7" t="s">
        <f>=DATEDIF(A645,$N$2,"ym")</f>
      </c>
      <c r="H645" s="7" t="s">
        <f>=DATEDIF(A645,$N$2,"md")</f>
      </c>
      <c r="I645" s="7" t="n">
        <v>1376</v>
      </c>
      <c r="J645" s="18" t="n">
        <v>199.09142857143</v>
      </c>
      <c r="K645" s="6" t="s">
        <f>=Портфель!F17*Портфель!$Q$13</f>
      </c>
      <c r="L645" s="6" t="s">
        <f>=(K645-J645)*E645</f>
      </c>
      <c r="M645" s="6" t="s">
        <f>=MAX(0,L645*0.13)</f>
      </c>
    </row>
    <row collapsed="false" customFormat="false" customHeight="false" hidden="false" ht="12.1" outlineLevel="0" r="646">
      <c r="A646" s="53" t="n">
        <v>44586</v>
      </c>
      <c r="B646" s="17" t="s">
        <v>704</v>
      </c>
      <c r="C646" s="17" t="s">
        <v>62</v>
      </c>
      <c r="D646" s="17" t="s">
        <v>63</v>
      </c>
      <c r="E646" s="18" t="n">
        <v>100</v>
      </c>
      <c r="F646" s="7" t="s">
        <f>=DATEDIF(A646,$N$2,"y")</f>
      </c>
      <c r="G646" s="7" t="s">
        <f>=DATEDIF(A646,$N$2,"ym")</f>
      </c>
      <c r="H646" s="7" t="s">
        <f>=DATEDIF(A646,$N$2,"md")</f>
      </c>
      <c r="I646" s="7" t="n">
        <v>1375</v>
      </c>
      <c r="J646" s="18" t="n">
        <v>198.0911</v>
      </c>
      <c r="K646" s="6" t="s">
        <f>=Портфель!F17*Портфель!$Q$13</f>
      </c>
      <c r="L646" s="6" t="s">
        <f>=(K646-J646)*E646</f>
      </c>
      <c r="M646" s="6" t="s">
        <f>=MAX(0,L646*0.13)</f>
      </c>
    </row>
    <row collapsed="false" customFormat="false" customHeight="false" hidden="false" ht="12.1" outlineLevel="0" r="647">
      <c r="A647" s="53" t="n">
        <v>44783</v>
      </c>
      <c r="B647" s="17" t="s">
        <v>704</v>
      </c>
      <c r="C647" s="17" t="s">
        <v>62</v>
      </c>
      <c r="D647" s="17" t="s">
        <v>63</v>
      </c>
      <c r="E647" s="18" t="n">
        <v>50</v>
      </c>
      <c r="F647" s="7" t="s">
        <f>=DATEDIF(A647,$N$2,"y")</f>
      </c>
      <c r="G647" s="7" t="s">
        <f>=DATEDIF(A647,$N$2,"ym")</f>
      </c>
      <c r="H647" s="7" t="s">
        <f>=DATEDIF(A647,$N$2,"md")</f>
      </c>
      <c r="I647" s="7" t="n">
        <v>1178</v>
      </c>
      <c r="J647" s="18" t="n">
        <v>117.4588</v>
      </c>
      <c r="K647" s="6" t="s">
        <f>=Портфель!F17*Портфель!$Q$13</f>
      </c>
      <c r="L647" s="6" t="s">
        <f>=(K647-J647)*E647</f>
      </c>
      <c r="M647" s="6" t="s">
        <f>=MAX(0,L647*0.13)</f>
      </c>
    </row>
    <row collapsed="false" customFormat="false" customHeight="false" hidden="false" ht="12.1" outlineLevel="0" r="648">
      <c r="A648" s="53" t="n">
        <v>44824</v>
      </c>
      <c r="B648" s="17" t="s">
        <v>704</v>
      </c>
      <c r="C648" s="17" t="s">
        <v>62</v>
      </c>
      <c r="D648" s="17" t="s">
        <v>63</v>
      </c>
      <c r="E648" s="18" t="n">
        <v>50</v>
      </c>
      <c r="F648" s="7" t="s">
        <f>=DATEDIF(A648,$N$2,"y")</f>
      </c>
      <c r="G648" s="7" t="s">
        <f>=DATEDIF(A648,$N$2,"ym")</f>
      </c>
      <c r="H648" s="7" t="s">
        <f>=DATEDIF(A648,$N$2,"md")</f>
      </c>
      <c r="I648" s="7" t="n">
        <v>1137</v>
      </c>
      <c r="J648" s="18" t="n">
        <v>108.9544</v>
      </c>
      <c r="K648" s="6" t="s">
        <f>=Портфель!F17*Портфель!$Q$13</f>
      </c>
      <c r="L648" s="6" t="s">
        <f>=(K648-J648)*E648</f>
      </c>
      <c r="M648" s="6" t="s">
        <f>=MAX(0,L648*0.13)</f>
      </c>
    </row>
    <row collapsed="false" customFormat="false" customHeight="false" hidden="false" ht="12.1" outlineLevel="0" r="649">
      <c r="A649" s="53" t="n">
        <v>44824</v>
      </c>
      <c r="B649" s="17" t="s">
        <v>704</v>
      </c>
      <c r="C649" s="17" t="s">
        <v>62</v>
      </c>
      <c r="D649" s="17" t="s">
        <v>63</v>
      </c>
      <c r="E649" s="18" t="n">
        <v>10</v>
      </c>
      <c r="F649" s="7" t="s">
        <f>=DATEDIF(A649,$N$2,"y")</f>
      </c>
      <c r="G649" s="7" t="s">
        <f>=DATEDIF(A649,$N$2,"ym")</f>
      </c>
      <c r="H649" s="7" t="s">
        <f>=DATEDIF(A649,$N$2,"md")</f>
      </c>
      <c r="I649" s="7" t="n">
        <v>1137</v>
      </c>
      <c r="J649" s="18" t="n">
        <v>108.875</v>
      </c>
      <c r="K649" s="6" t="s">
        <f>=Портфель!F17*Портфель!$Q$13</f>
      </c>
      <c r="L649" s="6" t="s">
        <f>=(K649-J649)*E649</f>
      </c>
      <c r="M649" s="6" t="s">
        <f>=MAX(0,L649*0.13)</f>
      </c>
    </row>
    <row collapsed="false" customFormat="false" customHeight="false" hidden="false" ht="12.1" outlineLevel="0" r="650">
      <c r="A650" s="53" t="n">
        <v>44825</v>
      </c>
      <c r="B650" s="17" t="s">
        <v>704</v>
      </c>
      <c r="C650" s="17" t="s">
        <v>62</v>
      </c>
      <c r="D650" s="17" t="s">
        <v>63</v>
      </c>
      <c r="E650" s="18" t="n">
        <v>80</v>
      </c>
      <c r="F650" s="7" t="s">
        <f>=DATEDIF(A650,$N$2,"y")</f>
      </c>
      <c r="G650" s="7" t="s">
        <f>=DATEDIF(A650,$N$2,"ym")</f>
      </c>
      <c r="H650" s="7" t="s">
        <f>=DATEDIF(A650,$N$2,"md")</f>
      </c>
      <c r="I650" s="7" t="n">
        <v>1136</v>
      </c>
      <c r="J650" s="18" t="n">
        <v>101.550875</v>
      </c>
      <c r="K650" s="6" t="s">
        <f>=Портфель!F17*Портфель!$Q$13</f>
      </c>
      <c r="L650" s="6" t="s">
        <f>=(K650-J650)*E650</f>
      </c>
      <c r="M650" s="6" t="s">
        <f>=MAX(0,L650*0.13)</f>
      </c>
    </row>
    <row collapsed="false" customFormat="false" customHeight="false" hidden="false" ht="12.1" outlineLevel="0" r="651">
      <c r="A651" s="53" t="n">
        <v>44827</v>
      </c>
      <c r="B651" s="17" t="s">
        <v>704</v>
      </c>
      <c r="C651" s="17" t="s">
        <v>62</v>
      </c>
      <c r="D651" s="17" t="s">
        <v>63</v>
      </c>
      <c r="E651" s="18" t="n">
        <v>30</v>
      </c>
      <c r="F651" s="7" t="s">
        <f>=DATEDIF(A651,$N$2,"y")</f>
      </c>
      <c r="G651" s="7" t="s">
        <f>=DATEDIF(A651,$N$2,"ym")</f>
      </c>
      <c r="H651" s="7" t="s">
        <f>=DATEDIF(A651,$N$2,"md")</f>
      </c>
      <c r="I651" s="7" t="n">
        <v>1134</v>
      </c>
      <c r="J651" s="18" t="n">
        <v>92.346333333333</v>
      </c>
      <c r="K651" s="6" t="s">
        <f>=Портфель!F17*Портфель!$Q$13</f>
      </c>
      <c r="L651" s="6" t="s">
        <f>=(K651-J651)*E651</f>
      </c>
      <c r="M651" s="6" t="s">
        <f>=MAX(0,L651*0.13)</f>
      </c>
    </row>
    <row collapsed="false" customFormat="false" customHeight="false" hidden="false" ht="12.1" outlineLevel="0" r="652">
      <c r="A652" s="53" t="n">
        <v>45847</v>
      </c>
      <c r="B652" s="17" t="s">
        <v>704</v>
      </c>
      <c r="C652" s="17" t="s">
        <v>65</v>
      </c>
      <c r="D652" s="17" t="s">
        <v>66</v>
      </c>
      <c r="E652" s="18" t="n">
        <v>50</v>
      </c>
      <c r="F652" s="7" t="s">
        <f>=DATEDIF(A652,$N$2,"y")</f>
      </c>
      <c r="G652" s="7" t="s">
        <f>=DATEDIF(A652,$N$2,"ym")</f>
      </c>
      <c r="H652" s="7" t="s">
        <f>=DATEDIF(A652,$N$2,"md")</f>
      </c>
      <c r="I652" s="7" t="n">
        <v>114</v>
      </c>
      <c r="J652" s="18" t="n">
        <v>373.9596</v>
      </c>
      <c r="K652" s="6" t="s">
        <f>=Портфель!F18*Портфель!$Q$13</f>
      </c>
      <c r="L652" s="6" t="s">
        <f>=(K652-J652)*E652</f>
      </c>
      <c r="M652" s="6" t="s">
        <f>=MAX(0,L652*0.13)</f>
      </c>
    </row>
    <row collapsed="false" customFormat="false" customHeight="false" hidden="false" ht="12.1" outlineLevel="0" r="653">
      <c r="A653" s="53" t="n">
        <v>45847</v>
      </c>
      <c r="B653" s="17" t="s">
        <v>704</v>
      </c>
      <c r="C653" s="17" t="s">
        <v>65</v>
      </c>
      <c r="D653" s="17" t="s">
        <v>66</v>
      </c>
      <c r="E653" s="18" t="n">
        <v>50</v>
      </c>
      <c r="F653" s="7" t="s">
        <f>=DATEDIF(A653,$N$2,"y")</f>
      </c>
      <c r="G653" s="7" t="s">
        <f>=DATEDIF(A653,$N$2,"ym")</f>
      </c>
      <c r="H653" s="7" t="s">
        <f>=DATEDIF(A653,$N$2,"md")</f>
      </c>
      <c r="I653" s="7" t="n">
        <v>114</v>
      </c>
      <c r="J653" s="18" t="n">
        <v>373.9596</v>
      </c>
      <c r="K653" s="6" t="s">
        <f>=Портфель!F18*Портфель!$Q$13</f>
      </c>
      <c r="L653" s="6" t="s">
        <f>=(K653-J653)*E653</f>
      </c>
      <c r="M653" s="6" t="s">
        <f>=MAX(0,L653*0.13)</f>
      </c>
    </row>
    <row collapsed="false" customFormat="false" customHeight="false" hidden="false" ht="12.1" outlineLevel="0" r="654">
      <c r="A654" s="53" t="n">
        <v>45847</v>
      </c>
      <c r="B654" s="17" t="s">
        <v>704</v>
      </c>
      <c r="C654" s="17" t="s">
        <v>65</v>
      </c>
      <c r="D654" s="17" t="s">
        <v>66</v>
      </c>
      <c r="E654" s="18" t="n">
        <v>50</v>
      </c>
      <c r="F654" s="7" t="s">
        <f>=DATEDIF(A654,$N$2,"y")</f>
      </c>
      <c r="G654" s="7" t="s">
        <f>=DATEDIF(A654,$N$2,"ym")</f>
      </c>
      <c r="H654" s="7" t="s">
        <f>=DATEDIF(A654,$N$2,"md")</f>
      </c>
      <c r="I654" s="7" t="n">
        <v>114</v>
      </c>
      <c r="J654" s="18" t="n">
        <v>373.9596</v>
      </c>
      <c r="K654" s="6" t="s">
        <f>=Портфель!F18*Портфель!$Q$13</f>
      </c>
      <c r="L654" s="6" t="s">
        <f>=(K654-J654)*E654</f>
      </c>
      <c r="M654" s="6" t="s">
        <f>=MAX(0,L654*0.13)</f>
      </c>
    </row>
    <row collapsed="false" customFormat="false" customHeight="false" hidden="false" ht="12.1" outlineLevel="0" r="655">
      <c r="A655" s="53" t="n">
        <v>45847</v>
      </c>
      <c r="B655" s="17" t="s">
        <v>704</v>
      </c>
      <c r="C655" s="17" t="s">
        <v>65</v>
      </c>
      <c r="D655" s="17" t="s">
        <v>66</v>
      </c>
      <c r="E655" s="18" t="n">
        <v>50</v>
      </c>
      <c r="F655" s="7" t="s">
        <f>=DATEDIF(A655,$N$2,"y")</f>
      </c>
      <c r="G655" s="7" t="s">
        <f>=DATEDIF(A655,$N$2,"ym")</f>
      </c>
      <c r="H655" s="7" t="s">
        <f>=DATEDIF(A655,$N$2,"md")</f>
      </c>
      <c r="I655" s="7" t="n">
        <v>114</v>
      </c>
      <c r="J655" s="18" t="n">
        <v>373.9596</v>
      </c>
      <c r="K655" s="6" t="s">
        <f>=Портфель!F18*Портфель!$Q$13</f>
      </c>
      <c r="L655" s="6" t="s">
        <f>=(K655-J655)*E655</f>
      </c>
      <c r="M655" s="6" t="s">
        <f>=MAX(0,L655*0.13)</f>
      </c>
    </row>
    <row collapsed="false" customFormat="false" customHeight="false" hidden="false" ht="12.1" outlineLevel="0" r="656">
      <c r="A656" s="53" t="n">
        <v>45849</v>
      </c>
      <c r="B656" s="17" t="s">
        <v>704</v>
      </c>
      <c r="C656" s="17" t="s">
        <v>65</v>
      </c>
      <c r="D656" s="17" t="s">
        <v>66</v>
      </c>
      <c r="E656" s="18" t="n">
        <v>10</v>
      </c>
      <c r="F656" s="7" t="s">
        <f>=DATEDIF(A656,$N$2,"y")</f>
      </c>
      <c r="G656" s="7" t="s">
        <f>=DATEDIF(A656,$N$2,"ym")</f>
      </c>
      <c r="H656" s="7" t="s">
        <f>=DATEDIF(A656,$N$2,"md")</f>
      </c>
      <c r="I656" s="7" t="n">
        <v>112</v>
      </c>
      <c r="J656" s="18" t="n">
        <v>379.305</v>
      </c>
      <c r="K656" s="6" t="s">
        <f>=Портфель!F18*Портфель!$Q$13</f>
      </c>
      <c r="L656" s="6" t="s">
        <f>=(K656-J656)*E656</f>
      </c>
      <c r="M656" s="6" t="s">
        <f>=MAX(0,L656*0.13)</f>
      </c>
    </row>
    <row collapsed="false" customFormat="false" customHeight="false" hidden="false" ht="12.1" outlineLevel="0" r="657">
      <c r="A657" s="53" t="n">
        <v>45849</v>
      </c>
      <c r="B657" s="17" t="s">
        <v>704</v>
      </c>
      <c r="C657" s="17" t="s">
        <v>65</v>
      </c>
      <c r="D657" s="17" t="s">
        <v>66</v>
      </c>
      <c r="E657" s="18" t="n">
        <v>50</v>
      </c>
      <c r="F657" s="7" t="s">
        <f>=DATEDIF(A657,$N$2,"y")</f>
      </c>
      <c r="G657" s="7" t="s">
        <f>=DATEDIF(A657,$N$2,"ym")</f>
      </c>
      <c r="H657" s="7" t="s">
        <f>=DATEDIF(A657,$N$2,"md")</f>
      </c>
      <c r="I657" s="7" t="n">
        <v>112</v>
      </c>
      <c r="J657" s="18" t="n">
        <v>379.3054</v>
      </c>
      <c r="K657" s="6" t="s">
        <f>=Портфель!F18*Портфель!$Q$13</f>
      </c>
      <c r="L657" s="6" t="s">
        <f>=(K657-J657)*E657</f>
      </c>
      <c r="M657" s="6" t="s">
        <f>=MAX(0,L657*0.13)</f>
      </c>
    </row>
    <row collapsed="false" customFormat="false" customHeight="false" hidden="false" ht="12.1" outlineLevel="0" r="658">
      <c r="A658" s="53" t="n">
        <v>45849</v>
      </c>
      <c r="B658" s="17" t="s">
        <v>704</v>
      </c>
      <c r="C658" s="17" t="s">
        <v>65</v>
      </c>
      <c r="D658" s="17" t="s">
        <v>66</v>
      </c>
      <c r="E658" s="18" t="n">
        <v>40</v>
      </c>
      <c r="F658" s="7" t="s">
        <f>=DATEDIF(A658,$N$2,"y")</f>
      </c>
      <c r="G658" s="7" t="s">
        <f>=DATEDIF(A658,$N$2,"ym")</f>
      </c>
      <c r="H658" s="7" t="s">
        <f>=DATEDIF(A658,$N$2,"md")</f>
      </c>
      <c r="I658" s="7" t="n">
        <v>112</v>
      </c>
      <c r="J658" s="18" t="n">
        <v>379.1915</v>
      </c>
      <c r="K658" s="6" t="s">
        <f>=Портфель!F18*Портфель!$Q$13</f>
      </c>
      <c r="L658" s="6" t="s">
        <f>=(K658-J658)*E658</f>
      </c>
      <c r="M658" s="6" t="s">
        <f>=MAX(0,L658*0.13)</f>
      </c>
    </row>
    <row collapsed="false" customFormat="false" customHeight="false" hidden="false" ht="12.1" outlineLevel="0" r="659">
      <c r="A659" s="53" t="n">
        <v>43441</v>
      </c>
      <c r="B659" s="17" t="s">
        <v>704</v>
      </c>
      <c r="C659" s="17" t="s">
        <v>67</v>
      </c>
      <c r="D659" s="17" t="s">
        <v>68</v>
      </c>
      <c r="E659" s="18" t="n">
        <v>10</v>
      </c>
      <c r="F659" s="7" t="s">
        <f>=DATEDIF(A659,$N$2,"y")</f>
      </c>
      <c r="G659" s="7" t="s">
        <f>=DATEDIF(A659,$N$2,"ym")</f>
      </c>
      <c r="H659" s="7" t="s">
        <f>=DATEDIF(A659,$N$2,"md")</f>
      </c>
      <c r="I659" s="7" t="n">
        <v>2520</v>
      </c>
      <c r="J659" s="18" t="n">
        <v>382.996</v>
      </c>
      <c r="K659" s="6" t="s">
        <f>=Портфель!F19*Портфель!$Q$13</f>
      </c>
      <c r="L659" s="6" t="s">
        <f>=(K659-J659)*E659</f>
      </c>
      <c r="M659" s="6" t="s">
        <f>=MAX(0,L659*0.13)</f>
      </c>
    </row>
    <row collapsed="false" customFormat="false" customHeight="false" hidden="false" ht="12.1" outlineLevel="0" r="660">
      <c r="A660" s="53" t="n">
        <v>43441</v>
      </c>
      <c r="B660" s="17" t="s">
        <v>704</v>
      </c>
      <c r="C660" s="17" t="s">
        <v>67</v>
      </c>
      <c r="D660" s="17" t="s">
        <v>68</v>
      </c>
      <c r="E660" s="18" t="n">
        <v>20</v>
      </c>
      <c r="F660" s="7" t="s">
        <f>=DATEDIF(A660,$N$2,"y")</f>
      </c>
      <c r="G660" s="7" t="s">
        <f>=DATEDIF(A660,$N$2,"ym")</f>
      </c>
      <c r="H660" s="7" t="s">
        <f>=DATEDIF(A660,$N$2,"md")</f>
      </c>
      <c r="I660" s="7" t="n">
        <v>2520</v>
      </c>
      <c r="J660" s="18" t="n">
        <v>383.0965</v>
      </c>
      <c r="K660" s="6" t="s">
        <f>=Портфель!F19*Портфель!$Q$13</f>
      </c>
      <c r="L660" s="6" t="s">
        <f>=(K660-J660)*E660</f>
      </c>
      <c r="M660" s="6" t="s">
        <f>=MAX(0,L660*0.13)</f>
      </c>
    </row>
    <row collapsed="false" customFormat="false" customHeight="false" hidden="false" ht="12.1" outlineLevel="0" r="661">
      <c r="A661" s="53" t="n">
        <v>43901</v>
      </c>
      <c r="B661" s="17" t="s">
        <v>704</v>
      </c>
      <c r="C661" s="17" t="s">
        <v>67</v>
      </c>
      <c r="D661" s="17" t="s">
        <v>68</v>
      </c>
      <c r="E661" s="18" t="n">
        <v>40</v>
      </c>
      <c r="F661" s="7" t="s">
        <f>=DATEDIF(A661,$N$2,"y")</f>
      </c>
      <c r="G661" s="7" t="s">
        <f>=DATEDIF(A661,$N$2,"ym")</f>
      </c>
      <c r="H661" s="7" t="s">
        <f>=DATEDIF(A661,$N$2,"md")</f>
      </c>
      <c r="I661" s="7" t="n">
        <v>2060</v>
      </c>
      <c r="J661" s="18" t="n">
        <v>317.913</v>
      </c>
      <c r="K661" s="6" t="s">
        <f>=Портфель!F19*Портфель!$Q$13</f>
      </c>
      <c r="L661" s="6" t="s">
        <f>=(K661-J661)*E661</f>
      </c>
      <c r="M661" s="6" t="s">
        <f>=MAX(0,L661*0.13)</f>
      </c>
    </row>
    <row collapsed="false" customFormat="false" customHeight="false" hidden="false" ht="12.1" outlineLevel="0" r="662">
      <c r="A662" s="53" t="n">
        <v>43906</v>
      </c>
      <c r="B662" s="17" t="s">
        <v>704</v>
      </c>
      <c r="C662" s="17" t="s">
        <v>67</v>
      </c>
      <c r="D662" s="17" t="s">
        <v>68</v>
      </c>
      <c r="E662" s="18" t="n">
        <v>70</v>
      </c>
      <c r="F662" s="7" t="s">
        <f>=DATEDIF(A662,$N$2,"y")</f>
      </c>
      <c r="G662" s="7" t="s">
        <f>=DATEDIF(A662,$N$2,"ym")</f>
      </c>
      <c r="H662" s="7" t="s">
        <f>=DATEDIF(A662,$N$2,"md")</f>
      </c>
      <c r="I662" s="7" t="n">
        <v>2055</v>
      </c>
      <c r="J662" s="18" t="n">
        <v>272.23971428571</v>
      </c>
      <c r="K662" s="6" t="s">
        <f>=Портфель!F19*Портфель!$Q$13</f>
      </c>
      <c r="L662" s="6" t="s">
        <f>=(K662-J662)*E662</f>
      </c>
      <c r="M662" s="6" t="s">
        <f>=MAX(0,L662*0.13)</f>
      </c>
    </row>
    <row collapsed="false" customFormat="false" customHeight="false" hidden="false" ht="12.1" outlineLevel="0" r="663">
      <c r="A663" s="53" t="n">
        <v>44552</v>
      </c>
      <c r="B663" s="17" t="s">
        <v>704</v>
      </c>
      <c r="C663" s="17" t="s">
        <v>69</v>
      </c>
      <c r="D663" s="17" t="s">
        <v>70</v>
      </c>
      <c r="E663" s="18" t="n">
        <v>1</v>
      </c>
      <c r="F663" s="7" t="s">
        <f>=DATEDIF(A663,$N$2,"y")</f>
      </c>
      <c r="G663" s="7" t="s">
        <f>=DATEDIF(A663,$N$2,"ym")</f>
      </c>
      <c r="H663" s="7" t="s">
        <f>=DATEDIF(A663,$N$2,"md")</f>
      </c>
      <c r="I663" s="7" t="n">
        <v>1409</v>
      </c>
      <c r="J663" s="18" t="n">
        <v>0</v>
      </c>
      <c r="K663" s="6" t="s">
        <f>=Портфель!F20*Портфель!$Q$13</f>
      </c>
      <c r="L663" s="6" t="s">
        <f>=(K663-J663)*E663</f>
      </c>
      <c r="M663" s="6" t="s">
        <f>=MAX(0,L663*0.13)</f>
      </c>
    </row>
    <row collapsed="false" customFormat="false" customHeight="false" hidden="false" ht="12.1" outlineLevel="0" r="664">
      <c r="A664" s="53" t="n">
        <v>44552</v>
      </c>
      <c r="B664" s="17" t="s">
        <v>704</v>
      </c>
      <c r="C664" s="17" t="s">
        <v>71</v>
      </c>
      <c r="D664" s="17" t="s">
        <v>72</v>
      </c>
      <c r="E664" s="18" t="n">
        <v>2</v>
      </c>
      <c r="F664" s="7" t="s">
        <f>=DATEDIF(A664,$N$2,"y")</f>
      </c>
      <c r="G664" s="7" t="s">
        <f>=DATEDIF(A664,$N$2,"ym")</f>
      </c>
      <c r="H664" s="7" t="s">
        <f>=DATEDIF(A664,$N$2,"md")</f>
      </c>
      <c r="I664" s="7" t="n">
        <v>1409</v>
      </c>
      <c r="J664" s="18" t="n">
        <v>0</v>
      </c>
      <c r="K664" s="6" t="s">
        <f>=Портфель!F21*Портфель!$Q$13</f>
      </c>
      <c r="L664" s="6" t="s">
        <f>=(K664-J664)*E664</f>
      </c>
      <c r="M664" s="6" t="s">
        <f>=MAX(0,L664*0.13)</f>
      </c>
    </row>
    <row collapsed="false" customFormat="false" customHeight="false" hidden="false" ht="12.1" outlineLevel="0" r="665">
      <c r="A665" s="53" t="n">
        <v>45449</v>
      </c>
      <c r="B665" s="17" t="s">
        <v>704</v>
      </c>
      <c r="C665" s="17" t="s">
        <v>74</v>
      </c>
      <c r="D665" s="17" t="s">
        <v>76</v>
      </c>
      <c r="E665" s="18" t="n">
        <v>243</v>
      </c>
      <c r="F665" s="7" t="s">
        <f>=DATEDIF(A665,$N$2,"y")</f>
      </c>
      <c r="G665" s="7" t="s">
        <f>=DATEDIF(A665,$N$2,"ym")</f>
      </c>
      <c r="H665" s="7" t="s">
        <f>=DATEDIF(A665,$N$2,"md")</f>
      </c>
      <c r="I665" s="7" t="n">
        <v>512</v>
      </c>
      <c r="J665" s="18" t="n">
        <v>986.54230452675</v>
      </c>
      <c r="K665" s="6" t="s">
        <f>=Портфель!F23*Портфель!$Q$13</f>
      </c>
      <c r="L665" s="6" t="s">
        <f>=(K665-J665)*E665</f>
      </c>
      <c r="M665" s="6" t="s">
        <f>=MAX(0,L665*0.13)</f>
      </c>
    </row>
    <row collapsed="false" customFormat="false" customHeight="false" hidden="false" ht="12.1" outlineLevel="0" r="666">
      <c r="A666" s="53" t="n">
        <v>45449</v>
      </c>
      <c r="B666" s="17" t="s">
        <v>704</v>
      </c>
      <c r="C666" s="17" t="s">
        <v>74</v>
      </c>
      <c r="D666" s="17" t="s">
        <v>76</v>
      </c>
      <c r="E666" s="18" t="n">
        <v>71</v>
      </c>
      <c r="F666" s="7" t="s">
        <f>=DATEDIF(A666,$N$2,"y")</f>
      </c>
      <c r="G666" s="7" t="s">
        <f>=DATEDIF(A666,$N$2,"ym")</f>
      </c>
      <c r="H666" s="7" t="s">
        <f>=DATEDIF(A666,$N$2,"md")</f>
      </c>
      <c r="I666" s="7" t="n">
        <v>512</v>
      </c>
      <c r="J666" s="18" t="n">
        <v>986.54225352113</v>
      </c>
      <c r="K666" s="6" t="s">
        <f>=Портфель!F23*Портфель!$Q$13</f>
      </c>
      <c r="L666" s="6" t="s">
        <f>=(K666-J666)*E666</f>
      </c>
      <c r="M666" s="6" t="s">
        <f>=MAX(0,L666*0.13)</f>
      </c>
    </row>
    <row collapsed="false" customFormat="false" customHeight="false" hidden="false" ht="12.1" outlineLevel="0" r="667">
      <c r="A667" s="53" t="n">
        <v>45449</v>
      </c>
      <c r="B667" s="17" t="s">
        <v>704</v>
      </c>
      <c r="C667" s="17" t="s">
        <v>74</v>
      </c>
      <c r="D667" s="17" t="s">
        <v>76</v>
      </c>
      <c r="E667" s="18" t="n">
        <v>265</v>
      </c>
      <c r="F667" s="7" t="s">
        <f>=DATEDIF(A667,$N$2,"y")</f>
      </c>
      <c r="G667" s="7" t="s">
        <f>=DATEDIF(A667,$N$2,"ym")</f>
      </c>
      <c r="H667" s="7" t="s">
        <f>=DATEDIF(A667,$N$2,"md")</f>
      </c>
      <c r="I667" s="7" t="n">
        <v>512</v>
      </c>
      <c r="J667" s="18" t="n">
        <v>986.54233962264</v>
      </c>
      <c r="K667" s="6" t="s">
        <f>=Портфель!F23*Портфель!$Q$13</f>
      </c>
      <c r="L667" s="6" t="s">
        <f>=(K667-J667)*E667</f>
      </c>
      <c r="M667" s="6" t="s">
        <f>=MAX(0,L667*0.13)</f>
      </c>
    </row>
    <row collapsed="false" customFormat="false" customHeight="false" hidden="false" ht="12.1" outlineLevel="0" r="668">
      <c r="A668" s="53" t="n">
        <v>45569</v>
      </c>
      <c r="B668" s="17" t="s">
        <v>704</v>
      </c>
      <c r="C668" s="17" t="s">
        <v>74</v>
      </c>
      <c r="D668" s="17" t="s">
        <v>76</v>
      </c>
      <c r="E668" s="18" t="n">
        <v>201</v>
      </c>
      <c r="F668" s="7" t="s">
        <f>=DATEDIF(A668,$N$2,"y")</f>
      </c>
      <c r="G668" s="7" t="s">
        <f>=DATEDIF(A668,$N$2,"ym")</f>
      </c>
      <c r="H668" s="7" t="s">
        <f>=DATEDIF(A668,$N$2,"md")</f>
      </c>
      <c r="I668" s="7" t="n">
        <v>392</v>
      </c>
      <c r="J668" s="18" t="n">
        <v>990.54452736318</v>
      </c>
      <c r="K668" s="6" t="s">
        <f>=Портфель!F23*Портфель!$Q$13</f>
      </c>
      <c r="L668" s="6" t="s">
        <f>=(K668-J668)*E668</f>
      </c>
      <c r="M668" s="6" t="s">
        <f>=MAX(0,L668*0.13)</f>
      </c>
    </row>
    <row collapsed="false" customFormat="false" customHeight="false" hidden="false" ht="12.1" outlineLevel="0" r="669">
      <c r="A669" s="53" t="n">
        <v>45604</v>
      </c>
      <c r="B669" s="17" t="s">
        <v>704</v>
      </c>
      <c r="C669" s="17" t="s">
        <v>74</v>
      </c>
      <c r="D669" s="17" t="s">
        <v>76</v>
      </c>
      <c r="E669" s="18" t="n">
        <v>5</v>
      </c>
      <c r="F669" s="7" t="s">
        <f>=DATEDIF(A669,$N$2,"y")</f>
      </c>
      <c r="G669" s="7" t="s">
        <f>=DATEDIF(A669,$N$2,"ym")</f>
      </c>
      <c r="H669" s="7" t="s">
        <f>=DATEDIF(A669,$N$2,"md")</f>
      </c>
      <c r="I669" s="7" t="n">
        <v>357</v>
      </c>
      <c r="J669" s="18" t="n">
        <v>977.49</v>
      </c>
      <c r="K669" s="6" t="s">
        <f>=Портфель!F23*Портфель!$Q$13</f>
      </c>
      <c r="L669" s="6" t="s">
        <f>=(K669-J669)*E669</f>
      </c>
      <c r="M669" s="6" t="s">
        <f>=MAX(0,L669*0.13)</f>
      </c>
    </row>
    <row collapsed="false" customFormat="false" customHeight="false" hidden="false" ht="12.1" outlineLevel="0" r="670">
      <c r="A670" s="53" t="n">
        <v>45635</v>
      </c>
      <c r="B670" s="17" t="s">
        <v>704</v>
      </c>
      <c r="C670" s="17" t="s">
        <v>74</v>
      </c>
      <c r="D670" s="17" t="s">
        <v>76</v>
      </c>
      <c r="E670" s="18" t="n">
        <v>7</v>
      </c>
      <c r="F670" s="7" t="s">
        <f>=DATEDIF(A670,$N$2,"y")</f>
      </c>
      <c r="G670" s="7" t="s">
        <f>=DATEDIF(A670,$N$2,"ym")</f>
      </c>
      <c r="H670" s="7" t="s">
        <f>=DATEDIF(A670,$N$2,"md")</f>
      </c>
      <c r="I670" s="7" t="n">
        <v>326</v>
      </c>
      <c r="J670" s="18" t="n">
        <v>934.65428571429</v>
      </c>
      <c r="K670" s="6" t="s">
        <f>=Портфель!F23*Портфель!$Q$13</f>
      </c>
      <c r="L670" s="6" t="s">
        <f>=(K670-J670)*E670</f>
      </c>
      <c r="M670" s="6" t="s">
        <f>=MAX(0,L670*0.13)</f>
      </c>
    </row>
    <row collapsed="false" customFormat="false" customHeight="false" hidden="false" ht="12.1" outlineLevel="0" r="671">
      <c r="A671" s="53" t="n">
        <v>45840</v>
      </c>
      <c r="B671" s="17" t="s">
        <v>704</v>
      </c>
      <c r="C671" s="17" t="s">
        <v>74</v>
      </c>
      <c r="D671" s="17" t="s">
        <v>76</v>
      </c>
      <c r="E671" s="18" t="n">
        <v>1</v>
      </c>
      <c r="F671" s="7" t="s">
        <f>=DATEDIF(A671,$N$2,"y")</f>
      </c>
      <c r="G671" s="7" t="s">
        <f>=DATEDIF(A671,$N$2,"ym")</f>
      </c>
      <c r="H671" s="7" t="s">
        <f>=DATEDIF(A671,$N$2,"md")</f>
      </c>
      <c r="I671" s="7" t="n">
        <v>121</v>
      </c>
      <c r="J671" s="18" t="n">
        <v>973.69</v>
      </c>
      <c r="K671" s="6" t="s">
        <f>=Портфель!F23*Портфель!$Q$13</f>
      </c>
      <c r="L671" s="6" t="s">
        <f>=(K671-J671)*E671</f>
      </c>
      <c r="M671" s="6" t="s">
        <f>=MAX(0,L671*0.13)</f>
      </c>
    </row>
    <row collapsed="false" customFormat="false" customHeight="false" hidden="false" ht="12.1" outlineLevel="0" r="672">
      <c r="A672" s="53" t="n">
        <v>45854</v>
      </c>
      <c r="B672" s="17" t="s">
        <v>704</v>
      </c>
      <c r="C672" s="17" t="s">
        <v>78</v>
      </c>
      <c r="D672" s="17" t="s">
        <v>80</v>
      </c>
      <c r="E672" s="18" t="n">
        <v>1</v>
      </c>
      <c r="F672" s="7" t="s">
        <f>=DATEDIF(A672,$N$2,"y")</f>
      </c>
      <c r="G672" s="7" t="s">
        <f>=DATEDIF(A672,$N$2,"ym")</f>
      </c>
      <c r="H672" s="7" t="s">
        <f>=DATEDIF(A672,$N$2,"md")</f>
      </c>
      <c r="I672" s="7" t="n">
        <v>108</v>
      </c>
      <c r="J672" s="18" t="n">
        <v>588.75</v>
      </c>
      <c r="K672" s="6" t="s">
        <f>=Портфель!F25*Портфель!G25/100*Портфель!$Q$13</f>
      </c>
      <c r="L672" s="6" t="s">
        <f>=(K672-J672)*E672</f>
      </c>
      <c r="M672" s="6" t="s">
        <f>=MAX(0,L672*0.13)</f>
      </c>
    </row>
    <row collapsed="false" customFormat="false" customHeight="false" hidden="false" ht="12.1" outlineLevel="0" r="673">
      <c r="A673" s="53" t="n">
        <v>45854</v>
      </c>
      <c r="B673" s="17" t="s">
        <v>704</v>
      </c>
      <c r="C673" s="17" t="s">
        <v>78</v>
      </c>
      <c r="D673" s="17" t="s">
        <v>80</v>
      </c>
      <c r="E673" s="18" t="n">
        <v>41</v>
      </c>
      <c r="F673" s="7" t="s">
        <f>=DATEDIF(A673,$N$2,"y")</f>
      </c>
      <c r="G673" s="7" t="s">
        <f>=DATEDIF(A673,$N$2,"ym")</f>
      </c>
      <c r="H673" s="7" t="s">
        <f>=DATEDIF(A673,$N$2,"md")</f>
      </c>
      <c r="I673" s="7" t="n">
        <v>108</v>
      </c>
      <c r="J673" s="18" t="n">
        <v>588.76926829268</v>
      </c>
      <c r="K673" s="6" t="s">
        <f>=Портфель!F25*Портфель!G25/100*Портфель!$Q$13</f>
      </c>
      <c r="L673" s="6" t="s">
        <f>=(K673-J673)*E673</f>
      </c>
      <c r="M673" s="6" t="s">
        <f>=MAX(0,L673*0.13)</f>
      </c>
    </row>
    <row collapsed="false" customFormat="false" customHeight="false" hidden="false" ht="12.1" outlineLevel="0" r="674">
      <c r="A674" s="53" t="n">
        <v>45854</v>
      </c>
      <c r="B674" s="17" t="s">
        <v>704</v>
      </c>
      <c r="C674" s="17" t="s">
        <v>78</v>
      </c>
      <c r="D674" s="17" t="s">
        <v>80</v>
      </c>
      <c r="E674" s="18" t="n">
        <v>15</v>
      </c>
      <c r="F674" s="7" t="s">
        <f>=DATEDIF(A674,$N$2,"y")</f>
      </c>
      <c r="G674" s="7" t="s">
        <f>=DATEDIF(A674,$N$2,"ym")</f>
      </c>
      <c r="H674" s="7" t="s">
        <f>=DATEDIF(A674,$N$2,"md")</f>
      </c>
      <c r="I674" s="7" t="n">
        <v>108</v>
      </c>
      <c r="J674" s="18" t="n">
        <v>588.75933333333</v>
      </c>
      <c r="K674" s="6" t="s">
        <f>=Портфель!F25*Портфель!G25/100*Портфель!$Q$13</f>
      </c>
      <c r="L674" s="6" t="s">
        <f>=(K674-J674)*E674</f>
      </c>
      <c r="M674" s="6" t="s">
        <f>=MAX(0,L674*0.13)</f>
      </c>
    </row>
    <row collapsed="false" customFormat="false" customHeight="false" hidden="false" ht="12.1" outlineLevel="0" r="675">
      <c r="A675" s="53" t="n">
        <v>45854</v>
      </c>
      <c r="B675" s="17" t="s">
        <v>704</v>
      </c>
      <c r="C675" s="17" t="s">
        <v>78</v>
      </c>
      <c r="D675" s="17" t="s">
        <v>80</v>
      </c>
      <c r="E675" s="18" t="n">
        <v>12</v>
      </c>
      <c r="F675" s="7" t="s">
        <f>=DATEDIF(A675,$N$2,"y")</f>
      </c>
      <c r="G675" s="7" t="s">
        <f>=DATEDIF(A675,$N$2,"ym")</f>
      </c>
      <c r="H675" s="7" t="s">
        <f>=DATEDIF(A675,$N$2,"md")</f>
      </c>
      <c r="I675" s="7" t="n">
        <v>108</v>
      </c>
      <c r="J675" s="18" t="n">
        <v>588.76916666667</v>
      </c>
      <c r="K675" s="6" t="s">
        <f>=Портфель!F25*Портфель!G25/100*Портфель!$Q$13</f>
      </c>
      <c r="L675" s="6" t="s">
        <f>=(K675-J675)*E675</f>
      </c>
      <c r="M675" s="6" t="s">
        <f>=MAX(0,L675*0.13)</f>
      </c>
    </row>
    <row collapsed="false" customFormat="false" customHeight="false" hidden="false" ht="12.1" outlineLevel="0" r="676">
      <c r="A676" s="53" t="n">
        <v>45854</v>
      </c>
      <c r="B676" s="17" t="s">
        <v>704</v>
      </c>
      <c r="C676" s="17" t="s">
        <v>78</v>
      </c>
      <c r="D676" s="17" t="s">
        <v>80</v>
      </c>
      <c r="E676" s="18" t="n">
        <v>91</v>
      </c>
      <c r="F676" s="7" t="s">
        <f>=DATEDIF(A676,$N$2,"y")</f>
      </c>
      <c r="G676" s="7" t="s">
        <f>=DATEDIF(A676,$N$2,"ym")</f>
      </c>
      <c r="H676" s="7" t="s">
        <f>=DATEDIF(A676,$N$2,"md")</f>
      </c>
      <c r="I676" s="7" t="n">
        <v>108</v>
      </c>
      <c r="J676" s="18" t="n">
        <v>588.76934065934</v>
      </c>
      <c r="K676" s="6" t="s">
        <f>=Портфель!F25*Портфель!G25/100*Портфель!$Q$13</f>
      </c>
      <c r="L676" s="6" t="s">
        <f>=(K676-J676)*E676</f>
      </c>
      <c r="M676" s="6" t="s">
        <f>=MAX(0,L676*0.13)</f>
      </c>
    </row>
    <row collapsed="false" customFormat="false" customHeight="false" hidden="false" ht="12.1" outlineLevel="0" r="677">
      <c r="A677" s="53" t="n">
        <v>45854</v>
      </c>
      <c r="B677" s="17" t="s">
        <v>704</v>
      </c>
      <c r="C677" s="17" t="s">
        <v>78</v>
      </c>
      <c r="D677" s="17" t="s">
        <v>80</v>
      </c>
      <c r="E677" s="18" t="n">
        <v>83</v>
      </c>
      <c r="F677" s="7" t="s">
        <f>=DATEDIF(A677,$N$2,"y")</f>
      </c>
      <c r="G677" s="7" t="s">
        <f>=DATEDIF(A677,$N$2,"ym")</f>
      </c>
      <c r="H677" s="7" t="s">
        <f>=DATEDIF(A677,$N$2,"md")</f>
      </c>
      <c r="I677" s="7" t="n">
        <v>107</v>
      </c>
      <c r="J677" s="18" t="n">
        <v>591.87963855422</v>
      </c>
      <c r="K677" s="6" t="s">
        <f>=Портфель!F25*Портфель!G25/100*Портфель!$Q$13</f>
      </c>
      <c r="L677" s="6" t="s">
        <f>=(K677-J677)*E677</f>
      </c>
      <c r="M677" s="6" t="s">
        <f>=MAX(0,L677*0.13)</f>
      </c>
    </row>
    <row collapsed="false" customFormat="false" customHeight="false" hidden="false" ht="12.1" outlineLevel="0" r="678">
      <c r="A678" s="53" t="n">
        <v>45856</v>
      </c>
      <c r="B678" s="17" t="s">
        <v>704</v>
      </c>
      <c r="C678" s="17" t="s">
        <v>78</v>
      </c>
      <c r="D678" s="17" t="s">
        <v>80</v>
      </c>
      <c r="E678" s="18" t="n">
        <v>40</v>
      </c>
      <c r="F678" s="7" t="s">
        <f>=DATEDIF(A678,$N$2,"y")</f>
      </c>
      <c r="G678" s="7" t="s">
        <f>=DATEDIF(A678,$N$2,"ym")</f>
      </c>
      <c r="H678" s="7" t="s">
        <f>=DATEDIF(A678,$N$2,"md")</f>
      </c>
      <c r="I678" s="7" t="n">
        <v>105</v>
      </c>
      <c r="J678" s="18" t="n">
        <v>597.75</v>
      </c>
      <c r="K678" s="6" t="s">
        <f>=Портфель!F25*Портфель!G25/100*Портфель!$Q$13</f>
      </c>
      <c r="L678" s="6" t="s">
        <f>=(K678-J678)*E678</f>
      </c>
      <c r="M678" s="6" t="s">
        <f>=MAX(0,L678*0.13)</f>
      </c>
    </row>
    <row collapsed="false" customFormat="false" customHeight="false" hidden="false" ht="12.1" outlineLevel="0" r="679">
      <c r="A679" s="53" t="n">
        <v>45883</v>
      </c>
      <c r="B679" s="17" t="s">
        <v>704</v>
      </c>
      <c r="C679" s="17" t="s">
        <v>78</v>
      </c>
      <c r="D679" s="17" t="s">
        <v>80</v>
      </c>
      <c r="E679" s="18" t="n">
        <v>3</v>
      </c>
      <c r="F679" s="7" t="s">
        <f>=DATEDIF(A679,$N$2,"y")</f>
      </c>
      <c r="G679" s="7" t="s">
        <f>=DATEDIF(A679,$N$2,"ym")</f>
      </c>
      <c r="H679" s="7" t="s">
        <f>=DATEDIF(A679,$N$2,"md")</f>
      </c>
      <c r="I679" s="7" t="n">
        <v>78</v>
      </c>
      <c r="J679" s="18" t="n">
        <v>629.70333333333</v>
      </c>
      <c r="K679" s="6" t="s">
        <f>=Портфель!F25*Портфель!G25/100*Портфель!$Q$13</f>
      </c>
      <c r="L679" s="6" t="s">
        <f>=(K679-J679)*E679</f>
      </c>
      <c r="M679" s="6" t="s">
        <f>=MAX(0,L679*0.13)</f>
      </c>
    </row>
    <row collapsed="false" customFormat="false" customHeight="false" hidden="false" ht="12.1" outlineLevel="0" r="680">
      <c r="A680" s="53" t="n">
        <v>45853</v>
      </c>
      <c r="B680" s="17" t="s">
        <v>704</v>
      </c>
      <c r="C680" s="17" t="s">
        <v>82</v>
      </c>
      <c r="D680" s="17" t="s">
        <v>83</v>
      </c>
      <c r="E680" s="18" t="n">
        <v>7</v>
      </c>
      <c r="F680" s="7" t="s">
        <f>=DATEDIF(A680,$N$2,"y")</f>
      </c>
      <c r="G680" s="7" t="s">
        <f>=DATEDIF(A680,$N$2,"ym")</f>
      </c>
      <c r="H680" s="7" t="s">
        <f>=DATEDIF(A680,$N$2,"md")</f>
      </c>
      <c r="I680" s="7" t="n">
        <v>108</v>
      </c>
      <c r="J680" s="18" t="n">
        <v>889.15428571429</v>
      </c>
      <c r="K680" s="6" t="s">
        <f>=Портфель!F26*Портфель!G26/100*Портфель!$Q$13</f>
      </c>
      <c r="L680" s="6" t="s">
        <f>=(K680-J680)*E680</f>
      </c>
      <c r="M680" s="6" t="s">
        <f>=MAX(0,L680*0.13)</f>
      </c>
    </row>
    <row collapsed="false" customFormat="false" customHeight="false" hidden="false" ht="12.1" outlineLevel="0" r="681">
      <c r="A681" s="53" t="n">
        <v>45854</v>
      </c>
      <c r="B681" s="17" t="s">
        <v>704</v>
      </c>
      <c r="C681" s="17" t="s">
        <v>82</v>
      </c>
      <c r="D681" s="17" t="s">
        <v>83</v>
      </c>
      <c r="E681" s="18" t="n">
        <v>2</v>
      </c>
      <c r="F681" s="7" t="s">
        <f>=DATEDIF(A681,$N$2,"y")</f>
      </c>
      <c r="G681" s="7" t="s">
        <f>=DATEDIF(A681,$N$2,"ym")</f>
      </c>
      <c r="H681" s="7" t="s">
        <f>=DATEDIF(A681,$N$2,"md")</f>
      </c>
      <c r="I681" s="7" t="n">
        <v>107</v>
      </c>
      <c r="J681" s="18" t="n">
        <v>901.475</v>
      </c>
      <c r="K681" s="6" t="s">
        <f>=Портфель!F26*Портфель!G26/100*Портфель!$Q$13</f>
      </c>
      <c r="L681" s="6" t="s">
        <f>=(K681-J681)*E681</f>
      </c>
      <c r="M681" s="6" t="s">
        <f>=MAX(0,L681*0.13)</f>
      </c>
    </row>
    <row collapsed="false" customFormat="false" customHeight="false" hidden="false" ht="12.1" outlineLevel="0" r="682">
      <c r="A682" s="53" t="n">
        <v>45854</v>
      </c>
      <c r="B682" s="17" t="s">
        <v>704</v>
      </c>
      <c r="C682" s="17" t="s">
        <v>82</v>
      </c>
      <c r="D682" s="17" t="s">
        <v>83</v>
      </c>
      <c r="E682" s="18" t="n">
        <v>4</v>
      </c>
      <c r="F682" s="7" t="s">
        <f>=DATEDIF(A682,$N$2,"y")</f>
      </c>
      <c r="G682" s="7" t="s">
        <f>=DATEDIF(A682,$N$2,"ym")</f>
      </c>
      <c r="H682" s="7" t="s">
        <f>=DATEDIF(A682,$N$2,"md")</f>
      </c>
      <c r="I682" s="7" t="n">
        <v>107</v>
      </c>
      <c r="J682" s="18" t="n">
        <v>901.475</v>
      </c>
      <c r="K682" s="6" t="s">
        <f>=Портфель!F26*Портфель!G26/100*Портфель!$Q$13</f>
      </c>
      <c r="L682" s="6" t="s">
        <f>=(K682-J682)*E682</f>
      </c>
      <c r="M682" s="6" t="s">
        <f>=MAX(0,L682*0.13)</f>
      </c>
    </row>
    <row collapsed="false" customFormat="false" customHeight="false" hidden="false" ht="12.1" outlineLevel="0" r="683">
      <c r="A683" s="53" t="n">
        <v>45856</v>
      </c>
      <c r="B683" s="17" t="s">
        <v>704</v>
      </c>
      <c r="C683" s="17" t="s">
        <v>82</v>
      </c>
      <c r="D683" s="17" t="s">
        <v>83</v>
      </c>
      <c r="E683" s="18" t="n">
        <v>27</v>
      </c>
      <c r="F683" s="7" t="s">
        <f>=DATEDIF(A683,$N$2,"y")</f>
      </c>
      <c r="G683" s="7" t="s">
        <f>=DATEDIF(A683,$N$2,"ym")</f>
      </c>
      <c r="H683" s="7" t="s">
        <f>=DATEDIF(A683,$N$2,"md")</f>
      </c>
      <c r="I683" s="7" t="n">
        <v>105</v>
      </c>
      <c r="J683" s="18" t="n">
        <v>911.74592592593</v>
      </c>
      <c r="K683" s="6" t="s">
        <f>=Портфель!F26*Портфель!G26/100*Портфель!$Q$13</f>
      </c>
      <c r="L683" s="6" t="s">
        <f>=(K683-J683)*E683</f>
      </c>
      <c r="M683" s="6" t="s">
        <f>=MAX(0,L683*0.13)</f>
      </c>
    </row>
    <row collapsed="false" customFormat="false" customHeight="false" hidden="false" ht="12.1" outlineLevel="0" r="684">
      <c r="A684" s="53" t="n">
        <v>45859</v>
      </c>
      <c r="B684" s="17" t="s">
        <v>704</v>
      </c>
      <c r="C684" s="17" t="s">
        <v>82</v>
      </c>
      <c r="D684" s="17" t="s">
        <v>83</v>
      </c>
      <c r="E684" s="18" t="n">
        <v>1</v>
      </c>
      <c r="F684" s="7" t="s">
        <f>=DATEDIF(A684,$N$2,"y")</f>
      </c>
      <c r="G684" s="7" t="s">
        <f>=DATEDIF(A684,$N$2,"ym")</f>
      </c>
      <c r="H684" s="7" t="s">
        <f>=DATEDIF(A684,$N$2,"md")</f>
      </c>
      <c r="I684" s="7" t="n">
        <v>102</v>
      </c>
      <c r="J684" s="18" t="n">
        <v>914.18</v>
      </c>
      <c r="K684" s="6" t="s">
        <f>=Портфель!F26*Портфель!G26/100*Портфель!$Q$13</f>
      </c>
      <c r="L684" s="6" t="s">
        <f>=(K684-J684)*E684</f>
      </c>
      <c r="M684" s="6" t="s">
        <f>=MAX(0,L684*0.13)</f>
      </c>
    </row>
    <row collapsed="false" customFormat="false" customHeight="false" hidden="false" ht="12.1" outlineLevel="0" r="685">
      <c r="A685" s="53" t="n">
        <v>45859</v>
      </c>
      <c r="B685" s="17" t="s">
        <v>704</v>
      </c>
      <c r="C685" s="17" t="s">
        <v>82</v>
      </c>
      <c r="D685" s="17" t="s">
        <v>83</v>
      </c>
      <c r="E685" s="18" t="n">
        <v>112</v>
      </c>
      <c r="F685" s="7" t="s">
        <f>=DATEDIF(A685,$N$2,"y")</f>
      </c>
      <c r="G685" s="7" t="s">
        <f>=DATEDIF(A685,$N$2,"ym")</f>
      </c>
      <c r="H685" s="7" t="s">
        <f>=DATEDIF(A685,$N$2,"md")</f>
      </c>
      <c r="I685" s="7" t="n">
        <v>102</v>
      </c>
      <c r="J685" s="18" t="n">
        <v>914.17633928571</v>
      </c>
      <c r="K685" s="6" t="s">
        <f>=Портфель!F26*Портфель!G26/100*Портфель!$Q$13</f>
      </c>
      <c r="L685" s="6" t="s">
        <f>=(K685-J685)*E685</f>
      </c>
      <c r="M685" s="6" t="s">
        <f>=MAX(0,L685*0.13)</f>
      </c>
    </row>
    <row collapsed="false" customFormat="false" customHeight="false" hidden="false" ht="12.1" outlineLevel="0" r="686">
      <c r="A686" s="53" t="n">
        <v>45875</v>
      </c>
      <c r="B686" s="17" t="s">
        <v>704</v>
      </c>
      <c r="C686" s="17" t="s">
        <v>82</v>
      </c>
      <c r="D686" s="17" t="s">
        <v>83</v>
      </c>
      <c r="E686" s="18" t="n">
        <v>1</v>
      </c>
      <c r="F686" s="7" t="s">
        <f>=DATEDIF(A686,$N$2,"y")</f>
      </c>
      <c r="G686" s="7" t="s">
        <f>=DATEDIF(A686,$N$2,"ym")</f>
      </c>
      <c r="H686" s="7" t="s">
        <f>=DATEDIF(A686,$N$2,"md")</f>
      </c>
      <c r="I686" s="7" t="n">
        <v>86</v>
      </c>
      <c r="J686" s="18" t="n">
        <v>916.87</v>
      </c>
      <c r="K686" s="6" t="s">
        <f>=Портфель!F26*Портфель!G26/100*Портфель!$Q$13</f>
      </c>
      <c r="L686" s="6" t="s">
        <f>=(K686-J686)*E686</f>
      </c>
      <c r="M686" s="6" t="s">
        <f>=MAX(0,L686*0.13)</f>
      </c>
    </row>
    <row collapsed="false" customFormat="false" customHeight="false" hidden="false" ht="12.1" outlineLevel="0" r="687">
      <c r="A687" s="53" t="n">
        <v>45875</v>
      </c>
      <c r="B687" s="17" t="s">
        <v>704</v>
      </c>
      <c r="C687" s="17" t="s">
        <v>82</v>
      </c>
      <c r="D687" s="17" t="s">
        <v>83</v>
      </c>
      <c r="E687" s="18" t="n">
        <v>13</v>
      </c>
      <c r="F687" s="7" t="s">
        <f>=DATEDIF(A687,$N$2,"y")</f>
      </c>
      <c r="G687" s="7" t="s">
        <f>=DATEDIF(A687,$N$2,"ym")</f>
      </c>
      <c r="H687" s="7" t="s">
        <f>=DATEDIF(A687,$N$2,"md")</f>
      </c>
      <c r="I687" s="7" t="n">
        <v>86</v>
      </c>
      <c r="J687" s="18" t="n">
        <v>916.87615384615</v>
      </c>
      <c r="K687" s="6" t="s">
        <f>=Портфель!F26*Портфель!G26/100*Портфель!$Q$13</f>
      </c>
      <c r="L687" s="6" t="s">
        <f>=(K687-J687)*E687</f>
      </c>
      <c r="M687" s="6" t="s">
        <f>=MAX(0,L687*0.13)</f>
      </c>
    </row>
    <row collapsed="false" customFormat="false" customHeight="false" hidden="false" ht="12.1" outlineLevel="0" r="688">
      <c r="A688" s="53" t="n">
        <v>45853</v>
      </c>
      <c r="B688" s="17" t="s">
        <v>704</v>
      </c>
      <c r="C688" s="17" t="s">
        <v>85</v>
      </c>
      <c r="D688" s="17" t="s">
        <v>86</v>
      </c>
      <c r="E688" s="18" t="n">
        <v>7</v>
      </c>
      <c r="F688" s="7" t="s">
        <f>=DATEDIF(A688,$N$2,"y")</f>
      </c>
      <c r="G688" s="7" t="s">
        <f>=DATEDIF(A688,$N$2,"ym")</f>
      </c>
      <c r="H688" s="7" t="s">
        <f>=DATEDIF(A688,$N$2,"md")</f>
      </c>
      <c r="I688" s="7" t="n">
        <v>108</v>
      </c>
      <c r="J688" s="18" t="n">
        <v>756.27285714286</v>
      </c>
      <c r="K688" s="6" t="s">
        <f>=Портфель!F27*Портфель!G27/100*Портфель!$Q$13</f>
      </c>
      <c r="L688" s="6" t="s">
        <f>=(K688-J688)*E688</f>
      </c>
      <c r="M688" s="6" t="s">
        <f>=MAX(0,L688*0.13)</f>
      </c>
    </row>
    <row collapsed="false" customFormat="false" customHeight="false" hidden="false" ht="12.1" outlineLevel="0" r="689">
      <c r="A689" s="53" t="n">
        <v>45853</v>
      </c>
      <c r="B689" s="17" t="s">
        <v>704</v>
      </c>
      <c r="C689" s="17" t="s">
        <v>85</v>
      </c>
      <c r="D689" s="17" t="s">
        <v>86</v>
      </c>
      <c r="E689" s="18" t="n">
        <v>2</v>
      </c>
      <c r="F689" s="7" t="s">
        <f>=DATEDIF(A689,$N$2,"y")</f>
      </c>
      <c r="G689" s="7" t="s">
        <f>=DATEDIF(A689,$N$2,"ym")</f>
      </c>
      <c r="H689" s="7" t="s">
        <f>=DATEDIF(A689,$N$2,"md")</f>
      </c>
      <c r="I689" s="7" t="n">
        <v>108</v>
      </c>
      <c r="J689" s="18" t="n">
        <v>760.31</v>
      </c>
      <c r="K689" s="6" t="s">
        <f>=Портфель!F27*Портфель!G27/100*Портфель!$Q$13</f>
      </c>
      <c r="L689" s="6" t="s">
        <f>=(K689-J689)*E689</f>
      </c>
      <c r="M689" s="6" t="s">
        <f>=MAX(0,L689*0.13)</f>
      </c>
    </row>
    <row collapsed="false" customFormat="false" customHeight="false" hidden="false" ht="12.1" outlineLevel="0" r="690">
      <c r="A690" s="53" t="n">
        <v>45854</v>
      </c>
      <c r="B690" s="17" t="s">
        <v>704</v>
      </c>
      <c r="C690" s="17" t="s">
        <v>85</v>
      </c>
      <c r="D690" s="17" t="s">
        <v>86</v>
      </c>
      <c r="E690" s="18" t="n">
        <v>1</v>
      </c>
      <c r="F690" s="7" t="s">
        <f>=DATEDIF(A690,$N$2,"y")</f>
      </c>
      <c r="G690" s="7" t="s">
        <f>=DATEDIF(A690,$N$2,"ym")</f>
      </c>
      <c r="H690" s="7" t="s">
        <f>=DATEDIF(A690,$N$2,"md")</f>
      </c>
      <c r="I690" s="7" t="n">
        <v>107</v>
      </c>
      <c r="J690" s="18" t="n">
        <v>765.65</v>
      </c>
      <c r="K690" s="6" t="s">
        <f>=Портфель!F27*Портфель!G27/100*Портфель!$Q$13</f>
      </c>
      <c r="L690" s="6" t="s">
        <f>=(K690-J690)*E690</f>
      </c>
      <c r="M690" s="6" t="s">
        <f>=MAX(0,L690*0.13)</f>
      </c>
    </row>
    <row collapsed="false" customFormat="false" customHeight="false" hidden="false" ht="12.1" outlineLevel="0" r="691">
      <c r="A691" s="53" t="n">
        <v>45854</v>
      </c>
      <c r="B691" s="17" t="s">
        <v>704</v>
      </c>
      <c r="C691" s="17" t="s">
        <v>85</v>
      </c>
      <c r="D691" s="17" t="s">
        <v>86</v>
      </c>
      <c r="E691" s="18" t="n">
        <v>5</v>
      </c>
      <c r="F691" s="7" t="s">
        <f>=DATEDIF(A691,$N$2,"y")</f>
      </c>
      <c r="G691" s="7" t="s">
        <f>=DATEDIF(A691,$N$2,"ym")</f>
      </c>
      <c r="H691" s="7" t="s">
        <f>=DATEDIF(A691,$N$2,"md")</f>
      </c>
      <c r="I691" s="7" t="n">
        <v>107</v>
      </c>
      <c r="J691" s="18" t="n">
        <v>765.644</v>
      </c>
      <c r="K691" s="6" t="s">
        <f>=Портфель!F27*Портфель!G27/100*Портфель!$Q$13</f>
      </c>
      <c r="L691" s="6" t="s">
        <f>=(K691-J691)*E691</f>
      </c>
      <c r="M691" s="6" t="s">
        <f>=MAX(0,L691*0.13)</f>
      </c>
    </row>
    <row collapsed="false" customFormat="false" customHeight="false" hidden="false" ht="12.1" outlineLevel="0" r="692">
      <c r="A692" s="53" t="n">
        <v>45854</v>
      </c>
      <c r="B692" s="17" t="s">
        <v>704</v>
      </c>
      <c r="C692" s="17" t="s">
        <v>85</v>
      </c>
      <c r="D692" s="17" t="s">
        <v>86</v>
      </c>
      <c r="E692" s="18" t="n">
        <v>35</v>
      </c>
      <c r="F692" s="7" t="s">
        <f>=DATEDIF(A692,$N$2,"y")</f>
      </c>
      <c r="G692" s="7" t="s">
        <f>=DATEDIF(A692,$N$2,"ym")</f>
      </c>
      <c r="H692" s="7" t="s">
        <f>=DATEDIF(A692,$N$2,"md")</f>
      </c>
      <c r="I692" s="7" t="n">
        <v>107</v>
      </c>
      <c r="J692" s="18" t="n">
        <v>765.644</v>
      </c>
      <c r="K692" s="6" t="s">
        <f>=Портфель!F27*Портфель!G27/100*Портфель!$Q$13</f>
      </c>
      <c r="L692" s="6" t="s">
        <f>=(K692-J692)*E692</f>
      </c>
      <c r="M692" s="6" t="s">
        <f>=MAX(0,L692*0.13)</f>
      </c>
    </row>
    <row collapsed="false" customFormat="false" customHeight="false" hidden="false" ht="12.1" outlineLevel="0" r="693">
      <c r="A693" s="53" t="n">
        <v>45854</v>
      </c>
      <c r="B693" s="17" t="s">
        <v>704</v>
      </c>
      <c r="C693" s="17" t="s">
        <v>85</v>
      </c>
      <c r="D693" s="17" t="s">
        <v>86</v>
      </c>
      <c r="E693" s="18" t="n">
        <v>44</v>
      </c>
      <c r="F693" s="7" t="s">
        <f>=DATEDIF(A693,$N$2,"y")</f>
      </c>
      <c r="G693" s="7" t="s">
        <f>=DATEDIF(A693,$N$2,"ym")</f>
      </c>
      <c r="H693" s="7" t="s">
        <f>=DATEDIF(A693,$N$2,"md")</f>
      </c>
      <c r="I693" s="7" t="n">
        <v>107</v>
      </c>
      <c r="J693" s="18" t="n">
        <v>765.64409090909</v>
      </c>
      <c r="K693" s="6" t="s">
        <f>=Портфель!F27*Портфель!G27/100*Портфель!$Q$13</f>
      </c>
      <c r="L693" s="6" t="s">
        <f>=(K693-J693)*E693</f>
      </c>
      <c r="M693" s="6" t="s">
        <f>=MAX(0,L693*0.13)</f>
      </c>
    </row>
    <row collapsed="false" customFormat="false" customHeight="false" hidden="false" ht="12.1" outlineLevel="0" r="694">
      <c r="A694" s="53" t="n">
        <v>45853</v>
      </c>
      <c r="B694" s="17" t="s">
        <v>704</v>
      </c>
      <c r="C694" s="17" t="s">
        <v>88</v>
      </c>
      <c r="D694" s="17" t="s">
        <v>89</v>
      </c>
      <c r="E694" s="18" t="n">
        <v>7</v>
      </c>
      <c r="F694" s="7" t="s">
        <f>=DATEDIF(A694,$N$2,"y")</f>
      </c>
      <c r="G694" s="7" t="s">
        <f>=DATEDIF(A694,$N$2,"ym")</f>
      </c>
      <c r="H694" s="7" t="s">
        <f>=DATEDIF(A694,$N$2,"md")</f>
      </c>
      <c r="I694" s="7" t="n">
        <v>108</v>
      </c>
      <c r="J694" s="18" t="n">
        <v>605.12</v>
      </c>
      <c r="K694" s="6" t="s">
        <f>=Портфель!F28*Портфель!G28/100*Портфель!$Q$13</f>
      </c>
      <c r="L694" s="6" t="s">
        <f>=(K694-J694)*E694</f>
      </c>
      <c r="M694" s="6" t="s">
        <f>=MAX(0,L694*0.13)</f>
      </c>
    </row>
    <row collapsed="false" customFormat="false" customHeight="false" hidden="false" ht="12.1" outlineLevel="0" r="695">
      <c r="A695" s="53" t="n">
        <v>45853</v>
      </c>
      <c r="B695" s="17" t="s">
        <v>704</v>
      </c>
      <c r="C695" s="17" t="s">
        <v>88</v>
      </c>
      <c r="D695" s="17" t="s">
        <v>89</v>
      </c>
      <c r="E695" s="18" t="n">
        <v>8</v>
      </c>
      <c r="F695" s="7" t="s">
        <f>=DATEDIF(A695,$N$2,"y")</f>
      </c>
      <c r="G695" s="7" t="s">
        <f>=DATEDIF(A695,$N$2,"ym")</f>
      </c>
      <c r="H695" s="7" t="s">
        <f>=DATEDIF(A695,$N$2,"md")</f>
      </c>
      <c r="I695" s="7" t="n">
        <v>108</v>
      </c>
      <c r="J695" s="18" t="n">
        <v>605.12</v>
      </c>
      <c r="K695" s="6" t="s">
        <f>=Портфель!F28*Портфель!G28/100*Портфель!$Q$13</f>
      </c>
      <c r="L695" s="6" t="s">
        <f>=(K695-J695)*E695</f>
      </c>
      <c r="M695" s="6" t="s">
        <f>=MAX(0,L695*0.13)</f>
      </c>
    </row>
    <row collapsed="false" customFormat="false" customHeight="false" hidden="false" ht="12.1" outlineLevel="0" r="696">
      <c r="A696" s="53" t="n">
        <v>45853</v>
      </c>
      <c r="B696" s="17" t="s">
        <v>704</v>
      </c>
      <c r="C696" s="17" t="s">
        <v>88</v>
      </c>
      <c r="D696" s="17" t="s">
        <v>89</v>
      </c>
      <c r="E696" s="18" t="n">
        <v>1</v>
      </c>
      <c r="F696" s="7" t="s">
        <f>=DATEDIF(A696,$N$2,"y")</f>
      </c>
      <c r="G696" s="7" t="s">
        <f>=DATEDIF(A696,$N$2,"ym")</f>
      </c>
      <c r="H696" s="7" t="s">
        <f>=DATEDIF(A696,$N$2,"md")</f>
      </c>
      <c r="I696" s="7" t="n">
        <v>108</v>
      </c>
      <c r="J696" s="18" t="n">
        <v>604.63</v>
      </c>
      <c r="K696" s="6" t="s">
        <f>=Портфель!F28*Портфель!G28/100*Портфель!$Q$13</f>
      </c>
      <c r="L696" s="6" t="s">
        <f>=(K696-J696)*E696</f>
      </c>
      <c r="M696" s="6" t="s">
        <f>=MAX(0,L696*0.13)</f>
      </c>
    </row>
    <row collapsed="false" customFormat="false" customHeight="false" hidden="false" ht="12.1" outlineLevel="0" r="697">
      <c r="A697" s="53" t="n">
        <v>45853</v>
      </c>
      <c r="B697" s="17" t="s">
        <v>704</v>
      </c>
      <c r="C697" s="17" t="s">
        <v>88</v>
      </c>
      <c r="D697" s="17" t="s">
        <v>89</v>
      </c>
      <c r="E697" s="18" t="n">
        <v>3</v>
      </c>
      <c r="F697" s="7" t="s">
        <f>=DATEDIF(A697,$N$2,"y")</f>
      </c>
      <c r="G697" s="7" t="s">
        <f>=DATEDIF(A697,$N$2,"ym")</f>
      </c>
      <c r="H697" s="7" t="s">
        <f>=DATEDIF(A697,$N$2,"md")</f>
      </c>
      <c r="I697" s="7" t="n">
        <v>108</v>
      </c>
      <c r="J697" s="18" t="n">
        <v>605.86666666667</v>
      </c>
      <c r="K697" s="6" t="s">
        <f>=Портфель!F28*Портфель!G28/100*Портфель!$Q$13</f>
      </c>
      <c r="L697" s="6" t="s">
        <f>=(K697-J697)*E697</f>
      </c>
      <c r="M697" s="6" t="s">
        <f>=MAX(0,L697*0.13)</f>
      </c>
    </row>
    <row collapsed="false" customFormat="false" customHeight="false" hidden="false" ht="12.1" outlineLevel="0" r="698">
      <c r="A698" s="53" t="n">
        <v>45853</v>
      </c>
      <c r="B698" s="17" t="s">
        <v>704</v>
      </c>
      <c r="C698" s="17" t="s">
        <v>88</v>
      </c>
      <c r="D698" s="17" t="s">
        <v>89</v>
      </c>
      <c r="E698" s="18" t="n">
        <v>41</v>
      </c>
      <c r="F698" s="7" t="s">
        <f>=DATEDIF(A698,$N$2,"y")</f>
      </c>
      <c r="G698" s="7" t="s">
        <f>=DATEDIF(A698,$N$2,"ym")</f>
      </c>
      <c r="H698" s="7" t="s">
        <f>=DATEDIF(A698,$N$2,"md")</f>
      </c>
      <c r="I698" s="7" t="n">
        <v>108</v>
      </c>
      <c r="J698" s="18" t="n">
        <v>605.86926829268</v>
      </c>
      <c r="K698" s="6" t="s">
        <f>=Портфель!F28*Портфель!G28/100*Портфель!$Q$13</f>
      </c>
      <c r="L698" s="6" t="s">
        <f>=(K698-J698)*E698</f>
      </c>
      <c r="M698" s="6" t="s">
        <f>=MAX(0,L698*0.13)</f>
      </c>
    </row>
    <row collapsed="false" customFormat="false" customHeight="false" hidden="false" ht="12.1" outlineLevel="0" r="699">
      <c r="A699" s="53" t="n">
        <v>45856</v>
      </c>
      <c r="B699" s="17" t="s">
        <v>704</v>
      </c>
      <c r="C699" s="17" t="s">
        <v>88</v>
      </c>
      <c r="D699" s="17" t="s">
        <v>89</v>
      </c>
      <c r="E699" s="18" t="n">
        <v>40</v>
      </c>
      <c r="F699" s="7" t="s">
        <f>=DATEDIF(A699,$N$2,"y")</f>
      </c>
      <c r="G699" s="7" t="s">
        <f>=DATEDIF(A699,$N$2,"ym")</f>
      </c>
      <c r="H699" s="7" t="s">
        <f>=DATEDIF(A699,$N$2,"md")</f>
      </c>
      <c r="I699" s="7" t="n">
        <v>105</v>
      </c>
      <c r="J699" s="18" t="n">
        <v>622.2705</v>
      </c>
      <c r="K699" s="6" t="s">
        <f>=Портфель!F28*Портфель!G28/100*Портфель!$Q$13</f>
      </c>
      <c r="L699" s="6" t="s">
        <f>=(K699-J699)*E699</f>
      </c>
      <c r="M699" s="6" t="s">
        <f>=MAX(0,L699*0.13)</f>
      </c>
    </row>
    <row collapsed="false" customFormat="false" customHeight="false" hidden="false" ht="12.1" outlineLevel="0" r="700">
      <c r="A700" s="53" t="n">
        <v>45859</v>
      </c>
      <c r="B700" s="17" t="s">
        <v>704</v>
      </c>
      <c r="C700" s="17" t="s">
        <v>88</v>
      </c>
      <c r="D700" s="17" t="s">
        <v>89</v>
      </c>
      <c r="E700" s="18" t="n">
        <v>4</v>
      </c>
      <c r="F700" s="7" t="s">
        <f>=DATEDIF(A700,$N$2,"y")</f>
      </c>
      <c r="G700" s="7" t="s">
        <f>=DATEDIF(A700,$N$2,"ym")</f>
      </c>
      <c r="H700" s="7" t="s">
        <f>=DATEDIF(A700,$N$2,"md")</f>
      </c>
      <c r="I700" s="7" t="n">
        <v>102</v>
      </c>
      <c r="J700" s="18" t="n">
        <v>625.1025</v>
      </c>
      <c r="K700" s="6" t="s">
        <f>=Портфель!F28*Портфель!G28/100*Портфель!$Q$13</f>
      </c>
      <c r="L700" s="6" t="s">
        <f>=(K700-J700)*E700</f>
      </c>
      <c r="M700" s="6" t="s">
        <f>=MAX(0,L700*0.13)</f>
      </c>
    </row>
    <row collapsed="false" customFormat="false" customHeight="false" hidden="false" ht="12.1" outlineLevel="0" r="701">
      <c r="A701" s="53" t="n">
        <v>45874</v>
      </c>
      <c r="B701" s="17" t="s">
        <v>704</v>
      </c>
      <c r="C701" s="17" t="s">
        <v>91</v>
      </c>
      <c r="D701" s="17" t="s">
        <v>92</v>
      </c>
      <c r="E701" s="18" t="n">
        <v>1</v>
      </c>
      <c r="F701" s="7" t="s">
        <f>=DATEDIF(A701,$N$2,"y")</f>
      </c>
      <c r="G701" s="7" t="s">
        <f>=DATEDIF(A701,$N$2,"ym")</f>
      </c>
      <c r="H701" s="7" t="s">
        <f>=DATEDIF(A701,$N$2,"md")</f>
      </c>
      <c r="I701" s="7" t="n">
        <v>87</v>
      </c>
      <c r="J701" s="18" t="n">
        <v>11272.59</v>
      </c>
      <c r="K701" s="6" t="s">
        <f>=Портфель!F29*Портфель!G29/100*Портфель!$Q$6</f>
      </c>
      <c r="L701" s="6" t="s">
        <f>=(K701-J701)*E701</f>
      </c>
      <c r="M701" s="6" t="s">
        <f>=MAX(0,L701*0.13)</f>
      </c>
    </row>
    <row collapsed="false" customFormat="false" customHeight="false" hidden="false" ht="12.1" outlineLevel="0" r="702">
      <c r="A702" s="53" t="n">
        <v>45876</v>
      </c>
      <c r="B702" s="17" t="s">
        <v>704</v>
      </c>
      <c r="C702" s="17" t="s">
        <v>91</v>
      </c>
      <c r="D702" s="17" t="s">
        <v>92</v>
      </c>
      <c r="E702" s="18" t="n">
        <v>2</v>
      </c>
      <c r="F702" s="7" t="s">
        <f>=DATEDIF(A702,$N$2,"y")</f>
      </c>
      <c r="G702" s="7" t="s">
        <f>=DATEDIF(A702,$N$2,"ym")</f>
      </c>
      <c r="H702" s="7" t="s">
        <f>=DATEDIF(A702,$N$2,"md")</f>
      </c>
      <c r="I702" s="7" t="n">
        <v>85</v>
      </c>
      <c r="J702" s="18" t="n">
        <v>11247.49</v>
      </c>
      <c r="K702" s="6" t="s">
        <f>=Портфель!F29*Портфель!G29/100*Портфель!$Q$6</f>
      </c>
      <c r="L702" s="6" t="s">
        <f>=(K702-J702)*E702</f>
      </c>
      <c r="M702" s="6" t="s">
        <f>=MAX(0,L702*0.13)</f>
      </c>
    </row>
    <row collapsed="false" customFormat="false" customHeight="false" hidden="false" ht="12.1" outlineLevel="0" r="703">
      <c r="A703" s="53" t="n">
        <v>45853</v>
      </c>
      <c r="B703" s="17" t="s">
        <v>704</v>
      </c>
      <c r="C703" s="17" t="s">
        <v>93</v>
      </c>
      <c r="D703" s="17" t="s">
        <v>94</v>
      </c>
      <c r="E703" s="18" t="n">
        <v>5</v>
      </c>
      <c r="F703" s="7" t="s">
        <f>=DATEDIF(A703,$N$2,"y")</f>
      </c>
      <c r="G703" s="7" t="s">
        <f>=DATEDIF(A703,$N$2,"ym")</f>
      </c>
      <c r="H703" s="7" t="s">
        <f>=DATEDIF(A703,$N$2,"md")</f>
      </c>
      <c r="I703" s="7" t="n">
        <v>108</v>
      </c>
      <c r="J703" s="18" t="n">
        <v>647.512</v>
      </c>
      <c r="K703" s="6" t="s">
        <f>=Портфель!F30*Портфель!G30/100*Портфель!$Q$13</f>
      </c>
      <c r="L703" s="6" t="s">
        <f>=(K703-J703)*E703</f>
      </c>
      <c r="M703" s="6" t="s">
        <f>=MAX(0,L703*0.13)</f>
      </c>
    </row>
    <row collapsed="false" customFormat="false" customHeight="false" hidden="false" ht="12.1" outlineLevel="0" r="704">
      <c r="A704" s="53" t="n">
        <v>45853</v>
      </c>
      <c r="B704" s="17" t="s">
        <v>704</v>
      </c>
      <c r="C704" s="17" t="s">
        <v>93</v>
      </c>
      <c r="D704" s="17" t="s">
        <v>94</v>
      </c>
      <c r="E704" s="18" t="n">
        <v>2</v>
      </c>
      <c r="F704" s="7" t="s">
        <f>=DATEDIF(A704,$N$2,"y")</f>
      </c>
      <c r="G704" s="7" t="s">
        <f>=DATEDIF(A704,$N$2,"ym")</f>
      </c>
      <c r="H704" s="7" t="s">
        <f>=DATEDIF(A704,$N$2,"md")</f>
      </c>
      <c r="I704" s="7" t="n">
        <v>108</v>
      </c>
      <c r="J704" s="18" t="n">
        <v>647.85</v>
      </c>
      <c r="K704" s="6" t="s">
        <f>=Портфель!F30*Портфель!G30/100*Портфель!$Q$13</f>
      </c>
      <c r="L704" s="6" t="s">
        <f>=(K704-J704)*E704</f>
      </c>
      <c r="M704" s="6" t="s">
        <f>=MAX(0,L704*0.13)</f>
      </c>
    </row>
    <row collapsed="false" customFormat="false" customHeight="false" hidden="false" ht="12.1" outlineLevel="0" r="705">
      <c r="A705" s="53" t="n">
        <v>45853</v>
      </c>
      <c r="B705" s="17" t="s">
        <v>704</v>
      </c>
      <c r="C705" s="17" t="s">
        <v>93</v>
      </c>
      <c r="D705" s="17" t="s">
        <v>94</v>
      </c>
      <c r="E705" s="18" t="n">
        <v>4</v>
      </c>
      <c r="F705" s="7" t="s">
        <f>=DATEDIF(A705,$N$2,"y")</f>
      </c>
      <c r="G705" s="7" t="s">
        <f>=DATEDIF(A705,$N$2,"ym")</f>
      </c>
      <c r="H705" s="7" t="s">
        <f>=DATEDIF(A705,$N$2,"md")</f>
      </c>
      <c r="I705" s="7" t="n">
        <v>108</v>
      </c>
      <c r="J705" s="18" t="n">
        <v>647.0425</v>
      </c>
      <c r="K705" s="6" t="s">
        <f>=Портфель!F30*Портфель!G30/100*Портфель!$Q$13</f>
      </c>
      <c r="L705" s="6" t="s">
        <f>=(K705-J705)*E705</f>
      </c>
      <c r="M705" s="6" t="s">
        <f>=MAX(0,L705*0.13)</f>
      </c>
    </row>
    <row collapsed="false" customFormat="false" customHeight="false" hidden="false" ht="12.1" outlineLevel="0" r="706">
      <c r="A706" s="53" t="n">
        <v>45856</v>
      </c>
      <c r="B706" s="17" t="s">
        <v>704</v>
      </c>
      <c r="C706" s="17" t="s">
        <v>93</v>
      </c>
      <c r="D706" s="17" t="s">
        <v>94</v>
      </c>
      <c r="E706" s="18" t="n">
        <v>1</v>
      </c>
      <c r="F706" s="7" t="s">
        <f>=DATEDIF(A706,$N$2,"y")</f>
      </c>
      <c r="G706" s="7" t="s">
        <f>=DATEDIF(A706,$N$2,"ym")</f>
      </c>
      <c r="H706" s="7" t="s">
        <f>=DATEDIF(A706,$N$2,"md")</f>
      </c>
      <c r="I706" s="7" t="n">
        <v>105</v>
      </c>
      <c r="J706" s="18" t="n">
        <v>663.47</v>
      </c>
      <c r="K706" s="6" t="s">
        <f>=Портфель!F30*Портфель!G30/100*Портфель!$Q$13</f>
      </c>
      <c r="L706" s="6" t="s">
        <f>=(K706-J706)*E706</f>
      </c>
      <c r="M706" s="6" t="s">
        <f>=MAX(0,L706*0.13)</f>
      </c>
    </row>
    <row collapsed="false" customFormat="false" customHeight="false" hidden="false" ht="12.1" outlineLevel="0" r="707">
      <c r="A707" s="53" t="n">
        <v>45856</v>
      </c>
      <c r="B707" s="17" t="s">
        <v>704</v>
      </c>
      <c r="C707" s="17" t="s">
        <v>93</v>
      </c>
      <c r="D707" s="17" t="s">
        <v>94</v>
      </c>
      <c r="E707" s="18" t="n">
        <v>38</v>
      </c>
      <c r="F707" s="7" t="s">
        <f>=DATEDIF(A707,$N$2,"y")</f>
      </c>
      <c r="G707" s="7" t="s">
        <f>=DATEDIF(A707,$N$2,"ym")</f>
      </c>
      <c r="H707" s="7" t="s">
        <f>=DATEDIF(A707,$N$2,"md")</f>
      </c>
      <c r="I707" s="7" t="n">
        <v>105</v>
      </c>
      <c r="J707" s="18" t="n">
        <v>663.47394736842</v>
      </c>
      <c r="K707" s="6" t="s">
        <f>=Портфель!F30*Портфель!G30/100*Портфель!$Q$13</f>
      </c>
      <c r="L707" s="6" t="s">
        <f>=(K707-J707)*E707</f>
      </c>
      <c r="M707" s="6" t="s">
        <f>=MAX(0,L707*0.13)</f>
      </c>
    </row>
    <row collapsed="false" customFormat="false" customHeight="false" hidden="false" ht="12.1" outlineLevel="0" r="708">
      <c r="A708" s="53" t="n">
        <v>45853</v>
      </c>
      <c r="B708" s="17" t="s">
        <v>704</v>
      </c>
      <c r="C708" s="17" t="s">
        <v>96</v>
      </c>
      <c r="D708" s="17" t="s">
        <v>97</v>
      </c>
      <c r="E708" s="18" t="n">
        <v>7</v>
      </c>
      <c r="F708" s="7" t="s">
        <f>=DATEDIF(A708,$N$2,"y")</f>
      </c>
      <c r="G708" s="7" t="s">
        <f>=DATEDIF(A708,$N$2,"ym")</f>
      </c>
      <c r="H708" s="7" t="s">
        <f>=DATEDIF(A708,$N$2,"md")</f>
      </c>
      <c r="I708" s="7" t="n">
        <v>108</v>
      </c>
      <c r="J708" s="18" t="n">
        <v>897.38428571429</v>
      </c>
      <c r="K708" s="6" t="s">
        <f>=Портфель!F31*Портфель!G31/100*Портфель!$Q$13</f>
      </c>
      <c r="L708" s="6" t="s">
        <f>=(K708-J708)*E708</f>
      </c>
      <c r="M708" s="6" t="s">
        <f>=MAX(0,L708*0.13)</f>
      </c>
    </row>
    <row collapsed="false" customFormat="false" customHeight="false" hidden="false" ht="12.1" outlineLevel="0" r="709">
      <c r="A709" s="53" t="n">
        <v>45853</v>
      </c>
      <c r="B709" s="17" t="s">
        <v>704</v>
      </c>
      <c r="C709" s="17" t="s">
        <v>96</v>
      </c>
      <c r="D709" s="17" t="s">
        <v>97</v>
      </c>
      <c r="E709" s="18" t="n">
        <v>18</v>
      </c>
      <c r="F709" s="7" t="s">
        <f>=DATEDIF(A709,$N$2,"y")</f>
      </c>
      <c r="G709" s="7" t="s">
        <f>=DATEDIF(A709,$N$2,"ym")</f>
      </c>
      <c r="H709" s="7" t="s">
        <f>=DATEDIF(A709,$N$2,"md")</f>
      </c>
      <c r="I709" s="7" t="n">
        <v>108</v>
      </c>
      <c r="J709" s="18" t="n">
        <v>897.38444444444</v>
      </c>
      <c r="K709" s="6" t="s">
        <f>=Портфель!F31*Портфель!G31/100*Портфель!$Q$13</f>
      </c>
      <c r="L709" s="6" t="s">
        <f>=(K709-J709)*E709</f>
      </c>
      <c r="M709" s="6" t="s">
        <f>=MAX(0,L709*0.13)</f>
      </c>
    </row>
    <row collapsed="false" customFormat="false" customHeight="false" hidden="false" ht="12.1" outlineLevel="0" r="710">
      <c r="A710" s="53" t="n">
        <v>45870</v>
      </c>
      <c r="B710" s="17" t="s">
        <v>704</v>
      </c>
      <c r="C710" s="17" t="s">
        <v>99</v>
      </c>
      <c r="D710" s="17" t="s">
        <v>100</v>
      </c>
      <c r="E710" s="18" t="n">
        <v>10</v>
      </c>
      <c r="F710" s="7" t="s">
        <f>=DATEDIF(A710,$N$2,"y")</f>
      </c>
      <c r="G710" s="7" t="s">
        <f>=DATEDIF(A710,$N$2,"ym")</f>
      </c>
      <c r="H710" s="7" t="s">
        <f>=DATEDIF(A710,$N$2,"md")</f>
      </c>
      <c r="I710" s="7" t="n">
        <v>91</v>
      </c>
      <c r="J710" s="18" t="n">
        <v>1123.274</v>
      </c>
      <c r="K710" s="6" t="s">
        <f>=Портфель!F32*Портфель!G32/100*Портфель!$Q$13</f>
      </c>
      <c r="L710" s="6" t="s">
        <f>=(K710-J710)*E710</f>
      </c>
      <c r="M710" s="6" t="s">
        <f>=MAX(0,L710*0.13)</f>
      </c>
    </row>
    <row collapsed="false" customFormat="false" customHeight="false" hidden="false" ht="12.1" outlineLevel="0" r="711">
      <c r="A711" s="53" t="n">
        <v>45870</v>
      </c>
      <c r="B711" s="17" t="s">
        <v>704</v>
      </c>
      <c r="C711" s="17" t="s">
        <v>102</v>
      </c>
      <c r="D711" s="17" t="s">
        <v>103</v>
      </c>
      <c r="E711" s="18" t="n">
        <v>4</v>
      </c>
      <c r="F711" s="7" t="s">
        <f>=DATEDIF(A711,$N$2,"y")</f>
      </c>
      <c r="G711" s="7" t="s">
        <f>=DATEDIF(A711,$N$2,"ym")</f>
      </c>
      <c r="H711" s="7" t="s">
        <f>=DATEDIF(A711,$N$2,"md")</f>
      </c>
      <c r="I711" s="7" t="n">
        <v>91</v>
      </c>
      <c r="J711" s="18" t="n">
        <v>706.81</v>
      </c>
      <c r="K711" s="6" t="s">
        <f>=Портфель!F33*Портфель!G33/100*Портфель!$Q$13</f>
      </c>
      <c r="L711" s="6" t="s">
        <f>=(K711-J711)*E711</f>
      </c>
      <c r="M711" s="6" t="s">
        <f>=MAX(0,L711*0.13)</f>
      </c>
    </row>
    <row collapsed="false" customFormat="false" customHeight="false" hidden="false" ht="12.1" outlineLevel="0" r="712">
      <c r="A712" s="53" t="n">
        <v>0</v>
      </c>
      <c r="B712" s="17" t="s">
        <v>736</v>
      </c>
      <c r="C712" s="17" t="s">
        <v>736</v>
      </c>
      <c r="D712" s="17" t="s">
        <v>736</v>
      </c>
      <c r="E712" s="18" t="n">
        <v> </v>
      </c>
      <c r="F712" s="7" t="n">
        <v> </v>
      </c>
      <c r="G712" s="18" t="n">
        <v> </v>
      </c>
      <c r="H712" s="17" t="s">
        <v>736</v>
      </c>
      <c r="I712" s="7" t="n">
        <v> </v>
      </c>
      <c r="J712" s="18" t="n">
        <v> </v>
      </c>
      <c r="K712" s="18" t="n">
        <v> </v>
      </c>
      <c r="L712" s="18" t="n">
        <v> </v>
      </c>
      <c r="M712" s="18" t="n">
        <v> </v>
      </c>
    </row>
    <row collapsed="false" customFormat="false" customHeight="false" hidden="false" ht="12.1" outlineLevel="0" r="713">
      <c r="A713" s="53"/>
      <c r="B713" s="17"/>
      <c r="C713" s="17"/>
      <c r="D713" s="17" t="s">
        <v>737</v>
      </c>
      <c r="E713" s="18" t="n">
        <v> </v>
      </c>
      <c r="F713" s="7" t="n">
        <v> </v>
      </c>
      <c r="G713" s="18" t="n">
        <v> </v>
      </c>
      <c r="H713" s="17" t="s">
        <v>736</v>
      </c>
      <c r="I713" s="7" t="n">
        <v> </v>
      </c>
      <c r="J713" s="18" t="n">
        <v> </v>
      </c>
      <c r="K713" s="18" t="n">
        <v> </v>
      </c>
      <c r="L713" s="18" t="n">
        <v> </v>
      </c>
      <c r="M713" s="18" t="n">
        <v> </v>
      </c>
    </row>
  </sheetData>
  <autoFilter ref="A1:N713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2025-10-31T04:20:43.00Z</dcterms:created>
  <dc:creator>izi-invest.ru</dc:creator>
  <cp:revision>0</cp:revision>
</cp:coreProperties>
</file>