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windowHeight="8192" windowWidth="16384" xWindow="0" yWindow="0"/>
  </bookViews>
  <sheets>
    <sheet name="Портфель" sheetId="1" state="visible" r:id="rId2"/>
    <sheet name="XIRR" sheetId="2" state="visible" r:id="rId3"/>
    <sheet name="Доходность закр." sheetId="3" state="visible" r:id="rId4"/>
    <sheet name="Сделки" sheetId="4" state="visible" r:id="rId5"/>
    <sheet name="Дивиденды" sheetId="5" state="visible" r:id="rId6"/>
    <sheet name="Возраст" sheetId="6" state="visible" r:id="rId7"/>
    <sheet name="FIFO" sheetId="7" state="visible" r:id="rId8"/>
  </sheets>
  <calcPr iterateCount="100" refMode="A1" iterate="false" iterateDelta="0.001"/>
</workbook>
</file>

<file path=xl/sharedStrings.xml><?xml version="1.0" encoding="utf-8"?>
<sst xmlns="http://schemas.openxmlformats.org/spreadsheetml/2006/main" count="322" uniqueCount="113">
  <si>
    <t>Тикер</t>
  </si>
  <si>
    <t>Тип</t>
  </si>
  <si>
    <t>Название</t>
  </si>
  <si>
    <t>Валюта</t>
  </si>
  <si>
    <t>Количество</t>
  </si>
  <si>
    <t>Цена</t>
  </si>
  <si>
    <t>Номинал</t>
  </si>
  <si>
    <t>НКД</t>
  </si>
  <si>
    <t>Погашение</t>
  </si>
  <si>
    <t>Сумма</t>
  </si>
  <si>
    <t>Доходность</t>
  </si>
  <si>
    <t>Средняя цена</t>
  </si>
  <si>
    <t>Доля</t>
  </si>
  <si>
    <t>Имя</t>
  </si>
  <si>
    <t>Курс к рублю</t>
  </si>
  <si>
    <t>Курс к RUR</t>
  </si>
  <si>
    <t>RUR</t>
  </si>
  <si>
    <t>Рубль</t>
  </si>
  <si>
    <t>AMD</t>
  </si>
  <si>
    <t>Сумма по валютам:</t>
  </si>
  <si>
    <t>BYN</t>
  </si>
  <si>
    <t>Сумма:</t>
  </si>
  <si>
    <t>CAD</t>
  </si>
  <si>
    <t>CHF</t>
  </si>
  <si>
    <t>CNY</t>
  </si>
  <si>
    <t>EUR</t>
  </si>
  <si>
    <t>GBP</t>
  </si>
  <si>
    <t>GLD</t>
  </si>
  <si>
    <t>HKD</t>
  </si>
  <si>
    <t>JPY</t>
  </si>
  <si>
    <t>KZT</t>
  </si>
  <si>
    <t>SLV</t>
  </si>
  <si>
    <t>TRY</t>
  </si>
  <si>
    <t>UAH</t>
  </si>
  <si>
    <t>USD</t>
  </si>
  <si>
    <t>Дата</t>
  </si>
  <si>
    <t>Примечание</t>
  </si>
  <si>
    <t>.</t>
  </si>
  <si>
    <t>..</t>
  </si>
  <si>
    <t>d</t>
  </si>
  <si>
    <t>s</t>
  </si>
  <si>
    <t>ds</t>
  </si>
  <si>
    <t>Пополнение счета</t>
  </si>
  <si>
    <t>Ввод ДС</t>
  </si>
  <si>
    <t>Вывод ДС</t>
  </si>
  <si>
    <t>Дивиденд по FLOT - Совкомфлот 120шт. по 6.67 RUR - налог 104 RUR (данные из БД)</t>
  </si>
  <si>
    <t>Дивиденд по RSTIP - Россети ап 1000шт. по 0.06 RUR - налог 8 RUR (данные из БД)</t>
  </si>
  <si>
    <t>Баланс сейчас</t>
  </si>
  <si>
    <t>XIRR</t>
  </si>
  <si>
    <t>Сред.взвеш.сумм.</t>
  </si>
  <si>
    <t>Полный доход, RUR</t>
  </si>
  <si>
    <t>Сред.год.дох.</t>
  </si>
  <si>
    <t>RU000A1016Z3</t>
  </si>
  <si>
    <t>YNDX</t>
  </si>
  <si>
    <t>MOEX</t>
  </si>
  <si>
    <t>FXIT</t>
  </si>
  <si>
    <t>FLOT</t>
  </si>
  <si>
    <t>SNGSP</t>
  </si>
  <si>
    <t>RSTIP</t>
  </si>
  <si>
    <t>buy</t>
  </si>
  <si>
    <t>sell</t>
  </si>
  <si>
    <t>Полный доход</t>
  </si>
  <si>
    <t>Операция</t>
  </si>
  <si>
    <t>Комиссия банка</t>
  </si>
  <si>
    <t>Комиссия ТС</t>
  </si>
  <si>
    <t>Комментарий</t>
  </si>
  <si>
    <t>input</t>
  </si>
  <si>
    <t>ПИК-Корпорация 001Р-02</t>
  </si>
  <si>
    <t>bond</t>
  </si>
  <si>
    <t>PLLC Yandex N.V. class A shs</t>
  </si>
  <si>
    <t>share</t>
  </si>
  <si>
    <t>ПАО Московская Биржа</t>
  </si>
  <si>
    <t>FinEx USA IT UCITS ETF</t>
  </si>
  <si>
    <t>etf</t>
  </si>
  <si>
    <t>output</t>
  </si>
  <si>
    <t>Совкомфлот ао</t>
  </si>
  <si>
    <t>Сургутнефтегаз ПАО ап</t>
  </si>
  <si>
    <t>"Российские сети" ПАО ап</t>
  </si>
  <si>
    <t>Остаток:</t>
  </si>
  <si>
    <t>Портфель</t>
  </si>
  <si>
    <t>Кол.</t>
  </si>
  <si>
    <t>Дивиденд</t>
  </si>
  <si>
    <t>Цена отсечки</t>
  </si>
  <si>
    <t>Цена покупки</t>
  </si>
  <si>
    <t>Налог</t>
  </si>
  <si>
    <t>Сумма 
до налога</t>
  </si>
  <si>
    <t>Сумма 
после налога</t>
  </si>
  <si>
    <t>Доходность к 
цене отсечки</t>
  </si>
  <si>
    <t>Доходность к 
цене покупки</t>
  </si>
  <si>
    <t>Рома</t>
  </si>
  <si>
    <t>Совкомфлот</t>
  </si>
  <si>
    <t>Россети ап</t>
  </si>
  <si>
    <t>Y</t>
  </si>
  <si>
    <t>m</t>
  </si>
  <si>
    <t>Всего дней</t>
  </si>
  <si>
    <t>Цена покупки с НКД и комиссией</t>
  </si>
  <si>
    <t>Цена сейчас с НКД</t>
  </si>
  <si>
    <t>Сумма при продаже</t>
  </si>
  <si>
    <t>Прибыль</t>
  </si>
  <si>
    <t>Налог при продаже</t>
  </si>
  <si>
    <t>Сегодня</t>
  </si>
  <si>
    <t>Покупка</t>
  </si>
  <si>
    <t>Продажа</t>
  </si>
  <si>
    <t>Цена продажи</t>
  </si>
  <si>
    <t>Результат</t>
  </si>
  <si>
    <t>Доходность сделки</t>
  </si>
  <si>
    <t>Срок</t>
  </si>
  <si>
    <t>Доходность годовых</t>
  </si>
  <si>
    <t>ПИК К 1P2</t>
  </si>
  <si>
    <t>Yandex clA</t>
  </si>
  <si>
    <t>МосБиржа</t>
  </si>
  <si>
    <t>iFXIT ETF</t>
  </si>
  <si>
    <t>Сургнфгз-п</t>
  </si>
</sst>
</file>

<file path=xl/styles.xml><?xml version="1.0" encoding="utf-8"?>
<styleSheet xmlns="http://schemas.openxmlformats.org/spreadsheetml/2006/main">
  <numFmts count="13">
    <numFmt numFmtId="164" formatCode="GENERAL"/>
    <numFmt numFmtId="165" formatCode="#,##0.00"/>
    <numFmt numFmtId="166" formatCode="0"/>
    <numFmt numFmtId="167" formatCode="0.00%"/>
    <numFmt numFmtId="168" formatCode="YYYY\-MM\-DD"/>
    <numFmt numFmtId="169" formatCode="YYYY\-MM\-DD"/>
    <numFmt numFmtId="170" formatCode="0.00"/>
    <numFmt numFmtId="171" formatCode="YYYY\-MM\-DD"/>
    <numFmt numFmtId="172" formatCode="YYYY\-MM\-DD"/>
    <numFmt numFmtId="173" formatCode="YYYY\-MM\-DD"/>
    <numFmt numFmtId="174" formatCode="YYYY\-MM\-DD"/>
    <numFmt numFmtId="175" formatCode="YYYY\-MM\-DD"/>
    <numFmt numFmtId="176" formatCode="YYYY\-MM\-DD"/>
  </numFmts>
  <fonts count="3">
    <font>
      <sz val="11"/>
      <name val="Calibri"/>
      <charset val="0"/>
      <scheme val="minor"/>
      <family val="0"/>
    </font>
    <font>
      <b/>
      <sz val="11"/>
      <name val="Calibri"/>
      <charset val="0"/>
      <scheme val="minor"/>
      <family val="0"/>
    </font>
    <font>
      <color rgb="FF2C6DD4"/>
      <sz val="11"/>
      <name val="Calibri"/>
      <charset val="0"/>
      <scheme val="minor"/>
      <family val="0"/>
    </font>
  </fonts>
  <fills count="7">
    <fill>
      <patternFill patternType="none"/>
    </fill>
    <fill>
      <patternFill patternType="gray125"/>
    </fill>
    <fill>
      <patternFill patternType="solid">
        <fgColor rgb="FFFFFF00"/>
      </patternFill>
    </fill>
    <fill>
      <patternFill patternType="solid">
        <fgColor rgb="DAE6F5FF"/>
      </patternFill>
    </fill>
    <fill>
      <patternFill patternType="solid">
        <fgColor rgb="FFF2FFF9"/>
      </patternFill>
    </fill>
    <fill>
      <patternFill patternType="solid">
        <fgColor rgb="FFFFF0F8"/>
      </patternFill>
    </fill>
    <fill>
      <patternFill patternType="solid">
        <fgColor rgb="FFFFEDD3"/>
      </patternFill>
    </fill>
  </fills>
  <borders count="2">
    <border diagonalDown="false" diagonalUp="false"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43"/>
    <xf applyAlignment="false" applyBorder="false" applyFont="true" applyProtection="false" borderId="0" fillId="0" fontId="0" numFmtId="41"/>
    <xf applyAlignment="false" applyBorder="false" applyFont="true" applyProtection="false" borderId="0" fillId="0" fontId="0" numFmtId="44"/>
    <xf applyAlignment="false" applyBorder="false" applyFont="true" applyProtection="false" borderId="0" fillId="0" fontId="0" numFmtId="42"/>
    <xf applyAlignment="false" applyBorder="false" applyFont="true" applyProtection="false" borderId="0" fillId="0" fontId="0" numFmtId="9"/>
  </cellStyleXfs>
  <cellXfs count="38">
    <xf applyAlignment="false" applyBorder="false" applyFont="true" applyProtection="false" borderId="0" fillId="0" fontId="0" numFmtId="164"/>
    <xf applyAlignment="false" applyBorder="false" applyFont="true" applyProtection="false" borderId="0" fillId="1" fontId="0" numFmtId="164"/>
    <xf applyAlignment="true" applyBorder="false" applyFont="true" applyProtection="false" borderId="1" fillId="0" fontId="0" numFmtId="164">
      <alignment wrapText="1"/>
    </xf>
    <xf applyAlignment="true" applyBorder="false" applyFont="true" applyProtection="false" borderId="1" fillId="0" fontId="1" numFmtId="164">
      <alignment wrapText="1"/>
    </xf>
    <xf applyAlignment="false" applyBorder="false" applyFont="true" applyProtection="false" borderId="1" fillId="0" fontId="1" numFmtId="164"/>
    <xf applyAlignment="false" applyBorder="false" applyFont="true" applyProtection="false" borderId="1" fillId="2" fontId="1" numFmtId="165"/>
    <xf applyAlignment="false" applyBorder="false" applyFont="true" applyProtection="false" borderId="1" fillId="0" fontId="0" numFmtId="165"/>
    <xf applyAlignment="false" applyBorder="false" applyFont="true" applyProtection="false" borderId="1" fillId="0" fontId="0" numFmtId="166"/>
    <xf applyAlignment="false" applyBorder="false" applyFont="true" applyProtection="false" borderId="1" fillId="0" fontId="1" numFmtId="165"/>
    <xf applyAlignment="false" applyBorder="false" applyFont="true" applyProtection="false" borderId="1" fillId="0" fontId="1" numFmtId="167"/>
    <xf applyAlignment="false" applyBorder="false" applyFont="true" applyProtection="false" borderId="1" fillId="2" fontId="1" numFmtId="167"/>
    <xf applyAlignment="false" applyBorder="false" applyFont="true" applyProtection="false" borderId="1" fillId="0" fontId="1" numFmtId="168"/>
    <xf applyAlignment="false" applyBorder="false" applyFont="true" applyProtection="false" borderId="1" fillId="2" fontId="1" numFmtId="169"/>
    <xf applyAlignment="false" applyBorder="false" applyFont="true" applyProtection="false" borderId="1" fillId="0" fontId="0" numFmtId="169"/>
    <xf applyAlignment="false" applyBorder="false" applyFont="true" applyProtection="false" borderId="1" fillId="2" fontId="1" numFmtId="164"/>
    <xf applyAlignment="false" applyBorder="false" applyFont="true" applyProtection="false" borderId="1" fillId="0" fontId="2" numFmtId="164"/>
    <xf applyAlignment="false" applyBorder="false" applyFont="true" applyProtection="false" borderId="1" fillId="0" fontId="0" numFmtId="164"/>
    <xf applyAlignment="false" applyBorder="false" applyFont="true" applyProtection="false" borderId="1" fillId="0" fontId="0" numFmtId="170"/>
    <xf applyAlignment="false" applyBorder="false" applyFont="true" applyProtection="false" borderId="1" fillId="3" fontId="1" numFmtId="164"/>
    <xf applyAlignment="false" applyBorder="false" applyFont="true" applyProtection="false" borderId="1" fillId="0" fontId="0" numFmtId="171"/>
    <xf applyAlignment="false" applyBorder="false" applyFont="true" applyProtection="false" borderId="1" fillId="0" fontId="0" numFmtId="172"/>
    <xf applyAlignment="false" applyBorder="false" applyFont="true" applyProtection="false" borderId="1" fillId="4" fontId="0" numFmtId="172"/>
    <xf applyAlignment="false" applyBorder="false" applyFont="true" applyProtection="false" borderId="1" fillId="4" fontId="0" numFmtId="164"/>
    <xf applyAlignment="false" applyBorder="false" applyFont="true" applyProtection="false" borderId="1" fillId="4" fontId="0" numFmtId="166"/>
    <xf applyAlignment="false" applyBorder="false" applyFont="true" applyProtection="false" borderId="1" fillId="4" fontId="0" numFmtId="165"/>
    <xf applyAlignment="false" applyBorder="false" applyFont="true" applyProtection="false" borderId="1" fillId="5" fontId="0" numFmtId="172"/>
    <xf applyAlignment="false" applyBorder="false" applyFont="true" applyProtection="false" borderId="1" fillId="5" fontId="0" numFmtId="164"/>
    <xf applyAlignment="false" applyBorder="false" applyFont="true" applyProtection="false" borderId="1" fillId="5" fontId="0" numFmtId="166"/>
    <xf applyAlignment="false" applyBorder="false" applyFont="true" applyProtection="false" borderId="1" fillId="5" fontId="0" numFmtId="165"/>
    <xf applyAlignment="false" applyBorder="false" applyFont="true" applyProtection="false" borderId="1" fillId="6" fontId="0" numFmtId="172"/>
    <xf applyAlignment="false" applyBorder="false" applyFont="true" applyProtection="false" borderId="1" fillId="6" fontId="0" numFmtId="164"/>
    <xf applyAlignment="false" applyBorder="false" applyFont="true" applyProtection="false" borderId="1" fillId="6" fontId="0" numFmtId="166"/>
    <xf applyAlignment="false" applyBorder="false" applyFont="true" applyProtection="false" borderId="1" fillId="6" fontId="0" numFmtId="165"/>
    <xf applyAlignment="false" applyBorder="false" applyFont="true" applyProtection="false" borderId="1" fillId="0" fontId="0" numFmtId="173"/>
    <xf applyAlignment="true" applyBorder="false" applyFont="true" applyProtection="false" borderId="1" fillId="3" fontId="1" numFmtId="164">
      <alignment wrapText="1"/>
    </xf>
    <xf applyAlignment="false" applyBorder="false" applyFont="true" applyProtection="false" borderId="1" fillId="0" fontId="0" numFmtId="174"/>
    <xf applyAlignment="false" applyBorder="false" applyFont="true" applyProtection="false" borderId="1" fillId="0" fontId="0" numFmtId="175"/>
    <xf applyAlignment="false" applyBorder="false" applyFont="true" applyProtection="false" borderId="1" fillId="0" fontId="0" numFmtId="176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
            Type="http://schemas.openxmlformats.org/officeDocument/2006/relationships/worksheet" Target="worksheets/sheet1.xml"/><Relationship Id="rId3" 
            Type="http://schemas.openxmlformats.org/officeDocument/2006/relationships/worksheet" Target="worksheets/sheet2.xml"/><Relationship Id="rId4" 
            Type="http://schemas.openxmlformats.org/officeDocument/2006/relationships/worksheet" Target="worksheets/sheet3.xml"/><Relationship Id="rId5" 
            Type="http://schemas.openxmlformats.org/officeDocument/2006/relationships/worksheet" Target="worksheets/sheet4.xml"/><Relationship Id="rId6" 
            Type="http://schemas.openxmlformats.org/officeDocument/2006/relationships/worksheet" Target="worksheets/sheet5.xml"/><Relationship Id="rId7" 
            Type="http://schemas.openxmlformats.org/officeDocument/2006/relationships/worksheet" Target="worksheets/sheet6.xml"/><Relationship Id="rId8" 
            Type="http://schemas.openxmlformats.org/officeDocument/2006/relationships/worksheet" Target="worksheets/sheet7.xml"/><Relationship Id="rId9" 
           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Q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20" customWidth="1"/>
    <col min="2" max="2" width="10" customWidth="1"/>
    <col min="3" max="3" width="20" customWidth="1"/>
    <col min="4" max="4" width="10" customWidth="1"/>
    <col min="5" max="5" width="10" customWidth="1"/>
    <col min="6" max="6" width="10" customWidth="1"/>
    <col min="7" max="7" width="10" customWidth="1"/>
    <col min="8" max="8" width="10" customWidth="1"/>
    <col min="9" max="9" width="15" customWidth="1"/>
    <col min="10" max="10" width="15" customWidth="1"/>
    <col min="11" max="11" width="10" customWidth="1"/>
    <col min="12" max="12" width="15" customWidth="1"/>
    <col min="13" max="13" width="10" customWidth="1"/>
    <col min="14" max="14" width="10" customWidth="1"/>
    <col min="15" max="15" width="10" customWidth="1"/>
    <col min="16" max="16" width="10" customWidth="1"/>
    <col min="17" max="17" width="10" customWidth="1"/>
  </cols>
  <sheetData>
    <row collapsed="false" customFormat="false" customHeight="false" hidden="false" ht="12.1" outlineLevel="0" r="1">
      <c r="A1" s="18" t="s">
        <v>0</v>
      </c>
      <c r="B1" s="18" t="s">
        <v>1</v>
      </c>
      <c r="C1" s="18" t="s">
        <v>2</v>
      </c>
      <c r="D1" s="18" t="s">
        <v>3</v>
      </c>
      <c r="E1" s="18" t="s">
        <v>4</v>
      </c>
      <c r="F1" s="18" t="s">
        <v>5</v>
      </c>
      <c r="G1" s="18" t="s">
        <v>6</v>
      </c>
      <c r="H1" s="18" t="s">
        <v>7</v>
      </c>
      <c r="I1" s="18" t="s">
        <v>8</v>
      </c>
      <c r="J1" s="18" t="s">
        <v>9</v>
      </c>
      <c r="K1" s="18" t="s">
        <v>10</v>
      </c>
      <c r="L1" s="18" t="s">
        <v>11</v>
      </c>
      <c r="M1" s="18" t="s">
        <v>12</v>
      </c>
      <c r="N1" s="18"/>
      <c r="O1" s="18" t="s">
        <v>13</v>
      </c>
      <c r="P1" s="18" t="s">
        <v>14</v>
      </c>
      <c r="Q1" s="18" t="s">
        <v>15</v>
      </c>
    </row>
    <row collapsed="false" customFormat="false" customHeight="false" hidden="false" ht="12.1" outlineLevel="0" r="2">
      <c r="A2" s="16" t="s">
        <v>16</v>
      </c>
      <c r="B2" s="16" t="s">
        <v>3</v>
      </c>
      <c r="C2" s="16" t="s">
        <v>17</v>
      </c>
      <c r="D2" s="16" t="s">
        <v>16</v>
      </c>
      <c r="E2" s="7" t="n">
        <v>27015.8</v>
      </c>
      <c r="F2" s="6" t="n">
        <v>1</v>
      </c>
      <c r="G2" s="17" t="n">
        <v>0</v>
      </c>
      <c r="H2" s="6" t="n">
        <v>0</v>
      </c>
      <c r="I2" s="16"/>
      <c r="J2" s="6" t="s">
        <f>=E2*F2</f>
      </c>
      <c r="K2" s="17"/>
      <c r="L2" s="6"/>
      <c r="M2" s="17"/>
      <c r="N2" s="16"/>
      <c r="O2" s="16" t="s">
        <v>18</v>
      </c>
      <c r="P2" s="17" t="n">
        <v>0.2385</v>
      </c>
      <c r="Q2" s="6" t="s">
        <f>=P2/$P$13</f>
      </c>
    </row>
    <row collapsed="false" customFormat="false" customHeight="false" hidden="false" ht="12.1" outlineLevel="0" r="3">
      <c r="A3" s="16"/>
      <c r="B3" s="16"/>
      <c r="C3" s="16"/>
      <c r="D3" s="16"/>
      <c r="E3" s="7"/>
      <c r="F3" s="6"/>
      <c r="G3" s="4"/>
      <c r="H3" s="4" t="s">
        <v>19</v>
      </c>
      <c r="I3" s="4"/>
      <c r="J3" s="5" t="s">
        <f>=SUM(J2:J2)</f>
      </c>
      <c r="K3" s="4"/>
      <c r="L3" s="4"/>
      <c r="M3" s="10" t="s">
        <f>=J3/J4</f>
      </c>
      <c r="N3" s="16"/>
      <c r="O3" s="16" t="s">
        <v>20</v>
      </c>
      <c r="P3" s="17" t="n">
        <v>27.8875</v>
      </c>
      <c r="Q3" s="6" t="s">
        <f>=P3/$P$13</f>
      </c>
    </row>
    <row collapsed="false" customFormat="false" customHeight="false" hidden="false" ht="12.1" outlineLevel="0" r="4">
      <c r="A4" s="16"/>
      <c r="B4" s="16"/>
      <c r="C4" s="16"/>
      <c r="D4" s="16"/>
      <c r="E4" s="7"/>
      <c r="F4" s="6"/>
      <c r="G4" s="4"/>
      <c r="H4" s="4" t="s">
        <v>21</v>
      </c>
      <c r="I4" s="4"/>
      <c r="J4" s="5" t="s">
        <f>=J3</f>
      </c>
      <c r="K4" s="17"/>
      <c r="L4" s="6"/>
      <c r="M4" s="17"/>
      <c r="N4" s="16"/>
      <c r="O4" s="16" t="s">
        <v>22</v>
      </c>
      <c r="P4" s="17" t="n">
        <v>60.09216168717</v>
      </c>
      <c r="Q4" s="6" t="s">
        <f>=P4/$P$13</f>
      </c>
    </row>
    <row collapsed="false" customFormat="false" customHeight="false" hidden="false" ht="12.1" outlineLevel="0" r="5">
      <c r="A5" s="16"/>
      <c r="B5" s="16"/>
      <c r="C5" s="16"/>
      <c r="D5" s="16"/>
      <c r="E5" s="7"/>
      <c r="F5" s="6"/>
      <c r="G5" s="17"/>
      <c r="H5" s="6"/>
      <c r="I5" s="16"/>
      <c r="J5" s="6"/>
      <c r="K5" s="17"/>
      <c r="L5" s="6"/>
      <c r="M5" s="17"/>
      <c r="N5" s="16"/>
      <c r="O5" s="16" t="s">
        <v>23</v>
      </c>
      <c r="P5" s="17" t="n">
        <v>102.5937</v>
      </c>
      <c r="Q5" s="6" t="s">
        <f>=P5/$P$13</f>
      </c>
    </row>
    <row collapsed="false" customFormat="false" customHeight="false" hidden="false" ht="12.1" outlineLevel="0" r="6">
      <c r="A6" s="16"/>
      <c r="B6" s="16"/>
      <c r="C6" s="16"/>
      <c r="D6" s="16"/>
      <c r="E6" s="7"/>
      <c r="F6" s="6"/>
      <c r="G6" s="17"/>
      <c r="H6" s="6"/>
      <c r="I6" s="16"/>
      <c r="J6" s="6"/>
      <c r="K6" s="17"/>
      <c r="L6" s="6"/>
      <c r="M6" s="17"/>
      <c r="N6" s="16"/>
      <c r="O6" s="16" t="s">
        <v>24</v>
      </c>
      <c r="P6" s="17" t="n">
        <v>12.7516</v>
      </c>
      <c r="Q6" s="6" t="s">
        <f>=P6/$P$13</f>
      </c>
    </row>
    <row collapsed="false" customFormat="false" customHeight="false" hidden="false" ht="12.1" outlineLevel="0" r="7">
      <c r="A7" s="16"/>
      <c r="B7" s="16"/>
      <c r="C7" s="16"/>
      <c r="D7" s="16"/>
      <c r="E7" s="7"/>
      <c r="F7" s="6"/>
      <c r="G7" s="17"/>
      <c r="H7" s="6"/>
      <c r="I7" s="16"/>
      <c r="J7" s="6"/>
      <c r="K7" s="17"/>
      <c r="L7" s="6"/>
      <c r="M7" s="17"/>
      <c r="N7" s="16"/>
      <c r="O7" s="16" t="s">
        <v>25</v>
      </c>
      <c r="P7" s="17" t="n">
        <v>96.3287</v>
      </c>
      <c r="Q7" s="6" t="s">
        <f>=P7/$P$13</f>
      </c>
    </row>
    <row collapsed="false" customFormat="false" customHeight="false" hidden="false" ht="12.1" outlineLevel="0" r="8">
      <c r="A8" s="16"/>
      <c r="B8" s="16"/>
      <c r="C8" s="16"/>
      <c r="D8" s="16"/>
      <c r="E8" s="7"/>
      <c r="F8" s="6"/>
      <c r="G8" s="17"/>
      <c r="H8" s="6"/>
      <c r="I8" s="16"/>
      <c r="J8" s="6"/>
      <c r="K8" s="17"/>
      <c r="L8" s="6"/>
      <c r="M8" s="17"/>
      <c r="N8" s="16"/>
      <c r="O8" s="16" t="s">
        <v>26</v>
      </c>
      <c r="P8" s="17" t="n">
        <v>113.5104</v>
      </c>
      <c r="Q8" s="6" t="s">
        <f>=P8/$P$13</f>
      </c>
    </row>
    <row collapsed="false" customFormat="false" customHeight="false" hidden="false" ht="12.1" outlineLevel="0" r="9">
      <c r="A9" s="16"/>
      <c r="B9" s="16"/>
      <c r="C9" s="16"/>
      <c r="D9" s="16"/>
      <c r="E9" s="7"/>
      <c r="F9" s="6"/>
      <c r="G9" s="17"/>
      <c r="H9" s="6"/>
      <c r="I9" s="16"/>
      <c r="J9" s="6"/>
      <c r="K9" s="17"/>
      <c r="L9" s="6"/>
      <c r="M9" s="17"/>
      <c r="N9" s="16"/>
      <c r="O9" s="16" t="s">
        <v>27</v>
      </c>
      <c r="P9" s="17" t="n">
        <v>11244</v>
      </c>
      <c r="Q9" s="6" t="s">
        <f>=P9/$P$13</f>
      </c>
    </row>
    <row collapsed="false" customFormat="false" customHeight="false" hidden="false" ht="12.1" outlineLevel="0" r="10">
      <c r="A10" s="16"/>
      <c r="B10" s="16"/>
      <c r="C10" s="16"/>
      <c r="D10" s="16"/>
      <c r="E10" s="7"/>
      <c r="F10" s="6"/>
      <c r="G10" s="17"/>
      <c r="H10" s="6"/>
      <c r="I10" s="16"/>
      <c r="J10" s="6"/>
      <c r="K10" s="17"/>
      <c r="L10" s="6"/>
      <c r="M10" s="17"/>
      <c r="N10" s="16"/>
      <c r="O10" s="16" t="s">
        <v>28</v>
      </c>
      <c r="P10" s="17" t="n">
        <v>10.89</v>
      </c>
      <c r="Q10" s="6" t="s">
        <f>=P10/$P$13</f>
      </c>
    </row>
    <row collapsed="false" customFormat="false" customHeight="false" hidden="false" ht="12.1" outlineLevel="0" r="11">
      <c r="A11" s="16"/>
      <c r="B11" s="16"/>
      <c r="C11" s="16"/>
      <c r="D11" s="16"/>
      <c r="E11" s="7"/>
      <c r="F11" s="6"/>
      <c r="G11" s="17"/>
      <c r="H11" s="6"/>
      <c r="I11" s="16"/>
      <c r="J11" s="6"/>
      <c r="K11" s="17"/>
      <c r="L11" s="6"/>
      <c r="M11" s="17"/>
      <c r="N11" s="16"/>
      <c r="O11" s="16" t="s">
        <v>29</v>
      </c>
      <c r="P11" s="17" t="n">
        <v>0.44</v>
      </c>
      <c r="Q11" s="6" t="s">
        <f>=P11/$P$13</f>
      </c>
    </row>
    <row collapsed="false" customFormat="false" customHeight="false" hidden="false" ht="12.1" outlineLevel="0" r="12">
      <c r="A12" s="16"/>
      <c r="B12" s="16"/>
      <c r="C12" s="16"/>
      <c r="D12" s="16"/>
      <c r="E12" s="7"/>
      <c r="F12" s="6"/>
      <c r="G12" s="17"/>
      <c r="H12" s="6"/>
      <c r="I12" s="16"/>
      <c r="J12" s="6"/>
      <c r="K12" s="17"/>
      <c r="L12" s="6"/>
      <c r="M12" s="17"/>
      <c r="N12" s="16"/>
      <c r="O12" s="16" t="s">
        <v>30</v>
      </c>
      <c r="P12" s="17" t="n">
        <v>0.1971</v>
      </c>
      <c r="Q12" s="6" t="s">
        <f>=P12/$P$13</f>
      </c>
    </row>
    <row collapsed="false" customFormat="false" customHeight="false" hidden="false" ht="12.1" outlineLevel="0" r="13">
      <c r="A13" s="16"/>
      <c r="B13" s="16"/>
      <c r="C13" s="16"/>
      <c r="D13" s="16"/>
      <c r="E13" s="7"/>
      <c r="F13" s="6"/>
      <c r="G13" s="17"/>
      <c r="H13" s="6"/>
      <c r="I13" s="16"/>
      <c r="J13" s="6"/>
      <c r="K13" s="17"/>
      <c r="L13" s="6"/>
      <c r="M13" s="17"/>
      <c r="N13" s="16"/>
      <c r="O13" s="16" t="s">
        <v>16</v>
      </c>
      <c r="P13" s="17" t="n">
        <v>1</v>
      </c>
      <c r="Q13" s="6" t="s">
        <f>=P13/$P$13</f>
      </c>
    </row>
    <row collapsed="false" customFormat="false" customHeight="false" hidden="false" ht="12.1" outlineLevel="0" r="14">
      <c r="A14" s="16"/>
      <c r="B14" s="16"/>
      <c r="C14" s="16"/>
      <c r="D14" s="16"/>
      <c r="E14" s="7"/>
      <c r="F14" s="6"/>
      <c r="G14" s="17"/>
      <c r="H14" s="6"/>
      <c r="I14" s="16"/>
      <c r="J14" s="6"/>
      <c r="K14" s="17"/>
      <c r="L14" s="6"/>
      <c r="M14" s="17"/>
      <c r="N14" s="16"/>
      <c r="O14" s="16" t="s">
        <v>31</v>
      </c>
      <c r="P14" s="17" t="n">
        <v>159.25</v>
      </c>
      <c r="Q14" s="6" t="s">
        <f>=P14/$P$13</f>
      </c>
    </row>
    <row collapsed="false" customFormat="false" customHeight="false" hidden="false" ht="12.1" outlineLevel="0" r="15">
      <c r="A15" s="16"/>
      <c r="B15" s="16"/>
      <c r="C15" s="16"/>
      <c r="D15" s="16"/>
      <c r="E15" s="7"/>
      <c r="F15" s="6"/>
      <c r="G15" s="17"/>
      <c r="H15" s="6"/>
      <c r="I15" s="16"/>
      <c r="J15" s="6"/>
      <c r="K15" s="17"/>
      <c r="L15" s="6"/>
      <c r="M15" s="17"/>
      <c r="N15" s="16"/>
      <c r="O15" s="16" t="s">
        <v>32</v>
      </c>
      <c r="P15" s="17" t="n">
        <v>1.725</v>
      </c>
      <c r="Q15" s="6" t="s">
        <f>=P15/$P$13</f>
      </c>
    </row>
    <row collapsed="false" customFormat="false" customHeight="false" hidden="false" ht="12.1" outlineLevel="0" r="16">
      <c r="A16" s="16"/>
      <c r="B16" s="16"/>
      <c r="C16" s="16"/>
      <c r="D16" s="16"/>
      <c r="E16" s="7"/>
      <c r="F16" s="6"/>
      <c r="G16" s="17"/>
      <c r="H16" s="6"/>
      <c r="I16" s="16"/>
      <c r="J16" s="6"/>
      <c r="K16" s="17"/>
      <c r="L16" s="6"/>
      <c r="M16" s="17"/>
      <c r="N16" s="16"/>
      <c r="O16" s="16" t="s">
        <v>33</v>
      </c>
      <c r="P16" s="17" t="n">
        <v>2.11125</v>
      </c>
      <c r="Q16" s="6" t="s">
        <f>=P16/$P$13</f>
      </c>
    </row>
    <row collapsed="false" customFormat="false" customHeight="false" hidden="false" ht="12.1" outlineLevel="0" r="17">
      <c r="A17" s="16"/>
      <c r="B17" s="16"/>
      <c r="C17" s="16"/>
      <c r="D17" s="16"/>
      <c r="E17" s="7"/>
      <c r="F17" s="6"/>
      <c r="G17" s="17"/>
      <c r="H17" s="6"/>
      <c r="I17" s="16"/>
      <c r="J17" s="6"/>
      <c r="K17" s="17"/>
      <c r="L17" s="6"/>
      <c r="M17" s="17"/>
      <c r="N17" s="16"/>
      <c r="O17" s="16" t="s">
        <v>34</v>
      </c>
      <c r="P17" s="17" t="n">
        <v>85.4811</v>
      </c>
      <c r="Q17" s="6" t="s">
        <f>=P17/$P$13</f>
      </c>
    </row>
  </sheetData>
  <mergeCells>
    <mergeCell ref="H3:I3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60" customWidth="1"/>
    <col min="4" max="4" width="10" customWidth="1"/>
    <col min="5" max="5" width="10" customWidth="1"/>
    <col min="6" max="6" width="10" customWidth="1"/>
    <col min="7" max="7" width="15" customWidth="1"/>
    <col min="8" max="8" width="15" customWidth="1"/>
  </cols>
  <sheetData>
    <row collapsed="false" customFormat="false" customHeight="false" hidden="false" ht="12.1" outlineLevel="0" r="1">
      <c r="A1" s="18" t="s">
        <v>35</v>
      </c>
      <c r="B1" s="18" t="s">
        <v>9</v>
      </c>
      <c r="C1" s="18" t="s">
        <v>36</v>
      </c>
      <c r="D1" s="18" t="s">
        <v>37</v>
      </c>
      <c r="E1" s="18" t="s">
        <v>38</v>
      </c>
      <c r="F1" s="18" t="s">
        <v>39</v>
      </c>
      <c r="G1" s="18" t="s">
        <v>40</v>
      </c>
      <c r="H1" s="18" t="s">
        <v>41</v>
      </c>
    </row>
    <row collapsed="false" customFormat="false" customHeight="false" hidden="false" ht="12.1" outlineLevel="0" r="2">
      <c r="A2" s="13" t="n">
        <v>44028.561111111</v>
      </c>
      <c r="B2" s="6" t="n">
        <v>21034.22</v>
      </c>
      <c r="C2" s="16" t="s">
        <v>42</v>
      </c>
      <c r="D2" s="16"/>
      <c r="E2" s="16"/>
      <c r="F2" s="7" t="n">
        <v>0</v>
      </c>
      <c r="G2" s="6" t="s">
        <f>=B2</f>
      </c>
      <c r="H2" s="6" t="n">
        <v>0</v>
      </c>
    </row>
    <row collapsed="false" customFormat="false" customHeight="false" hidden="false" ht="12.1" outlineLevel="0" r="3">
      <c r="A3" s="13" t="n">
        <v>44074</v>
      </c>
      <c r="B3" s="6" t="n">
        <v>9707.2</v>
      </c>
      <c r="C3" s="16" t="s">
        <v>43</v>
      </c>
      <c r="D3" s="16"/>
      <c r="E3" s="16"/>
      <c r="F3" s="6" t="s">
        <f>=A3-A2</f>
      </c>
      <c r="G3" s="6" t="s">
        <f>=B3+G2</f>
      </c>
      <c r="H3" s="6" t="s">
        <f>=F3*G2</f>
      </c>
    </row>
    <row collapsed="false" customFormat="false" customHeight="false" hidden="false" ht="12.1" outlineLevel="0" r="4">
      <c r="A4" s="13" t="n">
        <v>44092</v>
      </c>
      <c r="B4" s="6" t="n">
        <v>-7351.68</v>
      </c>
      <c r="C4" s="16" t="s">
        <v>44</v>
      </c>
      <c r="D4" s="16"/>
      <c r="E4" s="16"/>
      <c r="F4" s="6" t="s">
        <f>=A4-A3</f>
      </c>
      <c r="G4" s="6" t="s">
        <f>=B4+G3</f>
      </c>
      <c r="H4" s="6" t="s">
        <f>=F4*G3</f>
      </c>
    </row>
    <row collapsed="false" customFormat="false" customHeight="false" hidden="false" ht="12.1" outlineLevel="0" r="5">
      <c r="A5" s="13" t="n">
        <v>44112</v>
      </c>
      <c r="B5" s="6" t="n">
        <v>9957</v>
      </c>
      <c r="C5" s="16" t="s">
        <v>43</v>
      </c>
      <c r="D5" s="16"/>
      <c r="E5" s="16"/>
      <c r="F5" s="6" t="s">
        <f>=A5-A4</f>
      </c>
      <c r="G5" s="6" t="s">
        <f>=B5+G4</f>
      </c>
      <c r="H5" s="6" t="s">
        <f>=F5*G4</f>
      </c>
    </row>
    <row collapsed="false" customFormat="false" customHeight="false" hidden="false" ht="12.1" outlineLevel="0" r="6">
      <c r="A6" s="13" t="n">
        <v>44202.639583333</v>
      </c>
      <c r="B6" s="6" t="n">
        <v>6408.5</v>
      </c>
      <c r="C6" s="16" t="s">
        <v>43</v>
      </c>
      <c r="D6" s="16"/>
      <c r="E6" s="16"/>
      <c r="F6" s="6" t="s">
        <f>=A6-A5</f>
      </c>
      <c r="G6" s="6" t="s">
        <f>=B6+G5</f>
      </c>
      <c r="H6" s="6" t="s">
        <f>=F6*G5</f>
      </c>
    </row>
    <row collapsed="false" customFormat="false" customHeight="false" hidden="false" ht="12.1" outlineLevel="0" r="7">
      <c r="A7" s="13" t="n">
        <v>44382</v>
      </c>
      <c r="B7" s="6" t="n">
        <v>-696.4</v>
      </c>
      <c r="C7" s="16" t="s">
        <v>45</v>
      </c>
      <c r="D7" s="16"/>
      <c r="E7" s="16"/>
      <c r="F7" s="6" t="s">
        <f>=A7-A6</f>
      </c>
      <c r="G7" s="6" t="s">
        <f>=B7+G6</f>
      </c>
      <c r="H7" s="6" t="s">
        <f>=F7*G6</f>
      </c>
    </row>
    <row collapsed="false" customFormat="false" customHeight="false" hidden="false" ht="12.1" outlineLevel="0" r="8">
      <c r="A8" s="13" t="n">
        <v>44393</v>
      </c>
      <c r="B8" s="6" t="n">
        <v>-50.8</v>
      </c>
      <c r="C8" s="16" t="s">
        <v>46</v>
      </c>
      <c r="D8" s="16"/>
      <c r="E8" s="16"/>
      <c r="F8" s="6" t="s">
        <f>=A8-A7</f>
      </c>
      <c r="G8" s="6" t="s">
        <f>=B8+G7</f>
      </c>
      <c r="H8" s="6" t="s">
        <f>=F8*G7</f>
      </c>
    </row>
    <row collapsed="false" customFormat="false" customHeight="false" hidden="false" ht="12.1" outlineLevel="0" r="9">
      <c r="A9" s="12" t="n">
        <v>46303.788229167</v>
      </c>
      <c r="B9" s="5" t="n">
        <v>-27015.8</v>
      </c>
      <c r="C9" s="14" t="s">
        <v>47</v>
      </c>
      <c r="D9" s="16"/>
      <c r="E9" s="16"/>
      <c r="F9" s="6" t="s">
        <f>=A9-A8</f>
      </c>
      <c r="G9" s="6" t="s">
        <f>=B9+G8</f>
      </c>
      <c r="H9" s="6" t="s">
        <f>=F9*G8</f>
      </c>
    </row>
    <row collapsed="false" customFormat="false" customHeight="false" hidden="false" ht="12.1" outlineLevel="0" r="10">
      <c r="A10" s="13"/>
      <c r="B10" s="9" t="s">
        <f>=XIRR(B2:B9,A2:A9)</f>
      </c>
      <c r="C10" s="16" t="s">
        <v>48</v>
      </c>
      <c r="D10" s="16"/>
      <c r="E10" s="16"/>
      <c r="F10" s="7"/>
      <c r="G10" s="2" t="s">
        <v>49</v>
      </c>
      <c r="H10" s="6" t="s">
        <f>=SUM(I2:H9)/365</f>
      </c>
    </row>
    <row collapsed="false" customFormat="false" customHeight="false" hidden="false" ht="12.1" outlineLevel="0" r="11">
      <c r="A11" s="13"/>
      <c r="B11" s="5" t="s">
        <f>=-SUM(B2:B9)</f>
      </c>
      <c r="C11" s="16" t="s">
        <v>50</v>
      </c>
      <c r="D11" s="16"/>
      <c r="E11" s="16"/>
      <c r="F11" s="7"/>
      <c r="G11" s="14" t="s">
        <v>51</v>
      </c>
      <c r="H11" s="9" t="s">
        <f>=B11/H10</f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U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collapsed="false" hidden="false" min="1" max="1025" style="0" width="11.5"/>
  </cols>
  <sheetData>
    <row collapsed="false" customFormat="false" customHeight="false" hidden="false" ht="12.1" outlineLevel="0" r="1">
      <c r="A1" s="0"/>
      <c r="B1" s="4" t="s">
        <v>52</v>
      </c>
      <c r="C1" s="0"/>
      <c r="D1" s="0"/>
      <c r="E1" s="4" t="s">
        <v>53</v>
      </c>
      <c r="F1" s="0"/>
      <c r="G1" s="0"/>
      <c r="H1" s="4" t="s">
        <v>54</v>
      </c>
      <c r="I1" s="0"/>
      <c r="J1" s="0"/>
      <c r="K1" s="4" t="s">
        <v>55</v>
      </c>
      <c r="L1" s="0"/>
      <c r="M1" s="0"/>
      <c r="N1" s="4" t="s">
        <v>56</v>
      </c>
      <c r="O1" s="0"/>
      <c r="P1" s="0"/>
      <c r="Q1" s="4" t="s">
        <v>57</v>
      </c>
      <c r="R1" s="0"/>
      <c r="S1" s="0"/>
      <c r="T1" s="4" t="s">
        <v>58</v>
      </c>
      <c r="U1" s="0"/>
    </row>
    <row collapsed="false" customFormat="false" customHeight="false" hidden="false" ht="12.1" outlineLevel="0" r="2">
      <c r="A2" s="11" t="n">
        <v>44028</v>
      </c>
      <c r="B2" s="6" t="n">
        <v>3050.2</v>
      </c>
      <c r="C2" s="0" t="s">
        <v>59</v>
      </c>
      <c r="D2" s="11" t="n">
        <v>44028</v>
      </c>
      <c r="E2" s="6" t="n">
        <v>3841.73</v>
      </c>
      <c r="F2" s="0" t="s">
        <v>59</v>
      </c>
      <c r="G2" s="11" t="n">
        <v>44028</v>
      </c>
      <c r="H2" s="6" t="n">
        <v>2508.09</v>
      </c>
      <c r="I2" s="0" t="s">
        <v>59</v>
      </c>
      <c r="J2" s="11" t="n">
        <v>44028</v>
      </c>
      <c r="K2" s="6" t="n">
        <v>7567.26</v>
      </c>
      <c r="L2" s="0" t="s">
        <v>59</v>
      </c>
      <c r="M2" s="11" t="n">
        <v>44112</v>
      </c>
      <c r="N2" s="6" t="n">
        <v>9957</v>
      </c>
      <c r="O2" s="0" t="s">
        <v>59</v>
      </c>
      <c r="P2" s="11" t="n">
        <v>44202</v>
      </c>
      <c r="Q2" s="6" t="n">
        <v>4193.5</v>
      </c>
      <c r="R2" s="0" t="s">
        <v>59</v>
      </c>
      <c r="S2" s="11" t="n">
        <v>44204</v>
      </c>
      <c r="T2" s="6" t="n">
        <v>2215</v>
      </c>
      <c r="U2" s="0" t="s">
        <v>59</v>
      </c>
    </row>
    <row collapsed="false" customFormat="false" customHeight="false" hidden="false" ht="12.1" outlineLevel="0" r="3">
      <c r="A3" s="11" t="n">
        <v>44028</v>
      </c>
      <c r="B3" s="6" t="n">
        <v>2033.47</v>
      </c>
      <c r="C3" s="0" t="s">
        <v>59</v>
      </c>
      <c r="D3" s="11" t="n">
        <v>44074</v>
      </c>
      <c r="E3" s="6" t="n">
        <v>9707.2</v>
      </c>
      <c r="F3" s="0" t="s">
        <v>59</v>
      </c>
      <c r="G3" s="11" t="n">
        <v>44328</v>
      </c>
      <c r="H3" s="6" t="n">
        <v>-3786.8</v>
      </c>
      <c r="I3" s="0" t="s">
        <v>60</v>
      </c>
      <c r="J3" s="11" t="n">
        <v>44671</v>
      </c>
      <c r="K3" s="6" t="n">
        <v>-10507</v>
      </c>
      <c r="L3" s="0" t="s">
        <v>60</v>
      </c>
      <c r="M3" s="11" t="n">
        <v>44328</v>
      </c>
      <c r="N3" s="6" t="n">
        <v>1790</v>
      </c>
      <c r="O3" s="0" t="s">
        <v>59</v>
      </c>
      <c r="P3" s="11" t="n">
        <v>44393</v>
      </c>
      <c r="Q3" s="6" t="n">
        <v>-4611</v>
      </c>
      <c r="R3" s="0" t="s">
        <v>60</v>
      </c>
      <c r="S3" s="11" t="n">
        <v>44393</v>
      </c>
      <c r="T3" s="6" t="n">
        <v>-50.8</v>
      </c>
      <c r="U3" s="0" t="s">
        <v>46</v>
      </c>
    </row>
    <row collapsed="false" customFormat="false" customHeight="false" hidden="false" ht="12.1" outlineLevel="0" r="4">
      <c r="A4" s="11" t="n">
        <v>44028</v>
      </c>
      <c r="B4" s="6" t="n">
        <v>2033.47</v>
      </c>
      <c r="C4" s="0" t="s">
        <v>59</v>
      </c>
      <c r="D4" s="11" t="n">
        <v>44671</v>
      </c>
      <c r="E4" s="6" t="n">
        <v>-5493</v>
      </c>
      <c r="F4" s="0" t="s">
        <v>60</v>
      </c>
      <c r="G4" s="11" t="n">
        <v>44329</v>
      </c>
      <c r="H4" s="6" t="n">
        <v>1788.7</v>
      </c>
      <c r="I4" s="0" t="s">
        <v>59</v>
      </c>
      <c r="J4" s="0"/>
      <c r="K4" s="10" t="s">
        <f>=XIRR(K2:K3,J2:J3)</f>
      </c>
      <c r="L4" s="0"/>
      <c r="M4" s="11" t="n">
        <v>44382</v>
      </c>
      <c r="N4" s="6" t="n">
        <v>-696.4</v>
      </c>
      <c r="O4" s="0" t="s">
        <v>45</v>
      </c>
      <c r="P4" s="0"/>
      <c r="Q4" s="10" t="s">
        <f>=XIRR(Q2:Q3,P2:P3)</f>
      </c>
      <c r="R4" s="0"/>
      <c r="S4" s="11" t="n">
        <v>44397</v>
      </c>
      <c r="T4" s="6" t="n">
        <v>3630</v>
      </c>
      <c r="U4" s="0" t="s">
        <v>59</v>
      </c>
    </row>
    <row collapsed="false" customFormat="false" customHeight="false" hidden="false" ht="12.1" outlineLevel="0" r="5">
      <c r="A5" s="11" t="n">
        <v>44088</v>
      </c>
      <c r="B5" s="6" t="n">
        <v>-7351.68</v>
      </c>
      <c r="C5" s="0" t="s">
        <v>60</v>
      </c>
      <c r="D5" s="0"/>
      <c r="E5" s="10" t="s">
        <f>=XIRR(E2:E4,D2:D4)</f>
      </c>
      <c r="F5" s="0"/>
      <c r="G5" s="11" t="n">
        <v>44671</v>
      </c>
      <c r="H5" s="6" t="n">
        <v>-926.2</v>
      </c>
      <c r="I5" s="0" t="s">
        <v>60</v>
      </c>
      <c r="J5" s="0"/>
      <c r="K5" s="8" t="s">
        <f>=-SUM(K2:K3)</f>
      </c>
      <c r="L5" s="0" t="s">
        <v>61</v>
      </c>
      <c r="M5" s="11" t="n">
        <v>44397</v>
      </c>
      <c r="N5" s="6" t="n">
        <v>876</v>
      </c>
      <c r="O5" s="0" t="s">
        <v>59</v>
      </c>
      <c r="P5" s="0"/>
      <c r="Q5" s="8" t="s">
        <f>=-SUM(Q2:Q3)</f>
      </c>
      <c r="R5" s="0" t="s">
        <v>61</v>
      </c>
      <c r="S5" s="11" t="n">
        <v>44671</v>
      </c>
      <c r="T5" s="6" t="n">
        <v>-3816</v>
      </c>
      <c r="U5" s="0" t="s">
        <v>60</v>
      </c>
    </row>
    <row collapsed="false" customFormat="false" customHeight="false" hidden="false" ht="12.1" outlineLevel="0" r="6">
      <c r="A6" s="0"/>
      <c r="B6" s="10" t="s">
        <f>=XIRR(B2:B5,A2:A5)</f>
      </c>
      <c r="C6" s="0"/>
      <c r="D6" s="0"/>
      <c r="E6" s="8" t="s">
        <f>=-SUM(E2:E4)</f>
      </c>
      <c r="F6" s="0" t="s">
        <v>61</v>
      </c>
      <c r="G6" s="0"/>
      <c r="H6" s="10" t="s">
        <f>=XIRR(H2:H5,G2:G5)</f>
      </c>
      <c r="I6" s="0"/>
      <c r="J6" s="0"/>
      <c r="K6" s="0"/>
      <c r="L6" s="0"/>
      <c r="M6" s="11" t="n">
        <v>44671</v>
      </c>
      <c r="N6" s="6" t="n">
        <v>-5960.5</v>
      </c>
      <c r="O6" s="0" t="s">
        <v>60</v>
      </c>
      <c r="P6" s="0"/>
      <c r="Q6" s="0"/>
      <c r="R6" s="0"/>
      <c r="S6" s="0"/>
      <c r="T6" s="10" t="s">
        <f>=XIRR(T2:T5,S2:S5)</f>
      </c>
      <c r="U6" s="0"/>
    </row>
    <row collapsed="false" customFormat="false" customHeight="false" hidden="false" ht="12.1" outlineLevel="0" r="7">
      <c r="A7" s="0"/>
      <c r="B7" s="8" t="s">
        <f>=-SUM(B2:B5)</f>
      </c>
      <c r="C7" s="0" t="s">
        <v>61</v>
      </c>
      <c r="D7" s="0"/>
      <c r="E7" s="0"/>
      <c r="F7" s="0"/>
      <c r="G7" s="0"/>
      <c r="H7" s="8" t="s">
        <f>=-SUM(H2:H5)</f>
      </c>
      <c r="I7" s="0" t="s">
        <v>61</v>
      </c>
      <c r="J7" s="0"/>
      <c r="K7" s="0"/>
      <c r="L7" s="0"/>
      <c r="M7" s="0"/>
      <c r="N7" s="10" t="s">
        <f>=XIRR(N2:N6,M2:M6)</f>
      </c>
      <c r="O7" s="0"/>
      <c r="P7" s="0"/>
      <c r="Q7" s="0"/>
      <c r="R7" s="0"/>
      <c r="S7" s="0"/>
      <c r="T7" s="8" t="s">
        <f>=-SUM(T2:T5)</f>
      </c>
      <c r="U7" s="0" t="s">
        <v>61</v>
      </c>
    </row>
    <row collapsed="false" customFormat="false" customHeight="false" hidden="false" ht="12.1" outlineLevel="0" r="8">
      <c r="A8" s="0"/>
      <c r="B8" s="0"/>
      <c r="C8" s="0"/>
      <c r="D8" s="0"/>
      <c r="E8" s="0"/>
      <c r="F8" s="0"/>
      <c r="G8" s="0"/>
      <c r="H8" s="0"/>
      <c r="I8" s="0"/>
      <c r="J8" s="0"/>
      <c r="K8" s="0"/>
      <c r="L8" s="0"/>
      <c r="M8" s="0"/>
      <c r="N8" s="8" t="s">
        <f>=-SUM(N2:N6)</f>
      </c>
      <c r="O8" s="0" t="s">
        <v>61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N2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35" customWidth="1"/>
    <col min="4" max="4" width="15" customWidth="1"/>
    <col min="5" max="5" width="10" customWidth="1"/>
    <col min="6" max="6" width="10" customWidth="1"/>
    <col min="7" max="7" width="10" customWidth="1"/>
    <col min="8" max="8" width="15" customWidth="1"/>
    <col min="9" max="9" width="15" customWidth="1"/>
    <col min="10" max="10" width="10" customWidth="1"/>
    <col min="11" max="11" width="10" customWidth="1"/>
    <col min="12" max="12" width="10" customWidth="1"/>
    <col min="13" max="13" width="15" customWidth="1"/>
    <col min="14" max="14" width="15" customWidth="1"/>
    <col min="15" max="15" width="15" customWidth="1"/>
    <col min="16" max="16" width="15" customWidth="1"/>
    <col min="17" max="17" width="15" customWidth="1"/>
    <col min="18" max="18" width="15" customWidth="1"/>
    <col min="19" max="19" width="15" customWidth="1"/>
  </cols>
  <sheetData>
    <row collapsed="false" customFormat="false" customHeight="false" hidden="false" ht="12.1" outlineLevel="0" r="1">
      <c r="A1" s="18" t="s">
        <v>35</v>
      </c>
      <c r="B1" s="18" t="s">
        <v>0</v>
      </c>
      <c r="C1" s="18" t="s">
        <v>2</v>
      </c>
      <c r="D1" s="18" t="s">
        <v>62</v>
      </c>
      <c r="E1" s="18" t="s">
        <v>1</v>
      </c>
      <c r="F1" s="18" t="s">
        <v>3</v>
      </c>
      <c r="G1" s="18" t="s">
        <v>4</v>
      </c>
      <c r="H1" s="18" t="s">
        <v>5</v>
      </c>
      <c r="I1" s="18" t="s">
        <v>9</v>
      </c>
      <c r="J1" s="18" t="s">
        <v>7</v>
      </c>
      <c r="K1" s="18" t="s">
        <v>63</v>
      </c>
      <c r="L1" s="18" t="s">
        <v>64</v>
      </c>
      <c r="M1" s="18" t="s">
        <v>16</v>
      </c>
      <c r="N1" s="18" t="s">
        <v>65</v>
      </c>
    </row>
    <row collapsed="false" customFormat="false" customHeight="false" hidden="false" ht="12.1" outlineLevel="0" r="2">
      <c r="A2" s="21" t="n">
        <v>44028.561111111</v>
      </c>
      <c r="B2" s="22" t="s">
        <v>66</v>
      </c>
      <c r="C2" s="22" t="s">
        <v>42</v>
      </c>
      <c r="D2" s="22" t="s">
        <v>66</v>
      </c>
      <c r="E2" s="22" t="s">
        <v>66</v>
      </c>
      <c r="F2" s="22" t="s">
        <v>16</v>
      </c>
      <c r="G2" s="23" t="n">
        <v>1</v>
      </c>
      <c r="H2" s="24" t="n">
        <v>1</v>
      </c>
      <c r="I2" s="24" t="n">
        <v>21034.22</v>
      </c>
      <c r="J2" s="24" t="n">
        <v>0</v>
      </c>
      <c r="K2" s="24" t="n">
        <v>-0</v>
      </c>
      <c r="L2" s="24" t="n">
        <v>-0</v>
      </c>
      <c r="M2" s="6" t="s">
        <f>=I2+J2+K2+L2</f>
      </c>
      <c r="N2" s="22"/>
    </row>
    <row collapsed="false" customFormat="false" customHeight="false" hidden="false" ht="12.1" outlineLevel="0" r="3">
      <c r="A3" s="20" t="n">
        <v>44028.564583333</v>
      </c>
      <c r="B3" s="16" t="s">
        <v>52</v>
      </c>
      <c r="C3" s="16" t="s">
        <v>67</v>
      </c>
      <c r="D3" s="16" t="s">
        <v>59</v>
      </c>
      <c r="E3" s="16" t="s">
        <v>68</v>
      </c>
      <c r="F3" s="16" t="s">
        <v>16</v>
      </c>
      <c r="G3" s="7" t="n">
        <v>3</v>
      </c>
      <c r="H3" s="6" t="n">
        <v>100.99</v>
      </c>
      <c r="I3" s="6" t="n">
        <v>-3029.7</v>
      </c>
      <c r="J3" s="6" t="n">
        <v>-20.34</v>
      </c>
      <c r="K3" s="6" t="n">
        <v>-0.16</v>
      </c>
      <c r="L3" s="6" t="n">
        <v>-0</v>
      </c>
      <c r="M3" s="6" t="s">
        <f>=I3+J3+K3+L3</f>
      </c>
      <c r="N3" s="16"/>
    </row>
    <row collapsed="false" customFormat="false" customHeight="false" hidden="false" ht="12.1" outlineLevel="0" r="4">
      <c r="A4" s="20" t="n">
        <v>44028.565949074</v>
      </c>
      <c r="B4" s="16" t="s">
        <v>53</v>
      </c>
      <c r="C4" s="16" t="s">
        <v>69</v>
      </c>
      <c r="D4" s="16" t="s">
        <v>59</v>
      </c>
      <c r="E4" s="16" t="s">
        <v>70</v>
      </c>
      <c r="F4" s="16" t="s">
        <v>16</v>
      </c>
      <c r="G4" s="7" t="n">
        <v>1</v>
      </c>
      <c r="H4" s="6" t="n">
        <v>3841.6</v>
      </c>
      <c r="I4" s="6" t="n">
        <v>-3841.6</v>
      </c>
      <c r="J4" s="6" t="n">
        <v>-0</v>
      </c>
      <c r="K4" s="6" t="n">
        <v>-0.13</v>
      </c>
      <c r="L4" s="6" t="n">
        <v>-0</v>
      </c>
      <c r="M4" s="6" t="s">
        <f>=I4+J4+K4+L4</f>
      </c>
      <c r="N4" s="16"/>
    </row>
    <row collapsed="false" customFormat="false" customHeight="false" hidden="false" ht="12.1" outlineLevel="0" r="5">
      <c r="A5" s="20" t="n">
        <v>44028.568541667</v>
      </c>
      <c r="B5" s="16" t="s">
        <v>54</v>
      </c>
      <c r="C5" s="16" t="s">
        <v>71</v>
      </c>
      <c r="D5" s="16" t="s">
        <v>59</v>
      </c>
      <c r="E5" s="16" t="s">
        <v>70</v>
      </c>
      <c r="F5" s="16" t="s">
        <v>16</v>
      </c>
      <c r="G5" s="7" t="n">
        <v>20</v>
      </c>
      <c r="H5" s="6" t="n">
        <v>125.4</v>
      </c>
      <c r="I5" s="6" t="n">
        <v>-2508</v>
      </c>
      <c r="J5" s="6" t="n">
        <v>-0</v>
      </c>
      <c r="K5" s="6" t="n">
        <v>-0.09</v>
      </c>
      <c r="L5" s="6" t="n">
        <v>-0</v>
      </c>
      <c r="M5" s="6" t="s">
        <f>=I5+J5+K5+L5</f>
      </c>
      <c r="N5" s="16"/>
    </row>
    <row collapsed="false" customFormat="false" customHeight="false" hidden="false" ht="12.1" outlineLevel="0" r="6">
      <c r="A6" s="20" t="n">
        <v>44028.568969907</v>
      </c>
      <c r="B6" s="16" t="s">
        <v>52</v>
      </c>
      <c r="C6" s="16" t="s">
        <v>67</v>
      </c>
      <c r="D6" s="16" t="s">
        <v>59</v>
      </c>
      <c r="E6" s="16" t="s">
        <v>68</v>
      </c>
      <c r="F6" s="16" t="s">
        <v>16</v>
      </c>
      <c r="G6" s="7" t="n">
        <v>2</v>
      </c>
      <c r="H6" s="6" t="n">
        <v>100.99</v>
      </c>
      <c r="I6" s="6" t="n">
        <v>-2019.8</v>
      </c>
      <c r="J6" s="6" t="n">
        <v>-13.56</v>
      </c>
      <c r="K6" s="6" t="n">
        <v>-0.11</v>
      </c>
      <c r="L6" s="6" t="n">
        <v>-0</v>
      </c>
      <c r="M6" s="6" t="s">
        <f>=I6+J6+K6+L6</f>
      </c>
      <c r="N6" s="16"/>
    </row>
    <row collapsed="false" customFormat="false" customHeight="false" hidden="false" ht="12.1" outlineLevel="0" r="7">
      <c r="A7" s="20" t="n">
        <v>44028.569571759</v>
      </c>
      <c r="B7" s="16" t="s">
        <v>55</v>
      </c>
      <c r="C7" s="16" t="s">
        <v>72</v>
      </c>
      <c r="D7" s="16" t="s">
        <v>59</v>
      </c>
      <c r="E7" s="16" t="s">
        <v>73</v>
      </c>
      <c r="F7" s="16" t="s">
        <v>16</v>
      </c>
      <c r="G7" s="7" t="n">
        <v>1</v>
      </c>
      <c r="H7" s="6" t="n">
        <v>7567</v>
      </c>
      <c r="I7" s="6" t="n">
        <v>-7567</v>
      </c>
      <c r="J7" s="6" t="n">
        <v>-0</v>
      </c>
      <c r="K7" s="6" t="n">
        <v>-0.26</v>
      </c>
      <c r="L7" s="6" t="n">
        <v>-0</v>
      </c>
      <c r="M7" s="6" t="s">
        <f>=I7+J7+K7+L7</f>
      </c>
      <c r="N7" s="16"/>
    </row>
    <row collapsed="false" customFormat="false" customHeight="false" hidden="false" ht="12.1" outlineLevel="0" r="8">
      <c r="A8" s="20" t="n">
        <v>44028.571701389</v>
      </c>
      <c r="B8" s="16" t="s">
        <v>52</v>
      </c>
      <c r="C8" s="16" t="s">
        <v>67</v>
      </c>
      <c r="D8" s="16" t="s">
        <v>59</v>
      </c>
      <c r="E8" s="16" t="s">
        <v>68</v>
      </c>
      <c r="F8" s="16" t="s">
        <v>16</v>
      </c>
      <c r="G8" s="7" t="n">
        <v>2</v>
      </c>
      <c r="H8" s="6" t="n">
        <v>100.99</v>
      </c>
      <c r="I8" s="6" t="n">
        <v>-2019.8</v>
      </c>
      <c r="J8" s="6" t="n">
        <v>-13.56</v>
      </c>
      <c r="K8" s="6" t="n">
        <v>-0.11</v>
      </c>
      <c r="L8" s="6" t="n">
        <v>-0</v>
      </c>
      <c r="M8" s="6" t="s">
        <f>=I8+J8+K8+L8</f>
      </c>
      <c r="N8" s="16"/>
    </row>
    <row collapsed="false" customFormat="false" customHeight="false" hidden="false" ht="12.1" outlineLevel="0" r="9">
      <c r="A9" s="20" t="n">
        <v>44074</v>
      </c>
      <c r="B9" s="16" t="s">
        <v>53</v>
      </c>
      <c r="C9" s="16" t="s">
        <v>69</v>
      </c>
      <c r="D9" s="16" t="s">
        <v>59</v>
      </c>
      <c r="E9" s="16" t="s">
        <v>70</v>
      </c>
      <c r="F9" s="16" t="s">
        <v>16</v>
      </c>
      <c r="G9" s="7" t="n">
        <v>2</v>
      </c>
      <c r="H9" s="6" t="n">
        <v>4853.6</v>
      </c>
      <c r="I9" s="6" t="n">
        <v>-9707.2</v>
      </c>
      <c r="J9" s="6" t="n">
        <v>-0</v>
      </c>
      <c r="K9" s="6" t="n">
        <v>-0</v>
      </c>
      <c r="L9" s="6" t="n">
        <v>-0</v>
      </c>
      <c r="M9" s="6" t="s">
        <f>=I9+J9+K9+L9</f>
      </c>
      <c r="N9" s="16"/>
    </row>
    <row collapsed="false" customFormat="false" customHeight="false" hidden="false" ht="12.1" outlineLevel="0" r="10">
      <c r="A10" s="21" t="n">
        <v>44074</v>
      </c>
      <c r="B10" s="22" t="s">
        <v>66</v>
      </c>
      <c r="C10" s="22" t="s">
        <v>43</v>
      </c>
      <c r="D10" s="22" t="s">
        <v>66</v>
      </c>
      <c r="E10" s="22" t="s">
        <v>66</v>
      </c>
      <c r="F10" s="22" t="s">
        <v>16</v>
      </c>
      <c r="G10" s="23" t="n">
        <v>1</v>
      </c>
      <c r="H10" s="24" t="n">
        <v>9707.2</v>
      </c>
      <c r="I10" s="24" t="n">
        <v>9707.2</v>
      </c>
      <c r="J10" s="24" t="n">
        <v>0</v>
      </c>
      <c r="K10" s="24" t="n">
        <v>-0</v>
      </c>
      <c r="L10" s="24" t="n">
        <v>-0</v>
      </c>
      <c r="M10" s="6" t="s">
        <f>=I10+J10+K10+L10</f>
      </c>
      <c r="N10" s="22"/>
    </row>
    <row collapsed="false" customFormat="false" customHeight="false" hidden="false" ht="12.1" outlineLevel="0" r="11">
      <c r="A11" s="25" t="n">
        <v>44088</v>
      </c>
      <c r="B11" s="26" t="s">
        <v>52</v>
      </c>
      <c r="C11" s="26" t="s">
        <v>67</v>
      </c>
      <c r="D11" s="26" t="s">
        <v>60</v>
      </c>
      <c r="E11" s="26" t="s">
        <v>68</v>
      </c>
      <c r="F11" s="26" t="s">
        <v>16</v>
      </c>
      <c r="G11" s="27" t="n">
        <v>-7</v>
      </c>
      <c r="H11" s="28" t="n">
        <v>102.99</v>
      </c>
      <c r="I11" s="28" t="n">
        <v>7209.3</v>
      </c>
      <c r="J11" s="28" t="n">
        <v>142.38</v>
      </c>
      <c r="K11" s="28" t="n">
        <v>-0</v>
      </c>
      <c r="L11" s="28" t="n">
        <v>-0</v>
      </c>
      <c r="M11" s="6" t="s">
        <f>=I11+J11+K11+L11</f>
      </c>
      <c r="N11" s="26"/>
    </row>
    <row collapsed="false" customFormat="false" customHeight="false" hidden="false" ht="12.1" outlineLevel="0" r="12">
      <c r="A12" s="29" t="n">
        <v>44092</v>
      </c>
      <c r="B12" s="30" t="s">
        <v>74</v>
      </c>
      <c r="C12" s="30" t="s">
        <v>44</v>
      </c>
      <c r="D12" s="30" t="s">
        <v>74</v>
      </c>
      <c r="E12" s="30" t="s">
        <v>74</v>
      </c>
      <c r="F12" s="30" t="s">
        <v>16</v>
      </c>
      <c r="G12" s="31" t="n">
        <v>1</v>
      </c>
      <c r="H12" s="32" t="n">
        <v>-7351.68</v>
      </c>
      <c r="I12" s="32" t="n">
        <v>-7351.68</v>
      </c>
      <c r="J12" s="32" t="n">
        <v>0</v>
      </c>
      <c r="K12" s="32" t="n">
        <v>-0</v>
      </c>
      <c r="L12" s="32" t="n">
        <v>-0</v>
      </c>
      <c r="M12" s="6" t="s">
        <f>=I12+J12+K12+L12</f>
      </c>
      <c r="N12" s="30"/>
    </row>
    <row collapsed="false" customFormat="false" customHeight="false" hidden="false" ht="12.1" outlineLevel="0" r="13">
      <c r="A13" s="20" t="n">
        <v>44112</v>
      </c>
      <c r="B13" s="16" t="s">
        <v>56</v>
      </c>
      <c r="C13" s="16" t="s">
        <v>75</v>
      </c>
      <c r="D13" s="16" t="s">
        <v>59</v>
      </c>
      <c r="E13" s="16" t="s">
        <v>70</v>
      </c>
      <c r="F13" s="16" t="s">
        <v>16</v>
      </c>
      <c r="G13" s="7" t="n">
        <v>100</v>
      </c>
      <c r="H13" s="6" t="n">
        <v>99.57</v>
      </c>
      <c r="I13" s="6" t="n">
        <v>-9957</v>
      </c>
      <c r="J13" s="6" t="n">
        <v>-0</v>
      </c>
      <c r="K13" s="6" t="n">
        <v>-0</v>
      </c>
      <c r="L13" s="6" t="n">
        <v>-0</v>
      </c>
      <c r="M13" s="6" t="s">
        <f>=I13+J13+K13+L13</f>
      </c>
      <c r="N13" s="16"/>
    </row>
    <row collapsed="false" customFormat="false" customHeight="false" hidden="false" ht="12.1" outlineLevel="0" r="14">
      <c r="A14" s="21" t="n">
        <v>44112</v>
      </c>
      <c r="B14" s="22" t="s">
        <v>66</v>
      </c>
      <c r="C14" s="22" t="s">
        <v>43</v>
      </c>
      <c r="D14" s="22" t="s">
        <v>66</v>
      </c>
      <c r="E14" s="22" t="s">
        <v>66</v>
      </c>
      <c r="F14" s="22" t="s">
        <v>16</v>
      </c>
      <c r="G14" s="23" t="n">
        <v>1</v>
      </c>
      <c r="H14" s="24" t="n">
        <v>9957</v>
      </c>
      <c r="I14" s="24" t="n">
        <v>9957</v>
      </c>
      <c r="J14" s="24" t="n">
        <v>0</v>
      </c>
      <c r="K14" s="24" t="n">
        <v>-0</v>
      </c>
      <c r="L14" s="24" t="n">
        <v>-0</v>
      </c>
      <c r="M14" s="6" t="s">
        <f>=I14+J14+K14+L14</f>
      </c>
      <c r="N14" s="22"/>
    </row>
    <row collapsed="false" customFormat="false" customHeight="false" hidden="false" ht="12.1" outlineLevel="0" r="15">
      <c r="A15" s="21" t="n">
        <v>44202.639583333</v>
      </c>
      <c r="B15" s="22" t="s">
        <v>66</v>
      </c>
      <c r="C15" s="22" t="s">
        <v>43</v>
      </c>
      <c r="D15" s="22" t="s">
        <v>66</v>
      </c>
      <c r="E15" s="22" t="s">
        <v>66</v>
      </c>
      <c r="F15" s="22" t="s">
        <v>16</v>
      </c>
      <c r="G15" s="23" t="n">
        <v>1</v>
      </c>
      <c r="H15" s="24" t="n">
        <v>6408.5</v>
      </c>
      <c r="I15" s="24" t="n">
        <v>6408.5</v>
      </c>
      <c r="J15" s="24" t="n">
        <v>0</v>
      </c>
      <c r="K15" s="24" t="n">
        <v>-0</v>
      </c>
      <c r="L15" s="24" t="n">
        <v>-0</v>
      </c>
      <c r="M15" s="6" t="s">
        <f>=I15+J15+K15+L15</f>
      </c>
      <c r="N15" s="22"/>
    </row>
    <row collapsed="false" customFormat="false" customHeight="false" hidden="false" ht="12.1" outlineLevel="0" r="16">
      <c r="A16" s="20" t="n">
        <v>44202.822916667</v>
      </c>
      <c r="B16" s="16" t="s">
        <v>57</v>
      </c>
      <c r="C16" s="16" t="s">
        <v>76</v>
      </c>
      <c r="D16" s="16" t="s">
        <v>59</v>
      </c>
      <c r="E16" s="16" t="s">
        <v>70</v>
      </c>
      <c r="F16" s="16" t="s">
        <v>16</v>
      </c>
      <c r="G16" s="7" t="n">
        <v>100</v>
      </c>
      <c r="H16" s="6" t="n">
        <v>41.935</v>
      </c>
      <c r="I16" s="6" t="n">
        <v>-4193.5</v>
      </c>
      <c r="J16" s="6" t="n">
        <v>-0</v>
      </c>
      <c r="K16" s="6" t="n">
        <v>-0</v>
      </c>
      <c r="L16" s="6" t="n">
        <v>-0</v>
      </c>
      <c r="M16" s="6" t="s">
        <f>=I16+J16+K16+L16</f>
      </c>
      <c r="N16" s="16"/>
    </row>
    <row collapsed="false" customFormat="false" customHeight="false" hidden="false" ht="12.1" outlineLevel="0" r="17">
      <c r="A17" s="20" t="n">
        <v>44204.639583333</v>
      </c>
      <c r="B17" s="16" t="s">
        <v>58</v>
      </c>
      <c r="C17" s="16" t="s">
        <v>77</v>
      </c>
      <c r="D17" s="16" t="s">
        <v>59</v>
      </c>
      <c r="E17" s="16" t="s">
        <v>70</v>
      </c>
      <c r="F17" s="16" t="s">
        <v>16</v>
      </c>
      <c r="G17" s="7" t="n">
        <v>1000</v>
      </c>
      <c r="H17" s="6" t="n">
        <v>2.215</v>
      </c>
      <c r="I17" s="6" t="n">
        <v>-2215</v>
      </c>
      <c r="J17" s="6" t="n">
        <v>-0</v>
      </c>
      <c r="K17" s="6" t="n">
        <v>-0</v>
      </c>
      <c r="L17" s="6" t="n">
        <v>-0</v>
      </c>
      <c r="M17" s="6" t="s">
        <f>=I17+J17+K17+L17</f>
      </c>
      <c r="N17" s="16"/>
    </row>
    <row collapsed="false" customFormat="false" customHeight="false" hidden="false" ht="12.1" outlineLevel="0" r="18">
      <c r="A18" s="25" t="n">
        <v>44328.7375</v>
      </c>
      <c r="B18" s="26" t="s">
        <v>54</v>
      </c>
      <c r="C18" s="26" t="s">
        <v>71</v>
      </c>
      <c r="D18" s="26" t="s">
        <v>60</v>
      </c>
      <c r="E18" s="26" t="s">
        <v>70</v>
      </c>
      <c r="F18" s="26" t="s">
        <v>16</v>
      </c>
      <c r="G18" s="27" t="n">
        <v>-20</v>
      </c>
      <c r="H18" s="28" t="n">
        <v>189.34</v>
      </c>
      <c r="I18" s="28" t="n">
        <v>3786.8</v>
      </c>
      <c r="J18" s="28" t="n">
        <v>0</v>
      </c>
      <c r="K18" s="28" t="n">
        <v>-0</v>
      </c>
      <c r="L18" s="28" t="n">
        <v>-0</v>
      </c>
      <c r="M18" s="6" t="s">
        <f>=I18+J18+K18+L18</f>
      </c>
      <c r="N18" s="26"/>
    </row>
    <row collapsed="false" customFormat="false" customHeight="false" hidden="false" ht="12.1" outlineLevel="0" r="19">
      <c r="A19" s="20" t="n">
        <v>44328.752777778</v>
      </c>
      <c r="B19" s="16" t="s">
        <v>56</v>
      </c>
      <c r="C19" s="16" t="s">
        <v>75</v>
      </c>
      <c r="D19" s="16" t="s">
        <v>59</v>
      </c>
      <c r="E19" s="16" t="s">
        <v>70</v>
      </c>
      <c r="F19" s="16" t="s">
        <v>16</v>
      </c>
      <c r="G19" s="7" t="n">
        <v>20</v>
      </c>
      <c r="H19" s="6" t="n">
        <v>89.45</v>
      </c>
      <c r="I19" s="6" t="n">
        <v>-1790</v>
      </c>
      <c r="J19" s="6" t="n">
        <v>-0</v>
      </c>
      <c r="K19" s="6" t="n">
        <v>-0</v>
      </c>
      <c r="L19" s="6" t="n">
        <v>-0</v>
      </c>
      <c r="M19" s="6" t="s">
        <f>=I19+J19+K19+L19</f>
      </c>
      <c r="N19" s="16"/>
    </row>
    <row collapsed="false" customFormat="false" customHeight="false" hidden="false" ht="12.1" outlineLevel="0" r="20">
      <c r="A20" s="20" t="n">
        <v>44329.940277778</v>
      </c>
      <c r="B20" s="16" t="s">
        <v>54</v>
      </c>
      <c r="C20" s="16" t="s">
        <v>71</v>
      </c>
      <c r="D20" s="16" t="s">
        <v>59</v>
      </c>
      <c r="E20" s="16" t="s">
        <v>70</v>
      </c>
      <c r="F20" s="16" t="s">
        <v>16</v>
      </c>
      <c r="G20" s="7" t="n">
        <v>10</v>
      </c>
      <c r="H20" s="6" t="n">
        <v>178.87</v>
      </c>
      <c r="I20" s="6" t="n">
        <v>-1788.7</v>
      </c>
      <c r="J20" s="6" t="n">
        <v>-0</v>
      </c>
      <c r="K20" s="6" t="n">
        <v>-0</v>
      </c>
      <c r="L20" s="6" t="n">
        <v>-0</v>
      </c>
      <c r="M20" s="6" t="s">
        <f>=I20+J20+K20+L20</f>
      </c>
      <c r="N20" s="16"/>
    </row>
    <row collapsed="false" customFormat="false" customHeight="false" hidden="false" ht="12.1" outlineLevel="0" r="21">
      <c r="A21" s="25" t="n">
        <v>44393.675694444</v>
      </c>
      <c r="B21" s="26" t="s">
        <v>57</v>
      </c>
      <c r="C21" s="26" t="s">
        <v>76</v>
      </c>
      <c r="D21" s="26" t="s">
        <v>60</v>
      </c>
      <c r="E21" s="26" t="s">
        <v>70</v>
      </c>
      <c r="F21" s="26" t="s">
        <v>16</v>
      </c>
      <c r="G21" s="27" t="n">
        <v>-100</v>
      </c>
      <c r="H21" s="28" t="n">
        <v>46.11</v>
      </c>
      <c r="I21" s="28" t="n">
        <v>4611</v>
      </c>
      <c r="J21" s="28" t="n">
        <v>0</v>
      </c>
      <c r="K21" s="28" t="n">
        <v>-0</v>
      </c>
      <c r="L21" s="28" t="n">
        <v>-0</v>
      </c>
      <c r="M21" s="6" t="s">
        <f>=I21+J21+K21+L21</f>
      </c>
      <c r="N21" s="26"/>
    </row>
    <row collapsed="false" customFormat="false" customHeight="false" hidden="false" ht="12.1" outlineLevel="0" r="22">
      <c r="A22" s="20" t="n">
        <v>44397.479861111</v>
      </c>
      <c r="B22" s="16" t="s">
        <v>58</v>
      </c>
      <c r="C22" s="16" t="s">
        <v>77</v>
      </c>
      <c r="D22" s="16" t="s">
        <v>59</v>
      </c>
      <c r="E22" s="16" t="s">
        <v>70</v>
      </c>
      <c r="F22" s="16" t="s">
        <v>16</v>
      </c>
      <c r="G22" s="7" t="n">
        <v>2000</v>
      </c>
      <c r="H22" s="6" t="n">
        <v>1.815</v>
      </c>
      <c r="I22" s="6" t="n">
        <v>-3630</v>
      </c>
      <c r="J22" s="6" t="n">
        <v>-0</v>
      </c>
      <c r="K22" s="6" t="n">
        <v>-0</v>
      </c>
      <c r="L22" s="6" t="n">
        <v>-0</v>
      </c>
      <c r="M22" s="6" t="s">
        <f>=I22+J22+K22+L22</f>
      </c>
      <c r="N22" s="16"/>
    </row>
    <row collapsed="false" customFormat="false" customHeight="false" hidden="false" ht="12.1" outlineLevel="0" r="23">
      <c r="A23" s="20" t="n">
        <v>44397.551388889</v>
      </c>
      <c r="B23" s="16" t="s">
        <v>56</v>
      </c>
      <c r="C23" s="16" t="s">
        <v>75</v>
      </c>
      <c r="D23" s="16" t="s">
        <v>59</v>
      </c>
      <c r="E23" s="16" t="s">
        <v>70</v>
      </c>
      <c r="F23" s="16" t="s">
        <v>16</v>
      </c>
      <c r="G23" s="7" t="n">
        <v>10</v>
      </c>
      <c r="H23" s="6" t="n">
        <v>87.6</v>
      </c>
      <c r="I23" s="6" t="n">
        <v>-876</v>
      </c>
      <c r="J23" s="6" t="n">
        <v>-0</v>
      </c>
      <c r="K23" s="6" t="n">
        <v>-0</v>
      </c>
      <c r="L23" s="6" t="n">
        <v>-0</v>
      </c>
      <c r="M23" s="6" t="s">
        <f>=I23+J23+K23+L23</f>
      </c>
      <c r="N23" s="16"/>
    </row>
    <row collapsed="false" customFormat="false" customHeight="false" hidden="false" ht="12.1" outlineLevel="0" r="24">
      <c r="A24" s="25" t="n">
        <v>44671.640277778</v>
      </c>
      <c r="B24" s="26" t="s">
        <v>54</v>
      </c>
      <c r="C24" s="26" t="s">
        <v>71</v>
      </c>
      <c r="D24" s="26" t="s">
        <v>60</v>
      </c>
      <c r="E24" s="26" t="s">
        <v>70</v>
      </c>
      <c r="F24" s="26" t="s">
        <v>16</v>
      </c>
      <c r="G24" s="27" t="n">
        <v>-10</v>
      </c>
      <c r="H24" s="28" t="n">
        <v>92.62</v>
      </c>
      <c r="I24" s="28" t="n">
        <v>926.2</v>
      </c>
      <c r="J24" s="28" t="n">
        <v>0</v>
      </c>
      <c r="K24" s="28" t="n">
        <v>-0</v>
      </c>
      <c r="L24" s="28" t="n">
        <v>-0</v>
      </c>
      <c r="M24" s="6" t="s">
        <f>=I24+J24+K24+L24</f>
      </c>
      <c r="N24" s="26"/>
    </row>
    <row collapsed="false" customFormat="false" customHeight="false" hidden="false" ht="12.1" outlineLevel="0" r="25">
      <c r="A25" s="25" t="n">
        <v>44671.640277778</v>
      </c>
      <c r="B25" s="26" t="s">
        <v>53</v>
      </c>
      <c r="C25" s="26" t="s">
        <v>69</v>
      </c>
      <c r="D25" s="26" t="s">
        <v>60</v>
      </c>
      <c r="E25" s="26" t="s">
        <v>70</v>
      </c>
      <c r="F25" s="26" t="s">
        <v>16</v>
      </c>
      <c r="G25" s="27" t="n">
        <v>-3</v>
      </c>
      <c r="H25" s="28" t="n">
        <v>1831</v>
      </c>
      <c r="I25" s="28" t="n">
        <v>5493</v>
      </c>
      <c r="J25" s="28" t="n">
        <v>0</v>
      </c>
      <c r="K25" s="28" t="n">
        <v>-0</v>
      </c>
      <c r="L25" s="28" t="n">
        <v>-0</v>
      </c>
      <c r="M25" s="6" t="s">
        <f>=I25+J25+K25+L25</f>
      </c>
      <c r="N25" s="26"/>
    </row>
    <row collapsed="false" customFormat="false" customHeight="false" hidden="false" ht="12.1" outlineLevel="0" r="26">
      <c r="A26" s="25" t="n">
        <v>44671.640277778</v>
      </c>
      <c r="B26" s="26" t="s">
        <v>58</v>
      </c>
      <c r="C26" s="26" t="s">
        <v>77</v>
      </c>
      <c r="D26" s="26" t="s">
        <v>60</v>
      </c>
      <c r="E26" s="26" t="s">
        <v>70</v>
      </c>
      <c r="F26" s="26" t="s">
        <v>16</v>
      </c>
      <c r="G26" s="27" t="n">
        <v>-3000</v>
      </c>
      <c r="H26" s="28" t="n">
        <v>1.272</v>
      </c>
      <c r="I26" s="28" t="n">
        <v>3816</v>
      </c>
      <c r="J26" s="28" t="n">
        <v>0</v>
      </c>
      <c r="K26" s="28" t="n">
        <v>-0</v>
      </c>
      <c r="L26" s="28" t="n">
        <v>-0</v>
      </c>
      <c r="M26" s="6" t="s">
        <f>=I26+J26+K26+L26</f>
      </c>
      <c r="N26" s="26"/>
    </row>
    <row collapsed="false" customFormat="false" customHeight="false" hidden="false" ht="12.1" outlineLevel="0" r="27">
      <c r="A27" s="25" t="n">
        <v>44671.640277778</v>
      </c>
      <c r="B27" s="26" t="s">
        <v>56</v>
      </c>
      <c r="C27" s="26" t="s">
        <v>75</v>
      </c>
      <c r="D27" s="26" t="s">
        <v>60</v>
      </c>
      <c r="E27" s="26" t="s">
        <v>70</v>
      </c>
      <c r="F27" s="26" t="s">
        <v>16</v>
      </c>
      <c r="G27" s="27" t="n">
        <v>-130</v>
      </c>
      <c r="H27" s="28" t="n">
        <v>45.85</v>
      </c>
      <c r="I27" s="28" t="n">
        <v>5960.5</v>
      </c>
      <c r="J27" s="28" t="n">
        <v>0</v>
      </c>
      <c r="K27" s="28" t="n">
        <v>-0</v>
      </c>
      <c r="L27" s="28" t="n">
        <v>-0</v>
      </c>
      <c r="M27" s="6" t="s">
        <f>=I27+J27+K27+L27</f>
      </c>
      <c r="N27" s="26"/>
    </row>
    <row collapsed="false" customFormat="false" customHeight="false" hidden="false" ht="12.1" outlineLevel="0" r="28">
      <c r="A28" s="25" t="n">
        <v>44671.640277778</v>
      </c>
      <c r="B28" s="26" t="s">
        <v>55</v>
      </c>
      <c r="C28" s="26" t="s">
        <v>72</v>
      </c>
      <c r="D28" s="26" t="s">
        <v>60</v>
      </c>
      <c r="E28" s="26" t="s">
        <v>73</v>
      </c>
      <c r="F28" s="26" t="s">
        <v>16</v>
      </c>
      <c r="G28" s="27" t="n">
        <v>-1</v>
      </c>
      <c r="H28" s="28" t="n">
        <v>10507</v>
      </c>
      <c r="I28" s="28" t="n">
        <v>10507</v>
      </c>
      <c r="J28" s="28" t="n">
        <v>0</v>
      </c>
      <c r="K28" s="28" t="n">
        <v>-0</v>
      </c>
      <c r="L28" s="28" t="n">
        <v>-0</v>
      </c>
      <c r="M28" s="6" t="s">
        <f>=I28+J28+K28+L28</f>
      </c>
      <c r="N28" s="26"/>
    </row>
    <row collapsed="false" customFormat="false" customHeight="false" hidden="false" ht="12.1" outlineLevel="0" r="29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 t="s">
        <v>78</v>
      </c>
      <c r="M29" s="5" t="s">
        <f>=SUM(M2:M28)</f>
      </c>
      <c r="N29" s="4"/>
    </row>
  </sheetData>
  <autoFilter ref="A1:N2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N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15" customWidth="1"/>
    <col min="4" max="4" width="25" customWidth="1"/>
    <col min="5" max="5" width="10" customWidth="1"/>
    <col min="6" max="6" width="15" customWidth="1"/>
    <col min="7" max="7" width="15" customWidth="1"/>
    <col min="8" max="8" width="15" customWidth="1"/>
    <col min="9" max="9" width="15" customWidth="1"/>
    <col min="10" max="10" width="15" customWidth="1"/>
    <col min="11" max="11" width="15" customWidth="1"/>
    <col min="12" max="12" width="15" customWidth="1"/>
    <col min="13" max="13" width="15" customWidth="1"/>
    <col min="14" max="14" width="15" customWidth="1"/>
  </cols>
  <sheetData>
    <row collapsed="false" customFormat="false" customHeight="false" hidden="false" ht="12.1" outlineLevel="0" r="1">
      <c r="A1" s="34" t="s">
        <v>35</v>
      </c>
      <c r="B1" s="34" t="s">
        <v>79</v>
      </c>
      <c r="C1" s="34" t="s">
        <v>0</v>
      </c>
      <c r="D1" s="34" t="s">
        <v>2</v>
      </c>
      <c r="E1" s="34" t="s">
        <v>80</v>
      </c>
      <c r="F1" s="34" t="s">
        <v>3</v>
      </c>
      <c r="G1" s="34" t="s">
        <v>81</v>
      </c>
      <c r="H1" s="34" t="s">
        <v>82</v>
      </c>
      <c r="I1" s="34" t="s">
        <v>83</v>
      </c>
      <c r="J1" s="34" t="s">
        <v>84</v>
      </c>
      <c r="K1" s="34" t="s">
        <v>85</v>
      </c>
      <c r="L1" s="34" t="s">
        <v>86</v>
      </c>
      <c r="M1" s="34" t="s">
        <v>87</v>
      </c>
      <c r="N1" s="34" t="s">
        <v>88</v>
      </c>
    </row>
    <row collapsed="false" customFormat="false" customHeight="false" hidden="false" ht="12.1" outlineLevel="0" r="2">
      <c r="A2" s="33" t="n">
        <v>44382</v>
      </c>
      <c r="B2" s="16" t="s">
        <v>89</v>
      </c>
      <c r="C2" s="16" t="s">
        <v>56</v>
      </c>
      <c r="D2" s="16" t="s">
        <v>90</v>
      </c>
      <c r="E2" s="7" t="n">
        <v>120</v>
      </c>
      <c r="F2" s="16" t="s">
        <v>16</v>
      </c>
      <c r="G2" s="6" t="n">
        <v>6.67</v>
      </c>
      <c r="H2" s="6" t="n">
        <v>89.42</v>
      </c>
      <c r="I2" s="6" t="n">
        <v>97.89</v>
      </c>
      <c r="J2" s="6" t="n">
        <v>104</v>
      </c>
      <c r="K2" s="6" t="n">
        <v>800.4</v>
      </c>
      <c r="L2" s="6" t="n">
        <v>696.4</v>
      </c>
      <c r="M2" s="6" t="n">
        <v>5.93</v>
      </c>
      <c r="N2" s="6" t="n">
        <v>6.49</v>
      </c>
    </row>
    <row collapsed="false" customFormat="false" customHeight="false" hidden="false" ht="12.1" outlineLevel="0" r="3">
      <c r="A3" s="33" t="n">
        <v>44393</v>
      </c>
      <c r="B3" s="16" t="s">
        <v>89</v>
      </c>
      <c r="C3" s="16" t="s">
        <v>58</v>
      </c>
      <c r="D3" s="16" t="s">
        <v>91</v>
      </c>
      <c r="E3" s="7" t="n">
        <v>1000</v>
      </c>
      <c r="F3" s="16" t="s">
        <v>16</v>
      </c>
      <c r="G3" s="6" t="n">
        <v>0.0588</v>
      </c>
      <c r="H3" s="6" t="n">
        <v>1.908</v>
      </c>
      <c r="I3" s="6" t="n">
        <v>2.22</v>
      </c>
      <c r="J3" s="6" t="n">
        <v>8</v>
      </c>
      <c r="K3" s="6" t="n">
        <v>58.8</v>
      </c>
      <c r="L3" s="6" t="n">
        <v>50.8</v>
      </c>
      <c r="M3" s="6" t="n">
        <v>2.29</v>
      </c>
      <c r="N3" s="6" t="n">
        <v>2.66</v>
      </c>
    </row>
  </sheetData>
  <autoFilter ref="A1:N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O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15" customWidth="1"/>
    <col min="4" max="4" width="25" customWidth="1"/>
    <col min="5" max="5" width="10" customWidth="1"/>
    <col min="6" max="6" width="5" customWidth="1"/>
    <col min="7" max="7" width="5" customWidth="1"/>
    <col min="8" max="8" width="5" customWidth="1"/>
    <col min="9" max="9" width="10" customWidth="1"/>
    <col min="10" max="10" width="15" customWidth="1"/>
    <col min="11" max="11" width="15" customWidth="1"/>
    <col min="12" max="12" width="15" customWidth="1"/>
    <col min="13" max="13" width="15" customWidth="1"/>
    <col min="14" max="14" width="15" customWidth="1"/>
    <col min="15" max="15" width="15" customWidth="1"/>
  </cols>
  <sheetData>
    <row collapsed="false" customFormat="false" customHeight="false" hidden="false" ht="12.1" outlineLevel="0" r="1">
      <c r="A1" s="34" t="s">
        <v>35</v>
      </c>
      <c r="B1" s="34" t="s">
        <v>79</v>
      </c>
      <c r="C1" s="34" t="s">
        <v>0</v>
      </c>
      <c r="D1" s="34" t="s">
        <v>2</v>
      </c>
      <c r="E1" s="34" t="s">
        <v>80</v>
      </c>
      <c r="F1" s="34" t="s">
        <v>92</v>
      </c>
      <c r="G1" s="34" t="s">
        <v>93</v>
      </c>
      <c r="H1" s="34" t="s">
        <v>39</v>
      </c>
      <c r="I1" s="34" t="s">
        <v>94</v>
      </c>
      <c r="J1" s="34" t="s">
        <v>95</v>
      </c>
      <c r="K1" s="34" t="s">
        <v>96</v>
      </c>
      <c r="L1" s="34" t="s">
        <v>97</v>
      </c>
      <c r="M1" s="34" t="s">
        <v>98</v>
      </c>
      <c r="N1" s="34" t="s">
        <v>99</v>
      </c>
      <c r="O1" s="34" t="s">
        <v>100</v>
      </c>
    </row>
    <row collapsed="false" customFormat="false" customHeight="false" hidden="false" ht="12.1" outlineLevel="0" r="2">
      <c r="A2" s="35"/>
      <c r="B2" s="16"/>
      <c r="C2" s="16"/>
      <c r="D2" s="16"/>
      <c r="E2" s="17"/>
      <c r="F2" s="7"/>
      <c r="G2" s="17"/>
      <c r="H2" s="16"/>
      <c r="I2" s="7"/>
      <c r="J2" s="17"/>
      <c r="K2" s="17"/>
      <c r="L2" s="17"/>
      <c r="M2" s="17"/>
      <c r="N2" s="17"/>
      <c r="O2" s="13" t="s">
        <f>=TODAY()</f>
      </c>
    </row>
  </sheetData>
  <autoFilter ref="A1:O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25" customWidth="1"/>
    <col min="3" max="3" width="15" customWidth="1"/>
    <col min="4" max="4" width="15" customWidth="1"/>
    <col min="5" max="5" width="10" customWidth="1"/>
    <col min="6" max="6" width="10" customWidth="1"/>
    <col min="7" max="7" width="10" customWidth="1"/>
    <col min="8" max="8" width="15" customWidth="1"/>
    <col min="9" max="9" width="15" customWidth="1"/>
    <col min="10" max="10" width="10" customWidth="1"/>
    <col min="11" max="11" width="15" customWidth="1"/>
  </cols>
  <sheetData>
    <row collapsed="false" customFormat="false" customHeight="false" hidden="false" ht="12.1" outlineLevel="0" r="1">
      <c r="A1" s="34" t="s">
        <v>0</v>
      </c>
      <c r="B1" s="34" t="s">
        <v>2</v>
      </c>
      <c r="C1" s="34" t="s">
        <v>101</v>
      </c>
      <c r="D1" s="34" t="s">
        <v>102</v>
      </c>
      <c r="E1" s="34" t="s">
        <v>83</v>
      </c>
      <c r="F1" s="34" t="s">
        <v>103</v>
      </c>
      <c r="G1" s="34" t="s">
        <v>80</v>
      </c>
      <c r="H1" s="34" t="s">
        <v>104</v>
      </c>
      <c r="I1" s="34" t="s">
        <v>105</v>
      </c>
      <c r="J1" s="34" t="s">
        <v>106</v>
      </c>
      <c r="K1" s="34" t="s">
        <v>107</v>
      </c>
    </row>
    <row collapsed="false" customFormat="false" customHeight="false" hidden="false" ht="12.1" outlineLevel="0" r="2">
      <c r="A2" s="16" t="s">
        <v>52</v>
      </c>
      <c r="B2" s="16" t="s">
        <v>108</v>
      </c>
      <c r="C2" s="36" t="n">
        <v>44028</v>
      </c>
      <c r="D2" s="37" t="n">
        <v>44088</v>
      </c>
      <c r="E2" s="17" t="n">
        <v>1016.7333</v>
      </c>
      <c r="F2" s="17" t="n">
        <v>1050.24</v>
      </c>
      <c r="G2" s="17" t="n">
        <v>3</v>
      </c>
      <c r="H2" s="6" t="s">
        <f>=(F2-E2)*G2</f>
      </c>
      <c r="I2" s="9" t="s">
        <f>=(F2-E2)/E2</f>
      </c>
      <c r="J2" s="7" t="s">
        <f>=MAX(1,DATEDIF(C2,D2,"d")-1)</f>
      </c>
      <c r="K2" s="9" t="s">
        <f>=I2*365/J2</f>
      </c>
    </row>
    <row collapsed="false" customFormat="false" customHeight="false" hidden="false" ht="12.1" outlineLevel="0" r="3">
      <c r="A3" s="16" t="s">
        <v>52</v>
      </c>
      <c r="B3" s="16" t="s">
        <v>108</v>
      </c>
      <c r="C3" s="36" t="n">
        <v>44028</v>
      </c>
      <c r="D3" s="37" t="n">
        <v>44088</v>
      </c>
      <c r="E3" s="17" t="n">
        <v>1016.735</v>
      </c>
      <c r="F3" s="17" t="n">
        <v>1050.24</v>
      </c>
      <c r="G3" s="17" t="n">
        <v>2</v>
      </c>
      <c r="H3" s="6" t="s">
        <f>=(F3-E3)*G3</f>
      </c>
      <c r="I3" s="9" t="s">
        <f>=(F3-E3)/E3</f>
      </c>
      <c r="J3" s="7" t="s">
        <f>=MAX(1,DATEDIF(C3,D3,"d")-1)</f>
      </c>
      <c r="K3" s="9" t="s">
        <f>=I3*365/J3</f>
      </c>
    </row>
    <row collapsed="false" customFormat="false" customHeight="false" hidden="false" ht="12.1" outlineLevel="0" r="4">
      <c r="A4" s="16" t="s">
        <v>52</v>
      </c>
      <c r="B4" s="16" t="s">
        <v>108</v>
      </c>
      <c r="C4" s="36" t="n">
        <v>44028</v>
      </c>
      <c r="D4" s="37" t="n">
        <v>44088</v>
      </c>
      <c r="E4" s="17" t="n">
        <v>1016.735</v>
      </c>
      <c r="F4" s="17" t="n">
        <v>1050.24</v>
      </c>
      <c r="G4" s="17" t="n">
        <v>2</v>
      </c>
      <c r="H4" s="6" t="s">
        <f>=(F4-E4)*G4</f>
      </c>
      <c r="I4" s="9" t="s">
        <f>=(F4-E4)/E4</f>
      </c>
      <c r="J4" s="7" t="s">
        <f>=MAX(1,DATEDIF(C4,D4,"d")-1)</f>
      </c>
      <c r="K4" s="9" t="s">
        <f>=I4*365/J4</f>
      </c>
    </row>
    <row collapsed="false" customFormat="false" customHeight="false" hidden="false" ht="12.1" outlineLevel="0" r="5">
      <c r="A5" s="16" t="s">
        <v>53</v>
      </c>
      <c r="B5" s="16" t="s">
        <v>109</v>
      </c>
      <c r="C5" s="36" t="n">
        <v>44028</v>
      </c>
      <c r="D5" s="37" t="n">
        <v>44671</v>
      </c>
      <c r="E5" s="17" t="n">
        <v>3841.73</v>
      </c>
      <c r="F5" s="17" t="n">
        <v>1831</v>
      </c>
      <c r="G5" s="17" t="n">
        <v>1</v>
      </c>
      <c r="H5" s="6" t="s">
        <f>=(F5-E5)*G5</f>
      </c>
      <c r="I5" s="9" t="s">
        <f>=(F5-E5)/E5</f>
      </c>
      <c r="J5" s="7" t="s">
        <f>=MAX(1,DATEDIF(C5,D5,"d")-1)</f>
      </c>
      <c r="K5" s="9" t="s">
        <f>=I5*365/J5</f>
      </c>
    </row>
    <row collapsed="false" customFormat="false" customHeight="false" hidden="false" ht="12.1" outlineLevel="0" r="6">
      <c r="A6" s="16" t="s">
        <v>53</v>
      </c>
      <c r="B6" s="16" t="s">
        <v>109</v>
      </c>
      <c r="C6" s="36" t="n">
        <v>44074</v>
      </c>
      <c r="D6" s="37" t="n">
        <v>44671</v>
      </c>
      <c r="E6" s="17" t="n">
        <v>4853.6</v>
      </c>
      <c r="F6" s="17" t="n">
        <v>1831</v>
      </c>
      <c r="G6" s="17" t="n">
        <v>2</v>
      </c>
      <c r="H6" s="6" t="s">
        <f>=(F6-E6)*G6</f>
      </c>
      <c r="I6" s="9" t="s">
        <f>=(F6-E6)/E6</f>
      </c>
      <c r="J6" s="7" t="s">
        <f>=MAX(1,DATEDIF(C6,D6,"d")-1)</f>
      </c>
      <c r="K6" s="9" t="s">
        <f>=I6*365/J6</f>
      </c>
    </row>
    <row collapsed="false" customFormat="false" customHeight="false" hidden="false" ht="12.1" outlineLevel="0" r="7">
      <c r="A7" s="16" t="s">
        <v>54</v>
      </c>
      <c r="B7" s="16" t="s">
        <v>110</v>
      </c>
      <c r="C7" s="36" t="n">
        <v>44028</v>
      </c>
      <c r="D7" s="37" t="n">
        <v>44328</v>
      </c>
      <c r="E7" s="17" t="n">
        <v>125.4045</v>
      </c>
      <c r="F7" s="17" t="n">
        <v>189.34</v>
      </c>
      <c r="G7" s="17" t="n">
        <v>20</v>
      </c>
      <c r="H7" s="6" t="s">
        <f>=(F7-E7)*G7</f>
      </c>
      <c r="I7" s="9" t="s">
        <f>=(F7-E7)/E7</f>
      </c>
      <c r="J7" s="7" t="s">
        <f>=MAX(1,DATEDIF(C7,D7,"d")-1)</f>
      </c>
      <c r="K7" s="9" t="s">
        <f>=I7*365/J7</f>
      </c>
    </row>
    <row collapsed="false" customFormat="false" customHeight="false" hidden="false" ht="12.1" outlineLevel="0" r="8">
      <c r="A8" s="16" t="s">
        <v>54</v>
      </c>
      <c r="B8" s="16" t="s">
        <v>110</v>
      </c>
      <c r="C8" s="36" t="n">
        <v>44329</v>
      </c>
      <c r="D8" s="37" t="n">
        <v>44671</v>
      </c>
      <c r="E8" s="17" t="n">
        <v>178.87</v>
      </c>
      <c r="F8" s="17" t="n">
        <v>92.62</v>
      </c>
      <c r="G8" s="17" t="n">
        <v>10</v>
      </c>
      <c r="H8" s="6" t="s">
        <f>=(F8-E8)*G8</f>
      </c>
      <c r="I8" s="9" t="s">
        <f>=(F8-E8)/E8</f>
      </c>
      <c r="J8" s="7" t="s">
        <f>=MAX(1,DATEDIF(C8,D8,"d")-1)</f>
      </c>
      <c r="K8" s="9" t="s">
        <f>=I8*365/J8</f>
      </c>
    </row>
    <row collapsed="false" customFormat="false" customHeight="false" hidden="false" ht="12.1" outlineLevel="0" r="9">
      <c r="A9" s="16" t="s">
        <v>55</v>
      </c>
      <c r="B9" s="16" t="s">
        <v>111</v>
      </c>
      <c r="C9" s="36" t="n">
        <v>44028</v>
      </c>
      <c r="D9" s="37" t="n">
        <v>44671</v>
      </c>
      <c r="E9" s="17" t="n">
        <v>7567.26</v>
      </c>
      <c r="F9" s="17" t="n">
        <v>10507</v>
      </c>
      <c r="G9" s="17" t="n">
        <v>1</v>
      </c>
      <c r="H9" s="6" t="s">
        <f>=(F9-E9)*G9</f>
      </c>
      <c r="I9" s="9" t="s">
        <f>=(F9-E9)/E9</f>
      </c>
      <c r="J9" s="7" t="s">
        <f>=MAX(1,DATEDIF(C9,D9,"d")-1)</f>
      </c>
      <c r="K9" s="9" t="s">
        <f>=I9*365/J9</f>
      </c>
    </row>
    <row collapsed="false" customFormat="false" customHeight="false" hidden="false" ht="12.1" outlineLevel="0" r="10">
      <c r="A10" s="16" t="s">
        <v>56</v>
      </c>
      <c r="B10" s="16" t="s">
        <v>90</v>
      </c>
      <c r="C10" s="36" t="n">
        <v>44112</v>
      </c>
      <c r="D10" s="37" t="n">
        <v>44671</v>
      </c>
      <c r="E10" s="17" t="n">
        <v>99.57</v>
      </c>
      <c r="F10" s="17" t="n">
        <v>45.85</v>
      </c>
      <c r="G10" s="17" t="n">
        <v>100</v>
      </c>
      <c r="H10" s="6" t="s">
        <f>=(F10-E10)*G10</f>
      </c>
      <c r="I10" s="9" t="s">
        <f>=(F10-E10)/E10</f>
      </c>
      <c r="J10" s="7" t="s">
        <f>=MAX(1,DATEDIF(C10,D10,"d")-1)</f>
      </c>
      <c r="K10" s="9" t="s">
        <f>=I10*365/J10</f>
      </c>
    </row>
    <row collapsed="false" customFormat="false" customHeight="false" hidden="false" ht="12.1" outlineLevel="0" r="11">
      <c r="A11" s="16" t="s">
        <v>56</v>
      </c>
      <c r="B11" s="16" t="s">
        <v>90</v>
      </c>
      <c r="C11" s="36" t="n">
        <v>44328</v>
      </c>
      <c r="D11" s="37" t="n">
        <v>44671</v>
      </c>
      <c r="E11" s="17" t="n">
        <v>89.5</v>
      </c>
      <c r="F11" s="17" t="n">
        <v>45.85</v>
      </c>
      <c r="G11" s="17" t="n">
        <v>20</v>
      </c>
      <c r="H11" s="6" t="s">
        <f>=(F11-E11)*G11</f>
      </c>
      <c r="I11" s="9" t="s">
        <f>=(F11-E11)/E11</f>
      </c>
      <c r="J11" s="7" t="s">
        <f>=MAX(1,DATEDIF(C11,D11,"d")-1)</f>
      </c>
      <c r="K11" s="9" t="s">
        <f>=I11*365/J11</f>
      </c>
    </row>
    <row collapsed="false" customFormat="false" customHeight="false" hidden="false" ht="12.1" outlineLevel="0" r="12">
      <c r="A12" s="16" t="s">
        <v>56</v>
      </c>
      <c r="B12" s="16" t="s">
        <v>90</v>
      </c>
      <c r="C12" s="36" t="n">
        <v>44397</v>
      </c>
      <c r="D12" s="37" t="n">
        <v>44671</v>
      </c>
      <c r="E12" s="17" t="n">
        <v>87.6</v>
      </c>
      <c r="F12" s="17" t="n">
        <v>45.85</v>
      </c>
      <c r="G12" s="17" t="n">
        <v>10</v>
      </c>
      <c r="H12" s="6" t="s">
        <f>=(F12-E12)*G12</f>
      </c>
      <c r="I12" s="9" t="s">
        <f>=(F12-E12)/E12</f>
      </c>
      <c r="J12" s="7" t="s">
        <f>=MAX(1,DATEDIF(C12,D12,"d")-1)</f>
      </c>
      <c r="K12" s="9" t="s">
        <f>=I12*365/J12</f>
      </c>
    </row>
    <row collapsed="false" customFormat="false" customHeight="false" hidden="false" ht="12.1" outlineLevel="0" r="13">
      <c r="A13" s="16" t="s">
        <v>57</v>
      </c>
      <c r="B13" s="16" t="s">
        <v>112</v>
      </c>
      <c r="C13" s="36" t="n">
        <v>44202</v>
      </c>
      <c r="D13" s="37" t="n">
        <v>44393</v>
      </c>
      <c r="E13" s="17" t="n">
        <v>41.935</v>
      </c>
      <c r="F13" s="17" t="n">
        <v>46.11</v>
      </c>
      <c r="G13" s="17" t="n">
        <v>100</v>
      </c>
      <c r="H13" s="6" t="s">
        <f>=(F13-E13)*G13</f>
      </c>
      <c r="I13" s="9" t="s">
        <f>=(F13-E13)/E13</f>
      </c>
      <c r="J13" s="7" t="s">
        <f>=MAX(1,DATEDIF(C13,D13,"d")-1)</f>
      </c>
      <c r="K13" s="9" t="s">
        <f>=I13*365/J13</f>
      </c>
    </row>
    <row collapsed="false" customFormat="false" customHeight="false" hidden="false" ht="12.1" outlineLevel="0" r="14">
      <c r="A14" s="16" t="s">
        <v>58</v>
      </c>
      <c r="B14" s="16" t="s">
        <v>91</v>
      </c>
      <c r="C14" s="36" t="n">
        <v>44204</v>
      </c>
      <c r="D14" s="37" t="n">
        <v>44671</v>
      </c>
      <c r="E14" s="17" t="n">
        <v>2.215</v>
      </c>
      <c r="F14" s="17" t="n">
        <v>1.272</v>
      </c>
      <c r="G14" s="17" t="n">
        <v>1000</v>
      </c>
      <c r="H14" s="6" t="s">
        <f>=(F14-E14)*G14</f>
      </c>
      <c r="I14" s="9" t="s">
        <f>=(F14-E14)/E14</f>
      </c>
      <c r="J14" s="7" t="s">
        <f>=MAX(1,DATEDIF(C14,D14,"d")-1)</f>
      </c>
      <c r="K14" s="9" t="s">
        <f>=I14*365/J14</f>
      </c>
    </row>
    <row collapsed="false" customFormat="false" customHeight="false" hidden="false" ht="12.1" outlineLevel="0" r="15">
      <c r="A15" s="16" t="s">
        <v>58</v>
      </c>
      <c r="B15" s="16" t="s">
        <v>91</v>
      </c>
      <c r="C15" s="36" t="n">
        <v>44397</v>
      </c>
      <c r="D15" s="37" t="n">
        <v>44671</v>
      </c>
      <c r="E15" s="17" t="n">
        <v>1.815</v>
      </c>
      <c r="F15" s="17" t="n">
        <v>1.272</v>
      </c>
      <c r="G15" s="17" t="n">
        <v>2000</v>
      </c>
      <c r="H15" s="6" t="s">
        <f>=(F15-E15)*G15</f>
      </c>
      <c r="I15" s="9" t="s">
        <f>=(F15-E15)/E15</f>
      </c>
      <c r="J15" s="7" t="s">
        <f>=MAX(1,DATEDIF(C15,D15,"d")-1)</f>
      </c>
      <c r="K15" s="9" t="s">
        <f>=I15*365/J15</f>
      </c>
    </row>
  </sheetData>
  <autoFilter ref="A1:K1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2026-10-08T18:55:05.00Z</dcterms:created>
  <dc:creator>izi-invest.ru</dc:creator>
  <cp:revision>0</cp:revision>
</cp:coreProperties>
</file>