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<sst xmlns="http://schemas.openxmlformats.org/spreadsheetml/2006/main" count="967" uniqueCount="235">
  <si>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</si>
  <si>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</si>
  <si>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</si>
  <si>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</si>
  <si>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</si>
  <si>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</si>
  <si>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</si>
  <si>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</si>
  <si>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</si>
  <si>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</si>
  <si>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</si>
  <si>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</si>
  <si>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</si>
  <si>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</si>
  <si>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</si>
  <si>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</si>
  <si>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</si>
  <si>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</si>
  <si>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</si>
  <si>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</si>
  <si>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</si>
  <si>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</si>
  <si>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</si>
  <si>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</si>
  <si>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</si>
  <si>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</si>
  <si>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</si>
  <si>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</si>
  <si>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</si>
  <si>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</si>
  <si>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</si>
  <si>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</si>
  <si>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</si>
  <si>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</si>
  <si>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</si>
  <si>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</si>
  <si>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</si>
  <si>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</si>
  <si>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</si>
  <si>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</si>
  <si>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</si>
  <si>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</si>
  <si>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</si>
  <si>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</si>
  <si>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</si>
  <si>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</si>
  <si>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</si>
  <si>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</si>
  <si>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</si>
  <si>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</si>
  <si>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</si>
  <si>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</si>
  <si>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</si>
  <si>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</si>
  <si>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</si>
  <si>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</si>
  <si>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</si>
  <si>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</si>
  <si>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</si>
  <si>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</si>
  <si>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</si>
  <si>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</si>
  <si>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</si>
  <si>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</si>
  <si>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</si>
  <si>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</si>
  <si>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</si>
  <si>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</si>
  <si>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</si>
  <si>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</si>
  <si>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</si>
  <si>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</si>
  <si>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</si>
  <si>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</si>
  <si>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</si>
  <si>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</si>
  <si>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</si>
  <si>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</si>
  <si>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</si>
  <si>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</si>
  <si>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</si>
  <si>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</si>
  <si>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</si>
  <si>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</si>
  <si>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</si>
  <si>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</si>
  <si>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</si>
  <si>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</si>
  <si>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</si>
  <si>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</si>
  <si>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</si>
  <si>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</si>
  <si>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</si>
  <si>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</si>
  <si>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</si>
  <si>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</si>
  <si>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</si>
  <si>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</si>
  <si>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</si>
  <si>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</si>
  <si>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</si>
  <si>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</si>
  <si>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</si>
  <si>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</si>
  <si>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</si>
  <si>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</si>
  <si>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</si>
  <si>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</si>
  <si>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</si>
  <si>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</si>
  <si>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</si>
  <si>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</si>
  <si>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</si>
  <si>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</si>
  <si>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</si>
  <si>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</si>
  <si>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</si>
  <si>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</si>
  <si>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</si>
  <si>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</si>
  <si>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</si>
  <si>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</si>
  <si>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</si>
  <si>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</si>
  <si>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</si>
  <si>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</si>
  <si>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</si>
  <si>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</si>
  <si>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</si>
  <si>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</si>
  <si>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</si>
  <si>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</si>
  <si>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</si>
  <si>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</si>
  <si>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</si>
  <si>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</si>
  <si>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</si>
  <si>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</si>
  <si>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</si>
  <si>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</si>
  <si>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</si>
  <si>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</si>
  <si>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</si>
  <si>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</si>
  <si>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</si>
  <si>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</si>
  <si>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</si>
  <si>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</si>
  <si>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</si>
  <si>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</si>
  <si>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</si>
  <si>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</si>
  <si>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</si>
  <si>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</si>
  <si>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</si>
  <si>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</si>
  <si>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Дивиденд по ROST - Ross Stores Inc 1шт. по 0.41 USD - налог 0.04 USD, по курсу 77.2733 USD/RUR (данные из БД)</t>
  </si>
  <si>
    <t>Дивиденд по LKOH - ЛУКОЙЛ 20шт. по 397 RUR - налог 1032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</si>
  <si>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</si>
  <si>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</si>
  <si>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</si>
  <si>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</si>
  <si>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</si>
  <si>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</si>
  <si>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</si>
  <si>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</si>
  <si>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</si>
  <si>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</si>
  <si>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</si>
  <si>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</si>
  <si>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</si>
  <si>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</si>
  <si>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</si>
  <si>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</si>
  <si>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</si>
  <si>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</si>
  <si>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</si>
  <si>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</si>
  <si>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</si>
  <si>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</si>
  <si>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</si>
  <si>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</si>
  <si>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</si>
  <si>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</si>
  <si>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</si>
  <si>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</si>
  <si>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</si>
  <si>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Сбербанк России ПАО ао</t>
  </si>
  <si>
    <t>"Газпром" (ПАО) ао</t>
  </si>
  <si>
    <t>ВЭБ.РФ ПБО-001Р-09</t>
  </si>
  <si>
    <t>commission</t>
  </si>
  <si>
    <t>Списание комиссий</t>
  </si>
  <si>
    <t>ПАО "НЛМК" ао</t>
  </si>
  <si>
    <t>"Магнитогорск.мет.комб" ПАО ао</t>
  </si>
  <si>
    <t>FinEx Gold ETF USD</t>
  </si>
  <si>
    <t>USD000UTSTOM</t>
  </si>
  <si>
    <t>Пользовательская сделка</t>
  </si>
  <si>
    <t>selt</t>
  </si>
  <si>
    <t>Башнефть АНК ап</t>
  </si>
  <si>
    <t>НК ЛУКОЙЛ (ПАО) - ао</t>
  </si>
  <si>
    <t>output</t>
  </si>
  <si>
    <t>Демо вывод</t>
  </si>
  <si>
    <t>РОСИНТЕР РЕСТОРАНТС (ПАО)</t>
  </si>
  <si>
    <t>VTB Eurasia DAC 9.5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</si>
  <si>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</si>
  <si>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</si>
  <si>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</si>
  <si>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</si>
  <si>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</si>
  <si>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</si>
  <si>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</si>
  <si>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</si>
  <si>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</si>
  <si>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</si>
  <si>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</si>
  <si>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</si>
  <si>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 -import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</si>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</sst>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5187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0.0961</v>
      </c>
      <c r="L2" s="6" t="n">
        <v>5980.26</v>
      </c>
      <c r="M2" s="17" t="n">
        <v>23.58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316.63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0.123</v>
      </c>
      <c r="L3" s="6" t="n">
        <v>221.57</v>
      </c>
      <c r="M3" s="17" t="n">
        <v>5.76</v>
      </c>
      <c r="N3" s="16"/>
      <c r="O3" s="16" t="s">
        <v>23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110.12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0.0678</v>
      </c>
      <c r="L4" s="6" t="n">
        <v>146</v>
      </c>
      <c r="M4" s="17" t="n">
        <v>5.01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200.55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2.3008</v>
      </c>
      <c r="L5" s="6" t="n">
        <v>50</v>
      </c>
      <c r="M5" s="17" t="n">
        <v>3.49</v>
      </c>
      <c r="N5" s="16"/>
      <c r="O5" s="16" t="s">
        <v>30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126.78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0.1053</v>
      </c>
      <c r="L6" s="6" t="n">
        <v>182.38</v>
      </c>
      <c r="M6" s="17" t="n">
        <v>2.88</v>
      </c>
      <c r="N6" s="16"/>
      <c r="O6" s="16" t="s">
        <v>33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31.67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0.0343</v>
      </c>
      <c r="L7" s="6" t="n">
        <v>44</v>
      </c>
      <c r="M7" s="17" t="n">
        <v>2.88</v>
      </c>
      <c r="N7" s="16"/>
      <c r="O7" s="16" t="s">
        <v>36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915.5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-0.0109</v>
      </c>
      <c r="L8" s="6" t="n">
        <v>1725</v>
      </c>
      <c r="M8" s="17" t="n">
        <v>2.08</v>
      </c>
      <c r="N8" s="16"/>
      <c r="O8" s="16" t="s">
        <v>39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106.6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0.1224</v>
      </c>
      <c r="L9" s="6" t="n">
        <v>62.8</v>
      </c>
      <c r="M9" s="17" t="n">
        <v>0.02</v>
      </c>
      <c r="N9" s="16"/>
      <c r="O9" s="16" t="s">
        <v>41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259.20375361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0.4598</v>
      </c>
      <c r="L11" s="6" t="n">
        <v>61.4</v>
      </c>
      <c r="M11" s="17" t="n">
        <v>29.45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-0.055</v>
      </c>
      <c r="L13" s="6" t="n">
        <v>80593.86</v>
      </c>
      <c r="M13" s="17" t="n">
        <v>8.71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76.6342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29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228</v>
      </c>
      <c r="D1" s="42" t="s">
        <v>229</v>
      </c>
      <c r="E1" s="42" t="s">
        <v>210</v>
      </c>
      <c r="F1" s="42" t="s">
        <v>230</v>
      </c>
      <c r="G1" s="42" t="s">
        <v>207</v>
      </c>
      <c r="H1" s="42" t="s">
        <v>231</v>
      </c>
      <c r="I1" s="42" t="s">
        <v>232</v>
      </c>
      <c r="J1" s="42" t="s">
        <v>233</v>
      </c>
      <c r="K1" s="42" t="s">
        <v>234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167</v>
      </c>
      <c r="B4" s="16" t="s">
        <v>218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46000</v>
      </c>
      <c r="B96" s="6" t="n">
        <v>-28.2</v>
      </c>
      <c r="C96" s="6" t="n">
        <v>-28.2</v>
      </c>
      <c r="D96" s="16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46034</v>
      </c>
      <c r="B97" s="6" t="n">
        <v>-6908</v>
      </c>
      <c r="C97" s="6" t="n">
        <v>-6908</v>
      </c>
      <c r="D97" s="16" t="s">
        <v>157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2" t="n">
        <v>46078</v>
      </c>
      <c r="B98" s="5" t="n">
        <v>-440019.72</v>
      </c>
      <c r="C98" s="5" t="n">
        <v>-440019.72</v>
      </c>
      <c r="D98" s="14" t="s">
        <v>158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/>
      <c r="B99" s="9" t="s">
        <f>=XIRR(B2:B98,A2:A98)</f>
      </c>
      <c r="C99" s="9" t="s">
        <f>=XIRR(C2:C98,A2:A98)</f>
      </c>
      <c r="D99" s="16" t="s">
        <v>159</v>
      </c>
      <c r="E99" s="16"/>
      <c r="F99" s="16"/>
      <c r="G99" s="7"/>
      <c r="H99" s="2" t="s">
        <v>160</v>
      </c>
      <c r="I99" s="6" t="s">
        <f>=SUM(I2:I98)/365</f>
      </c>
    </row>
    <row collapsed="false" customFormat="false" customHeight="false" hidden="false" ht="12.1" outlineLevel="0" r="100">
      <c r="A100" s="13"/>
      <c r="B100" s="5" t="s">
        <f>=-SUM(B2:B98)</f>
      </c>
      <c r="C100" s="5" t="s">
        <f>=-SUM(C2:C98)</f>
      </c>
      <c r="D100" s="16" t="s">
        <v>161</v>
      </c>
      <c r="E100" s="16"/>
      <c r="F100" s="16"/>
      <c r="G100" s="7"/>
      <c r="H100" s="14" t="s">
        <v>162</v>
      </c>
      <c r="I100" s="9" t="s">
        <f>=B100/I99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163</v>
      </c>
      <c r="D2" s="11" t="n">
        <v>43261</v>
      </c>
      <c r="E2" s="6" t="n">
        <v>22800</v>
      </c>
      <c r="F2" s="0" t="s">
        <v>163</v>
      </c>
      <c r="G2" s="11" t="n">
        <v>43490</v>
      </c>
      <c r="H2" s="6" t="n">
        <v>29200</v>
      </c>
      <c r="I2" s="0" t="s">
        <v>163</v>
      </c>
      <c r="J2" s="11" t="n">
        <v>43999</v>
      </c>
      <c r="K2" s="6" t="n">
        <v>50</v>
      </c>
      <c r="L2" s="0" t="s">
        <v>163</v>
      </c>
      <c r="M2" s="11" t="n">
        <v>43389</v>
      </c>
      <c r="N2" s="6" t="n">
        <v>25137.000274658</v>
      </c>
      <c r="O2" s="0" t="s">
        <v>163</v>
      </c>
      <c r="P2" s="11" t="n">
        <v>43497</v>
      </c>
      <c r="Q2" s="6" t="n">
        <v>17600</v>
      </c>
      <c r="R2" s="0" t="s">
        <v>163</v>
      </c>
      <c r="S2" s="11" t="n">
        <v>43810</v>
      </c>
      <c r="T2" s="6" t="n">
        <v>17250</v>
      </c>
      <c r="U2" s="0" t="s">
        <v>163</v>
      </c>
      <c r="V2" s="11" t="n">
        <v>43999</v>
      </c>
      <c r="W2" s="6" t="n">
        <v>62.8</v>
      </c>
      <c r="X2" s="0" t="s">
        <v>163</v>
      </c>
      <c r="Y2" s="11" t="n">
        <v>43521</v>
      </c>
      <c r="Z2" s="6" t="n">
        <v>30700</v>
      </c>
      <c r="AA2" s="0" t="s">
        <v>163</v>
      </c>
      <c r="AB2" s="11" t="n">
        <v>44075</v>
      </c>
      <c r="AC2" s="6" t="s">
        <f>=80593.8588</f>
      </c>
      <c r="AD2" s="0" t="s">
        <v>163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163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46078</v>
      </c>
      <c r="W3" s="8" t="s">
        <f>=-Портфель!J9</f>
      </c>
      <c r="X3" s="0" t="s">
        <v>164</v>
      </c>
      <c r="Y3" s="11" t="n">
        <v>46078</v>
      </c>
      <c r="Z3" s="8" t="s">
        <f>=-Портфель!J11</f>
      </c>
      <c r="AA3" s="0" t="s">
        <v>164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165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165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163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166</v>
      </c>
      <c r="Y5" s="0"/>
      <c r="Z5" s="8" t="s">
        <f>=-SUM(Z2:Z3)</f>
      </c>
      <c r="AA5" s="0" t="s">
        <v>166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163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46078</v>
      </c>
      <c r="N9" s="8" t="s">
        <f>=-Портфель!J6</f>
      </c>
      <c r="O9" s="0" t="s">
        <v>164</v>
      </c>
      <c r="P9" s="11" t="n">
        <v>44210</v>
      </c>
      <c r="Q9" s="6" t="n">
        <v>-832.4</v>
      </c>
      <c r="R9" s="0" t="s">
        <v>97</v>
      </c>
      <c r="S9" s="11" t="n">
        <v>46078</v>
      </c>
      <c r="T9" s="8" t="s">
        <f>=-Портфель!J8</f>
      </c>
      <c r="U9" s="0" t="s">
        <v>164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-329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166</v>
      </c>
      <c r="P11" s="11" t="n">
        <v>44364</v>
      </c>
      <c r="Q11" s="6" t="n">
        <v>-625</v>
      </c>
      <c r="R11" s="0" t="s">
        <v>103</v>
      </c>
      <c r="S11" s="0"/>
      <c r="T11" s="8" t="s">
        <f>=-SUM(T2:T9)</f>
      </c>
      <c r="U11" s="0" t="s">
        <v>166</v>
      </c>
      <c r="V11" s="0"/>
      <c r="W11" s="0"/>
      <c r="X11" s="0"/>
      <c r="Y11" s="0"/>
      <c r="Z11" s="0"/>
      <c r="AA11" s="0"/>
      <c r="AB11" s="11" t="n">
        <v>46078</v>
      </c>
      <c r="AC11" s="8" t="s">
        <f>=-Портфель!J13</f>
      </c>
      <c r="AD11" s="0" t="s">
        <v>164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46078</v>
      </c>
      <c r="E12" s="8" t="s">
        <f>=-Портфель!J3</f>
      </c>
      <c r="F12" s="0" t="s">
        <v>164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166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166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46034</v>
      </c>
      <c r="B15" s="6" t="n">
        <v>-6908</v>
      </c>
      <c r="C15" s="0" t="s">
        <v>157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11" t="n">
        <v>46078</v>
      </c>
      <c r="B16" s="8" t="s">
        <f>=-Портфель!J2</f>
      </c>
      <c r="C16" s="0" t="s">
        <v>164</v>
      </c>
      <c r="D16" s="0"/>
      <c r="E16" s="0"/>
      <c r="F16" s="0"/>
      <c r="G16" s="11" t="n">
        <v>46078</v>
      </c>
      <c r="H16" s="8" t="s">
        <f>=-Портфель!J4</f>
      </c>
      <c r="I16" s="0" t="s">
        <v>164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46078</v>
      </c>
      <c r="Q16" s="8" t="s">
        <f>=-Портфель!J7</f>
      </c>
      <c r="R16" s="0" t="s">
        <v>164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8" t="s">
        <f>=-SUM(B2:B16)</f>
      </c>
      <c r="C18" s="0" t="s">
        <v>166</v>
      </c>
      <c r="D18" s="0"/>
      <c r="E18" s="0"/>
      <c r="F18" s="0"/>
      <c r="G18" s="0"/>
      <c r="H18" s="8" t="s">
        <f>=-SUM(H2:H16)</f>
      </c>
      <c r="I18" s="0" t="s">
        <v>166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46000</v>
      </c>
      <c r="K22" s="6" t="n">
        <v>-28.2</v>
      </c>
      <c r="L22" s="0" t="s">
        <v>156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46078</v>
      </c>
      <c r="K23" s="8" t="s">
        <f>=-Портфель!J5</f>
      </c>
      <c r="L23" s="0" t="s">
        <v>164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10" t="s">
        <f>=XIRR(K2:K23,J2:J23)</f>
      </c>
      <c r="L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8" t="s">
        <f>=-SUM(K2:K23)</f>
      </c>
      <c r="L25" s="0" t="s">
        <v>166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167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163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168</v>
      </c>
      <c r="C1" s="0"/>
      <c r="D1" s="0"/>
      <c r="E1" s="3" t="s">
        <v>169</v>
      </c>
      <c r="F1" s="0"/>
      <c r="G1" s="0"/>
      <c r="H1" s="3" t="s">
        <v>170</v>
      </c>
      <c r="I1" s="0"/>
      <c r="J1" s="0"/>
      <c r="K1" s="3" t="s">
        <v>171</v>
      </c>
      <c r="L1" s="0"/>
      <c r="M1" s="0"/>
      <c r="N1" s="3" t="s">
        <v>172</v>
      </c>
      <c r="O1" s="0"/>
      <c r="P1" s="0"/>
      <c r="Q1" s="3" t="s">
        <v>173</v>
      </c>
      <c r="R1" s="0"/>
      <c r="S1" s="0"/>
      <c r="T1" s="3" t="s">
        <v>174</v>
      </c>
      <c r="U1" s="0"/>
      <c r="V1" s="0"/>
      <c r="W1" s="3" t="s">
        <v>175</v>
      </c>
      <c r="X1" s="0"/>
      <c r="Y1" s="0"/>
      <c r="Z1" s="3" t="s">
        <v>176</v>
      </c>
      <c r="AA1" s="0"/>
      <c r="AB1" s="0"/>
      <c r="AC1" s="3" t="s">
        <v>177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110.12</v>
      </c>
      <c r="I4" s="0" t="s">
        <v>178</v>
      </c>
      <c r="J4" s="0"/>
      <c r="K4" s="6" t="n">
        <v>200.55</v>
      </c>
      <c r="L4" s="0" t="s">
        <v>178</v>
      </c>
      <c r="M4" s="0"/>
      <c r="N4" s="5" t="s">
        <f>=SUM(O2:O3)/SUM(N2:N3)</f>
      </c>
      <c r="O4" s="0" t="s">
        <v>11</v>
      </c>
      <c r="P4" s="0"/>
      <c r="Q4" s="6" t="n">
        <v>31.67</v>
      </c>
      <c r="R4" s="0" t="s">
        <v>178</v>
      </c>
      <c r="S4" s="0"/>
      <c r="T4" s="6" t="n">
        <v>915.5</v>
      </c>
      <c r="U4" s="0" t="s">
        <v>178</v>
      </c>
      <c r="V4" s="0"/>
      <c r="W4" s="6" t="n">
        <v>106.6</v>
      </c>
      <c r="X4" s="0" t="s">
        <v>178</v>
      </c>
      <c r="Y4" s="0"/>
      <c r="Z4" s="6" t="n">
        <v>259.20375361</v>
      </c>
      <c r="AA4" s="0" t="s">
        <v>178</v>
      </c>
      <c r="AB4" s="0"/>
      <c r="AC4" s="6" t="n">
        <v>50</v>
      </c>
      <c r="AD4" s="0" t="s">
        <v>178</v>
      </c>
    </row>
    <row collapsed="false" customFormat="false" customHeight="false" hidden="false" ht="12.1" outlineLevel="0" r="5">
      <c r="A5" s="0"/>
      <c r="B5" s="6" t="n">
        <v>5187</v>
      </c>
      <c r="C5" s="0" t="s">
        <v>178</v>
      </c>
      <c r="D5" s="0"/>
      <c r="E5" s="6" t="n">
        <v>316.63</v>
      </c>
      <c r="F5" s="0" t="s">
        <v>178</v>
      </c>
      <c r="G5" s="0"/>
      <c r="H5" s="6" t="n">
        <v>200</v>
      </c>
      <c r="I5" s="0" t="s">
        <v>179</v>
      </c>
      <c r="J5" s="0"/>
      <c r="K5" s="6" t="n">
        <v>1</v>
      </c>
      <c r="L5" s="0" t="s">
        <v>179</v>
      </c>
      <c r="M5" s="0"/>
      <c r="N5" s="6" t="n">
        <v>126.78</v>
      </c>
      <c r="O5" s="0" t="s">
        <v>178</v>
      </c>
      <c r="P5" s="0"/>
      <c r="Q5" s="6" t="n">
        <v>400</v>
      </c>
      <c r="R5" s="0" t="s">
        <v>179</v>
      </c>
      <c r="S5" s="0"/>
      <c r="T5" s="6" t="n">
        <v>10</v>
      </c>
      <c r="U5" s="0" t="s">
        <v>179</v>
      </c>
      <c r="V5" s="0"/>
      <c r="W5" s="6" t="n">
        <v>1</v>
      </c>
      <c r="X5" s="0" t="s">
        <v>179</v>
      </c>
      <c r="Y5" s="0"/>
      <c r="Z5" s="6" t="n">
        <v>500</v>
      </c>
      <c r="AA5" s="0" t="s">
        <v>179</v>
      </c>
      <c r="AB5" s="0"/>
      <c r="AC5" s="6" t="n">
        <v>1</v>
      </c>
      <c r="AD5" s="0" t="s">
        <v>179</v>
      </c>
    </row>
    <row collapsed="false" customFormat="false" customHeight="false" hidden="false" ht="12.1" outlineLevel="0" r="6">
      <c r="A6" s="0"/>
      <c r="B6" s="6" t="n">
        <v>20</v>
      </c>
      <c r="C6" s="0" t="s">
        <v>179</v>
      </c>
      <c r="D6" s="0"/>
      <c r="E6" s="6" t="n">
        <v>80</v>
      </c>
      <c r="F6" s="0" t="s">
        <v>179</v>
      </c>
      <c r="G6" s="0"/>
      <c r="H6" s="5" t="s">
        <f>=H5*(ABS(H4)-ABS(H3))</f>
      </c>
      <c r="I6" s="0" t="s">
        <v>180</v>
      </c>
      <c r="J6" s="0"/>
      <c r="K6" s="5" t="s">
        <f>=K5*(ABS(K4)-ABS(K3))</f>
      </c>
      <c r="L6" s="0" t="s">
        <v>180</v>
      </c>
      <c r="M6" s="0"/>
      <c r="N6" s="6" t="n">
        <v>100</v>
      </c>
      <c r="O6" s="0" t="s">
        <v>179</v>
      </c>
      <c r="P6" s="0"/>
      <c r="Q6" s="5" t="s">
        <f>=Q5*(ABS(Q4)-ABS(Q3))</f>
      </c>
      <c r="R6" s="0" t="s">
        <v>180</v>
      </c>
      <c r="S6" s="0"/>
      <c r="T6" s="5" t="s">
        <f>=T5*(ABS(T4)-ABS(T3))</f>
      </c>
      <c r="U6" s="0" t="s">
        <v>180</v>
      </c>
      <c r="V6" s="0"/>
      <c r="W6" s="5" t="s">
        <f>=W5*(ABS(W4)-ABS(W3))</f>
      </c>
      <c r="X6" s="0" t="s">
        <v>180</v>
      </c>
      <c r="Y6" s="0"/>
      <c r="Z6" s="5" t="s">
        <f>=Z5*(ABS(Z4)-ABS(Z3))</f>
      </c>
      <c r="AA6" s="0" t="s">
        <v>180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180</v>
      </c>
      <c r="D7" s="0"/>
      <c r="E7" s="5" t="s">
        <f>=E6*(ABS(E5)-ABS(E4))</f>
      </c>
      <c r="F7" s="0" t="s">
        <v>180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180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180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181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182</v>
      </c>
      <c r="L1" s="18" t="s">
        <v>183</v>
      </c>
      <c r="M1" s="18" t="s">
        <v>29</v>
      </c>
      <c r="N1" s="18" t="s">
        <v>19</v>
      </c>
      <c r="O1" s="18" t="s">
        <v>184</v>
      </c>
    </row>
    <row collapsed="false" customFormat="false" customHeight="false" hidden="false" ht="12.1" outlineLevel="0" r="2">
      <c r="A2" s="21" t="n">
        <v>43260.427083333</v>
      </c>
      <c r="B2" s="22" t="s">
        <v>185</v>
      </c>
      <c r="C2" s="22" t="s">
        <v>70</v>
      </c>
      <c r="D2" s="22" t="s">
        <v>185</v>
      </c>
      <c r="E2" s="22" t="s">
        <v>185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186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187</v>
      </c>
      <c r="D3" s="16" t="s">
        <v>163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188</v>
      </c>
      <c r="D4" s="16" t="s">
        <v>163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167</v>
      </c>
      <c r="C5" s="16" t="s">
        <v>189</v>
      </c>
      <c r="D5" s="16" t="s">
        <v>163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185</v>
      </c>
      <c r="C6" s="22" t="s">
        <v>70</v>
      </c>
      <c r="D6" s="22" t="s">
        <v>185</v>
      </c>
      <c r="E6" s="22" t="s">
        <v>185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190</v>
      </c>
      <c r="C7" s="26" t="s">
        <v>191</v>
      </c>
      <c r="D7" s="26" t="s">
        <v>190</v>
      </c>
      <c r="E7" s="26" t="s">
        <v>190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192</v>
      </c>
      <c r="D8" s="16" t="s">
        <v>163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193</v>
      </c>
      <c r="D9" s="16" t="s">
        <v>163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194</v>
      </c>
      <c r="D10" s="16" t="s">
        <v>163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190</v>
      </c>
      <c r="C11" s="26" t="s">
        <v>191</v>
      </c>
      <c r="D11" s="26" t="s">
        <v>190</v>
      </c>
      <c r="E11" s="26" t="s">
        <v>190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195</v>
      </c>
      <c r="C12" s="30" t="s">
        <v>196</v>
      </c>
      <c r="D12" s="30" t="s">
        <v>163</v>
      </c>
      <c r="E12" s="30" t="s">
        <v>197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6" t="n">
        <v>1500</v>
      </c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185</v>
      </c>
      <c r="C13" s="22" t="s">
        <v>70</v>
      </c>
      <c r="D13" s="22" t="s">
        <v>185</v>
      </c>
      <c r="E13" s="22" t="s">
        <v>185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198</v>
      </c>
      <c r="D14" s="16" t="s">
        <v>163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43881</v>
      </c>
      <c r="B15" s="16" t="s">
        <v>16</v>
      </c>
      <c r="C15" s="16" t="s">
        <v>199</v>
      </c>
      <c r="D15" s="16" t="s">
        <v>163</v>
      </c>
      <c r="E15" s="16" t="s">
        <v>17</v>
      </c>
      <c r="F15" s="16" t="s">
        <v>19</v>
      </c>
      <c r="G15" s="7" t="n">
        <v>10</v>
      </c>
      <c r="H15" s="6" t="n">
        <v>6543</v>
      </c>
      <c r="I15" s="6" t="n">
        <v>-65430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33" t="n">
        <v>43881</v>
      </c>
      <c r="B16" s="34" t="s">
        <v>31</v>
      </c>
      <c r="C16" s="34" t="s">
        <v>188</v>
      </c>
      <c r="D16" s="34" t="s">
        <v>165</v>
      </c>
      <c r="E16" s="34" t="s">
        <v>17</v>
      </c>
      <c r="F16" s="34" t="s">
        <v>19</v>
      </c>
      <c r="G16" s="35" t="n">
        <v>-100</v>
      </c>
      <c r="H16" s="36" t="n">
        <v>234</v>
      </c>
      <c r="I16" s="36" t="n">
        <v>23400</v>
      </c>
      <c r="J16" s="36" t="n">
        <v>0</v>
      </c>
      <c r="K16" s="36" t="n">
        <v>0</v>
      </c>
      <c r="L16" s="36" t="n">
        <v>0</v>
      </c>
      <c r="M16" s="36"/>
      <c r="N16" s="6" t="s">
        <f>=I16+J16+K16+L16</f>
      </c>
      <c r="O16" s="34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187</v>
      </c>
      <c r="D17" s="34" t="s">
        <v>165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200</v>
      </c>
      <c r="C18" s="38" t="s">
        <v>84</v>
      </c>
      <c r="D18" s="38" t="s">
        <v>200</v>
      </c>
      <c r="E18" s="38" t="s">
        <v>200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201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202</v>
      </c>
      <c r="D19" s="16" t="s">
        <v>163</v>
      </c>
      <c r="E19" s="16" t="s">
        <v>17</v>
      </c>
      <c r="F19" s="16" t="s">
        <v>19</v>
      </c>
      <c r="G19" s="7" t="n">
        <v>1</v>
      </c>
      <c r="H19" s="6" t="n">
        <v>62.8</v>
      </c>
      <c r="I19" s="6" t="n">
        <v>-62.8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28</v>
      </c>
      <c r="D20" s="16" t="s">
        <v>163</v>
      </c>
      <c r="E20" s="16" t="s">
        <v>17</v>
      </c>
      <c r="F20" s="16" t="s">
        <v>19</v>
      </c>
      <c r="G20" s="7" t="n">
        <v>1</v>
      </c>
      <c r="H20" s="6" t="n">
        <v>50</v>
      </c>
      <c r="I20" s="6" t="n">
        <v>-50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185</v>
      </c>
      <c r="C21" s="22" t="s">
        <v>70</v>
      </c>
      <c r="D21" s="22" t="s">
        <v>185</v>
      </c>
      <c r="E21" s="22" t="s">
        <v>185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187</v>
      </c>
      <c r="D22" s="16" t="s">
        <v>163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188</v>
      </c>
      <c r="D23" s="16" t="s">
        <v>163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199</v>
      </c>
      <c r="D24" s="16" t="s">
        <v>163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203</v>
      </c>
      <c r="D25" s="16" t="s">
        <v>163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33" t="n">
        <v>46078.376805556</v>
      </c>
      <c r="B26" s="34" t="s">
        <v>195</v>
      </c>
      <c r="C26" s="34" t="s">
        <v>204</v>
      </c>
      <c r="D26" s="34" t="s">
        <v>179</v>
      </c>
      <c r="E26" s="34" t="s">
        <v>197</v>
      </c>
      <c r="F26" s="34" t="s">
        <v>29</v>
      </c>
      <c r="G26" s="35" t="n">
        <v>1500</v>
      </c>
      <c r="H26" s="36" t="n">
        <v>1</v>
      </c>
      <c r="I26" s="2"/>
      <c r="J26" s="2"/>
      <c r="K26" s="2"/>
      <c r="L26" s="2"/>
      <c r="M26" s="6" t="n">
        <v>1500</v>
      </c>
      <c r="N26" s="2"/>
      <c r="O26" s="2"/>
    </row>
    <row collapsed="false" customFormat="false" customHeight="false" hidden="false" ht="12.1" outlineLevel="0"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205</v>
      </c>
      <c r="M27" s="5" t="s">
        <f>=SUM(M2:M26)</f>
      </c>
      <c r="N27" s="5" t="s">
        <f>=SUM(N2:N26)</f>
      </c>
      <c r="O27" s="4"/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206</v>
      </c>
      <c r="C1" s="42" t="s">
        <v>0</v>
      </c>
      <c r="D1" s="42" t="s">
        <v>2</v>
      </c>
      <c r="E1" s="42" t="s">
        <v>207</v>
      </c>
      <c r="F1" s="42" t="s">
        <v>3</v>
      </c>
      <c r="G1" s="42" t="s">
        <v>208</v>
      </c>
      <c r="H1" s="42" t="s">
        <v>209</v>
      </c>
      <c r="I1" s="42" t="s">
        <v>210</v>
      </c>
      <c r="J1" s="42" t="s">
        <v>211</v>
      </c>
      <c r="K1" s="42" t="s">
        <v>212</v>
      </c>
      <c r="L1" s="42" t="s">
        <v>213</v>
      </c>
      <c r="M1" s="42" t="s">
        <v>214</v>
      </c>
      <c r="N1" s="42" t="s">
        <v>215</v>
      </c>
    </row>
    <row collapsed="false" customFormat="false" customHeight="false" hidden="false" ht="12.1" outlineLevel="0" r="2">
      <c r="A2" s="41" t="n">
        <v>43277</v>
      </c>
      <c r="B2" s="16" t="s">
        <v>216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216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216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216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216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216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216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216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216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216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216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216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216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216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216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216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216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216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216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216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216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216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216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216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216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216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216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216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216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216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216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216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216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216</v>
      </c>
      <c r="C35" s="16" t="s">
        <v>27</v>
      </c>
      <c r="D35" s="16" t="s">
        <v>28</v>
      </c>
      <c r="E35" s="7" t="n">
        <v>1</v>
      </c>
      <c r="F35" s="16" t="s">
        <v>29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216</v>
      </c>
      <c r="C36" s="16" t="s">
        <v>24</v>
      </c>
      <c r="D36" s="16" t="s">
        <v>25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216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216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216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216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216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216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216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216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216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216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216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216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216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216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216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216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216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216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216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216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216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216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216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216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216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216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216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216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216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216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216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216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216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216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216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216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216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216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 t="n">
        <v>46000</v>
      </c>
      <c r="B75" s="16" t="s">
        <v>216</v>
      </c>
      <c r="C75" s="16" t="s">
        <v>27</v>
      </c>
      <c r="D75" s="16" t="s">
        <v>28</v>
      </c>
      <c r="E75" s="7" t="n">
        <v>1</v>
      </c>
      <c r="F75" s="16" t="s">
        <v>29</v>
      </c>
      <c r="G75" s="6" t="n">
        <v>31.2957</v>
      </c>
      <c r="H75" s="6" t="n">
        <v>177.785</v>
      </c>
      <c r="I75" s="6" t="n">
        <v>50</v>
      </c>
      <c r="J75" s="6" t="n">
        <v>0.04</v>
      </c>
      <c r="K75" s="6" t="n">
        <v>31.2957</v>
      </c>
      <c r="L75" s="6" t="n">
        <v>28.2</v>
      </c>
      <c r="M75" s="6" t="n">
        <v>56.4</v>
      </c>
      <c r="N75" s="6" t="n">
        <v>0.21</v>
      </c>
    </row>
    <row collapsed="false" customFormat="false" customHeight="false" hidden="false" ht="12.1" outlineLevel="0" r="76">
      <c r="A76" s="41" t="n">
        <v>46034</v>
      </c>
      <c r="B76" s="16" t="s">
        <v>216</v>
      </c>
      <c r="C76" s="16" t="s">
        <v>16</v>
      </c>
      <c r="D76" s="16" t="s">
        <v>18</v>
      </c>
      <c r="E76" s="7" t="n">
        <v>20</v>
      </c>
      <c r="F76" s="16" t="s">
        <v>19</v>
      </c>
      <c r="G76" s="6" t="n">
        <v>397</v>
      </c>
      <c r="H76" s="6" t="n">
        <v>5393</v>
      </c>
      <c r="I76" s="6" t="n">
        <v>5980.26</v>
      </c>
      <c r="J76" s="6" t="n">
        <v>1032</v>
      </c>
      <c r="K76" s="6" t="n">
        <v>7940</v>
      </c>
      <c r="L76" s="6" t="n">
        <v>6908</v>
      </c>
      <c r="M76" s="6" t="n">
        <v>5.78</v>
      </c>
      <c r="N76" s="6" t="n">
        <v>6.4</v>
      </c>
    </row>
  </sheetData>
  <autoFilter ref="A1:N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206</v>
      </c>
      <c r="C1" s="42" t="s">
        <v>0</v>
      </c>
      <c r="D1" s="42" t="s">
        <v>2</v>
      </c>
      <c r="E1" s="42" t="s">
        <v>6</v>
      </c>
      <c r="F1" s="42" t="s">
        <v>207</v>
      </c>
      <c r="G1" s="42" t="s">
        <v>217</v>
      </c>
      <c r="H1" s="42" t="s">
        <v>211</v>
      </c>
      <c r="I1" s="42" t="s">
        <v>212</v>
      </c>
      <c r="J1" s="42" t="s">
        <v>213</v>
      </c>
    </row>
    <row collapsed="false" customFormat="false" customHeight="false" hidden="false" ht="12.1" outlineLevel="0" r="2">
      <c r="A2" s="43" t="n">
        <v>43455</v>
      </c>
      <c r="B2" s="16" t="s">
        <v>216</v>
      </c>
      <c r="C2" s="16" t="s">
        <v>167</v>
      </c>
      <c r="D2" s="16" t="s">
        <v>218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216</v>
      </c>
      <c r="C3" s="16" t="s">
        <v>167</v>
      </c>
      <c r="D3" s="16" t="s">
        <v>218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216</v>
      </c>
      <c r="C4" s="16" t="s">
        <v>167</v>
      </c>
      <c r="D4" s="16" t="s">
        <v>218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216</v>
      </c>
      <c r="C5" s="16" t="s">
        <v>167</v>
      </c>
      <c r="D5" s="16" t="s">
        <v>218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216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216</v>
      </c>
      <c r="C7" s="16" t="s">
        <v>167</v>
      </c>
      <c r="D7" s="16" t="s">
        <v>218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216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216</v>
      </c>
      <c r="C9" s="16" t="s">
        <v>167</v>
      </c>
      <c r="D9" s="16" t="s">
        <v>218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216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216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216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216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216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216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206</v>
      </c>
      <c r="C1" s="42" t="s">
        <v>0</v>
      </c>
      <c r="D1" s="42" t="s">
        <v>2</v>
      </c>
      <c r="E1" s="42" t="s">
        <v>207</v>
      </c>
      <c r="F1" s="42" t="s">
        <v>219</v>
      </c>
      <c r="G1" s="42" t="s">
        <v>220</v>
      </c>
      <c r="H1" s="42" t="s">
        <v>67</v>
      </c>
      <c r="I1" s="42" t="s">
        <v>221</v>
      </c>
      <c r="J1" s="42" t="s">
        <v>222</v>
      </c>
      <c r="K1" s="42" t="s">
        <v>223</v>
      </c>
      <c r="L1" s="42" t="s">
        <v>224</v>
      </c>
      <c r="M1" s="42" t="s">
        <v>225</v>
      </c>
      <c r="N1" s="42" t="s">
        <v>226</v>
      </c>
      <c r="O1" s="42" t="s">
        <v>227</v>
      </c>
    </row>
    <row collapsed="false" customFormat="false" customHeight="false" hidden="false" ht="12.1" outlineLevel="0" r="2">
      <c r="A2" s="44" t="n">
        <v>43881</v>
      </c>
      <c r="B2" s="16" t="s">
        <v>216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2198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216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2063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216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2818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216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2064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216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2589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216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2080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216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2690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216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2063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216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2582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216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2269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216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2080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216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2558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216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2004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2026-02-25T09:02:37.00Z</dcterms:created>
  <dc:creator>izi-invest.ru</dc:creator>
  <cp:revision>0</cp:revision>
</cp:coreProperties>
</file>