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<sst xmlns="http://schemas.openxmlformats.org/spreadsheetml/2006/main" count="982" uniqueCount="234">
  <si>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</si>
  <si>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</si>
  <si>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</si>
  <si>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</si>
  <si>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</si>
  <si>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</si>
  <si>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</si>
  <si>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</si>
  <si>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</si>
  <si>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</si>
  <si>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</si>
  <si>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</si>
  <si>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</si>
  <si>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</si>
  <si>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</si>
  <si>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</si>
  <si>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</si>
  <si>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</si>
  <si>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</si>
  <si>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</si>
  <si>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</si>
  <si>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SBER</t>
  </si>
  <si>
    <t>Сбербанк</t>
  </si>
  <si>
    <t>BYN</t>
  </si>
  <si>
    <t>ROST</t>
  </si>
  <si>
    <t>Ross Stores Inc</t>
  </si>
  <si>
    <t>USD</t>
  </si>
  <si>
    <t>CAD</t>
  </si>
  <si>
    <t>NLMK</t>
  </si>
  <si>
    <t>НЛМК ао</t>
  </si>
  <si>
    <t>CHF</t>
  </si>
  <si>
    <t>GAZP</t>
  </si>
  <si>
    <t>ГАЗПРОМ ао</t>
  </si>
  <si>
    <t>CNY</t>
  </si>
  <si>
    <t>BANEP</t>
  </si>
  <si>
    <t>Башнефт ап</t>
  </si>
  <si>
    <t>EUR</t>
  </si>
  <si>
    <t>MAGN</t>
  </si>
  <si>
    <t>ММК</t>
  </si>
  <si>
    <t>GBP</t>
  </si>
  <si>
    <t>РОСИНТЕРао</t>
  </si>
  <si>
    <t>GLD</t>
  </si>
  <si>
    <t>Сумма по акциям:</t>
  </si>
  <si>
    <t>HKD</t>
  </si>
  <si>
    <t>FXGD</t>
  </si>
  <si>
    <t>etf</t>
  </si>
  <si>
    <t>FXGD ETF</t>
  </si>
  <si>
    <t>JPY</t>
  </si>
  <si>
    <t>Сумма по фондам:</t>
  </si>
  <si>
    <t>KZT</t>
  </si>
  <si>
    <t>XS0810596832</t>
  </si>
  <si>
    <t>bond</t>
  </si>
  <si>
    <t>VTB Eur</t>
  </si>
  <si>
    <t>0000-00-00</t>
  </si>
  <si>
    <t>Сумма по облигациям:</t>
  </si>
  <si>
    <t>SLV</t>
  </si>
  <si>
    <t>Рубль</t>
  </si>
  <si>
    <t>TRY</t>
  </si>
  <si>
    <t>Доллар</t>
  </si>
  <si>
    <t>UAH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</si>
  <si>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</si>
  <si>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</si>
  <si>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</si>
  <si>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</si>
  <si>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</si>
  <si>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</si>
  <si>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</si>
  <si>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</si>
  <si>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</si>
  <si>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</si>
  <si>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</si>
  <si>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Дивиденд по SBER - Сбербанк 100шт. по 12 RUR - налог 156 RUR (данные из БД)</t>
  </si>
  <si>
    <t>Купон по RU000A0JXU71 - ВЭБ ПБО1Р9 50шт. по 43.63 RUR - налог 0 RUR (данные из БД)</t>
  </si>
  <si>
    <t>Дивиденд по NLMK - НЛМК ао 200шт. по 5.8 RUR - налог 151 RUR (данные из БД)</t>
  </si>
  <si>
    <t>Дивиденд по MAGN - ММК 400шт. по 1.4 RUR - налог 73 RUR (данные из БД)</t>
  </si>
  <si>
    <t>Дивиденд по SBER - Сбербанк 100шт. по 16 RUR - налог 208 RUR (данные из БД)</t>
  </si>
  <si>
    <t>Дивиденд по NLMK - НЛМК ао 200шт. по 7.34 RUR - налог 191 RUR (данные из БД)</t>
  </si>
  <si>
    <t>Дивиденд по MAGN - ММК 400шт. по 1.49 RUR - налог 77 RUR (данные из БД)</t>
  </si>
  <si>
    <t>Налоговый вычет</t>
  </si>
  <si>
    <t>Дивиденд по GAZP - ГАЗПРОМ ао 150шт. по 16.61 RUR - налог 324 RUR (данные из БД)</t>
  </si>
  <si>
    <t>Дивиденд по NLMK - НЛМК ао 200шт. по 3.68 RUR - налог 96 RUR (данные из БД)</t>
  </si>
  <si>
    <t>Дивиденд по MAGN - ММК 400шт. по 0.69 RUR - налог 36 RUR (данные из БД)</t>
  </si>
  <si>
    <t>Дивиденд по NLMK - НЛМК ао 200шт. по 3.22 RUR - налог 84 RUR (данные из БД)</t>
  </si>
  <si>
    <t>Дивиденд по MAGN - ММК 400шт. по 1.65 RUR - налог 86 RUR (данные из БД)</t>
  </si>
  <si>
    <t>Вывод ДС</t>
  </si>
  <si>
    <t>Дивиденд по NLMK - НЛМК ао 200шт. по 3.12 RUR - налог 81 RUR (данные из БД)</t>
  </si>
  <si>
    <t>Дивиденд по MAGN - ММК 400шт. по 1.51 RUR - налог 78 RUR (данные из БД)</t>
  </si>
  <si>
    <t>Дивиденд по BANEP - Башнефт ап 10шт. по 107.81 RUR - налог 140 RUR (данные из БД)</t>
  </si>
  <si>
    <t>Дивиденд по LKOH - ЛУКОЙЛ 20шт. по 350 RUR - налог 910 RUR (данные из БД)</t>
  </si>
  <si>
    <t>Дивиденд по NLMK - НЛМК ао 200шт. по 3.21 RUR - налог 83 RUR (данные из БД)</t>
  </si>
  <si>
    <t>Дивиденд по GAZP - ГАЗПРОМ ао 100шт. по 15.24 RUR - налог 198 RUR (данные из БД)</t>
  </si>
  <si>
    <t>Дивиденд по MAGN - ММК 400шт. по 0.61 RUR - налог 32 RUR (данные из БД)</t>
  </si>
  <si>
    <t>Дивиденд по SBER - Сбербанк 80шт. по 18.7 RUR - налог 194 RUR (данные из БД)</t>
  </si>
  <si>
    <t>Дивиденд по NLMK - НЛМК ао 200шт. по 4.75 RUR - налог 124 RUR (данные из БД)</t>
  </si>
  <si>
    <t>Купон по XS0810596832 - VTB Eur 1шт. по 47.5 USD - налог 6 USD, по курсу 74.2529 USD/RUR (данные из БД)</t>
  </si>
  <si>
    <t>Дивиденд по LKOH - ЛУКОЙЛ 20шт. по 46 RUR - налог 120 RUR (данные из БД)</t>
  </si>
  <si>
    <t>Дивиденд по NLMK - НЛМК ао 200шт. по 6.43 RUR - налог 167 RUR (данные из БД)</t>
  </si>
  <si>
    <t>Дивиденд по MAGN - ММК 400шт. по 2.39 RUR - налог 124 RUR (данные из БД)</t>
  </si>
  <si>
    <t>Дивиденд по ROST - Ross Stores Inc 1шт. по 0.29 USD - налог 0.03 USD, по курсу 73.5081 USD/RUR (данные из БД)</t>
  </si>
  <si>
    <t>Дивиденд по NLMK - НЛМК ао 200шт. по 7.25 RUR - налог 189 RUR (данные из БД)</t>
  </si>
  <si>
    <t>Купон по XS0810596832 - VTB Eur 1шт. по 47.5 USD - налог 6.18 USD, по курсу 73.2721 USD/RUR (данные из БД)</t>
  </si>
  <si>
    <t>Дивиденд по ROST - Ross Stores Inc 1шт. по 0.29 USD - налог 0.03 USD, по курсу 73.2721 USD/RUR (данные из БД)</t>
  </si>
  <si>
    <t>Дивиденд по MAGN - ММК 400шт. по 0.95 RUR - налог 49 RUR (данные из БД)</t>
  </si>
  <si>
    <t>Дивиденд по MAGN - ММК 400шт. по 1.8 RUR - налог 93 RUR (данные из БД)</t>
  </si>
  <si>
    <t>Амортизация ВЭБ ПБО1Р9: 50 шт. по 1000 RUR.  (данные из БД)</t>
  </si>
  <si>
    <t>Купон по RU000A0JXU71 - ВЭБ ПБО1Р9 50шт. по 43.63 RUR - налог 284 RUR (данные из БД)</t>
  </si>
  <si>
    <t>Дивиденд по NLMK - НЛМК ао 200шт. по 7.71 RUR - налог 200 RUR (данные из БД)</t>
  </si>
  <si>
    <t>Дивиденд по LKOH - ЛУКОЙЛ 20шт. по 213 RUR - налог 554 RUR (данные из БД)</t>
  </si>
  <si>
    <t>Дивиденд по BANEP - Башнефт ап 10шт. по 0.1 RUR - налог 0 RUR (данные из БД)</t>
  </si>
  <si>
    <t>Дивиденд по GAZP - ГАЗПРОМ ао 100шт. по 12.55 RUR - налог 163 RUR (данные из БД)</t>
  </si>
  <si>
    <t>Дивиденд по ROST - Ross Stores Inc 1шт. по 0.29 USD - налог 0.03 USD, по курсу 72.8491 USD/RUR (данные из БД)</t>
  </si>
  <si>
    <t>Дивиденд по NLMK - НЛМК ао 200шт. по 13.62 RUR - налог 354 RUR (данные из БД)</t>
  </si>
  <si>
    <t>Дивиденд по MAGN - ММК 400шт. по 3.53 RUR - налог 184 RUR (данные из БД)</t>
  </si>
  <si>
    <t>Купон по XS0810596832 - VTB Eur 1шт. по 47.5 USD - налог 6.18 USD, по курсу 73.7426 USD/RUR (данные из БД)</t>
  </si>
  <si>
    <t>Дивиденд по ROST - Ross Stores Inc 1шт. по 0.29 USD - налог 0.03 USD, по курсу 73.7426 USD/RUR (данные из БД)</t>
  </si>
  <si>
    <t>Дивиденд по NLMK - НЛМК ао 200шт. по 13.33 RUR - налог 347 RUR (данные из БД)</t>
  </si>
  <si>
    <t>Дивиденд по LKOH - ЛУКОЙЛ 20шт. по 340 RUR - налог 884 RUR (данные из БД)</t>
  </si>
  <si>
    <t>Дивиденд по MAGN - ММК 400шт. по 2.66 RUR - налог 138 RUR (данные из БД)</t>
  </si>
  <si>
    <t>Дивиденд по ROST - Ross Stores Inc 1шт. по 0.31 USD - налог 0.03 USD, по курсу 116.7517 USD/RUR (данные из БД)</t>
  </si>
  <si>
    <t>Купон по XS0810596832 - VTB Eur 1шт. по 47.5 USD - налог 6.18 USD, по курсу 61.9659 USD/RUR (данные из БД)</t>
  </si>
  <si>
    <t>Дивиденд по ROST - Ross Stores Inc 1шт. по 0.31 USD - налог 0.03 USD, по курсу 61.9659 USD/RUR (данные из БД)</t>
  </si>
  <si>
    <t>Дивиденд по BANEP - Башнефт ап 10шт. по 117.29 RUR - налог 152 RUR (данные из БД)</t>
  </si>
  <si>
    <t>Дивиденд по ROST - Ross Stores Inc 1шт. по 0.31 USD - налог 0.03 USD, по курсу 60.237 USD/RUR (данные из БД)</t>
  </si>
  <si>
    <t>Дивиденд по GAZP - ГАЗПРОМ ао 100шт. по 51.03 RUR - налог 663 RUR (данные из БД)</t>
  </si>
  <si>
    <t>Дивиденд по ROST - Ross Stores Inc 1шт. по 0.31 USD - налог 0.03 USD, по курсу 61.7749 USD/RUR (данные из БД)</t>
  </si>
  <si>
    <t>Купон по XS0810596832 - VTB Eur 1шт. по 47.5 USD - налог 6.18 USD, по курсу 62.1849 USD/RUR (данные из БД)</t>
  </si>
  <si>
    <t>Дивиденд по LKOH - ЛУКОЙЛ 20шт. по 256 RUR - налог 666 RUR (данные из БД)</t>
  </si>
  <si>
    <t>Дивиденд по LKOH - ЛУКОЙЛ 20шт. по 537 RUR - налог 1396 RUR (данные из БД)</t>
  </si>
  <si>
    <t>Дивиденд по ROST - Ross Stores Inc 1шт. по 0.34 USD - налог 0.03 USD, по курсу 75.9406 USD/RUR (данные из БД)</t>
  </si>
  <si>
    <t>Дивиденд по SBER - Сбербанк 80шт. по 25 RUR - налог 260 RUR (данные из БД)</t>
  </si>
  <si>
    <t>Дивиденд по LKOH - ЛУКОЙЛ 20шт. по 438 RUR - налог 1139 RUR (данные из БД)</t>
  </si>
  <si>
    <t>Дивиденд по ROST - Ross Stores Inc 1шт. по 0.34 USD - налог 0.03 USD, по курсу 80.8756 USD/RUR (данные из БД)</t>
  </si>
  <si>
    <t>Купон по XS0810596832 - VTB Eur 1шт. по 47.5 USD - налог 6.18 USD, по курсу 81.3294 USD/RUR (данные из БД)</t>
  </si>
  <si>
    <t>Дивиденд по BANEP - Башнефт ап 10шт. по 199.89 RUR - налог 260 RUR (данные из БД)</t>
  </si>
  <si>
    <t>Дивиденд по ROST - Ross Stores Inc 1шт. по 0.34 USD - налог 0.03 USD, по курсу 96.3344 USD/RUR (данные из БД)</t>
  </si>
  <si>
    <t>Дивиденд по ROST - Ross Stores Inc 1шт. по 0.34 USD - налог 0.03 USD, по курсу 89.7619 USD/RUR (данные из БД)</t>
  </si>
  <si>
    <t>Купон по XS0810596832 - VTB Eur 1шт. по 47.5 USD - налог 6.18 USD, по курсу 91.5823 USD/RUR (данные из БД)</t>
  </si>
  <si>
    <t>Дивиденд по LKOH - ЛУКОЙЛ 20шт. по 447 RUR - налог 1162 RUR (данные из БД)</t>
  </si>
  <si>
    <t>Дивиденд по ROST - Ross Stores Inc 1шт. по 0.37 USD - налог 0.04 USD, по курсу 91.5449 USD/RUR (данные из БД)</t>
  </si>
  <si>
    <t>Дивиденд по LKOH - ЛУКОЙЛ 20шт. по 498 RUR - налог 1295 RUR (данные из БД)</t>
  </si>
  <si>
    <t>Дивиденд по NLMK - НЛМК ао 200шт. по 25.43 RUR - налог 661 RUR (данные из БД)</t>
  </si>
  <si>
    <t>Купон по XS0810596832 - VTB Eur 1шт. по 47.5 USD - налог 6.18 USD, по курсу 88.7436 USD/RUR (данные из БД)</t>
  </si>
  <si>
    <t>Дивиденд по MAGN - ММК 400шт. по 2.75 RUR - налог 143 RUR (данные из БД)</t>
  </si>
  <si>
    <t>Дивиденд по ROST - Ross Stores Inc 1шт. по 0.37 USD - налог 0.04 USD, по курсу 89.0214 USD/RUR (данные из БД)</t>
  </si>
  <si>
    <t>Дивиденд по SBER - Сбербанк 80шт. по 33.3 RUR - налог 346 RUR (данные из БД)</t>
  </si>
  <si>
    <t>Дивиденд по BANEP - Башнефт ап 10шт. по 249.69 RUR - налог 325 RUR (данные из БД)</t>
  </si>
  <si>
    <t>Дивиденд по ROST - Ross Stores Inc 1шт. по 0.37 USD - налог 0.04 USD, по курсу 90.3853 USD/RUR (данные из БД)</t>
  </si>
  <si>
    <t>Дивиденд по MAGN - ММК 400шт. по 2.49 RUR - налог 130 RUR (данные из БД)</t>
  </si>
  <si>
    <t>Дивиденд по ROST - Ross Stores Inc 1шт. по 0.37 USD - налог 0.04 USD, по курсу 99.3759 USD/RUR (данные из БД)</t>
  </si>
  <si>
    <t>Дивиденд по LKOH - ЛУКОЙЛ 20шт. по 514 RUR - налог 1336 RUR (данные из БД)</t>
  </si>
  <si>
    <t>Дивиденд по ROST - Ross Stores Inc 1шт. по 0.41 USD - налог 0.04 USD, по курсу 84.3059 USD/RUR (данные из БД)</t>
  </si>
  <si>
    <t>Дивиденд по LKOH - ЛУКОЙЛ 20шт. по 541 RUR - налог 1407 RUR (данные из БД)</t>
  </si>
  <si>
    <t>Дивиденд по ROST - Ross Stores Inc 1шт. по 0.41 USD - налог 0.04 USD, по курсу 79.1543 USD/RUR (данные из БД)</t>
  </si>
  <si>
    <t>Дивиденд по BANEP - Башнефт ап 10шт. по 147.31 RUR - налог 192 RUR (данные из БД)</t>
  </si>
  <si>
    <t>Дивиденд по SBER - Сбербанк 80шт. по 34.84 RUR - налог 362 RUR (данные из БД)</t>
  </si>
  <si>
    <t>Дивиденд по ROST - Ross Stores Inc 1шт. по 0.41 USD - налог 0.04 USD, по курсу 82.3397 USD/RUR (данные из БД)</t>
  </si>
  <si>
    <t>Дивиденд по ROST - Ross Stores Inc 1шт. по 0.41 USD - налог 0.04 USD, по курсу 77.2733 USD/RUR (данные из БД)</t>
  </si>
  <si>
    <t>Дивиденд по LKOH - ЛУКОЙЛ 20шт. по 397 RUR - налог 1032 RUR (данные из БД)</t>
  </si>
  <si>
    <t>Дивиденд по ROST - Ross Stores Inc 1шт. по 0.45 USD - налог 0.04 USD, по курсу 79.0671 USD/RUR (данные из БД)</t>
  </si>
  <si>
    <t>Дивиденд по LKOH - ЛУКОЙЛ 20шт. по 278 RUR - налог 723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</si>
  <si>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</si>
  <si>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</si>
  <si>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</si>
  <si>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</si>
  <si>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</si>
  <si>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</si>
  <si>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</si>
  <si>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</si>
  <si>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</si>
  <si>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RU000A0JXU71</t>
  </si>
  <si>
    <t>LKOH
ЛУКОЙЛ</t>
  </si>
  <si>
    <t>SBER
Сбербанк</t>
  </si>
  <si>
    <t>ROST
Ross Stores Inc</t>
  </si>
  <si>
    <t>NLMK
НЛМК ао</t>
  </si>
  <si>
    <t>GAZP
ГАЗПРОМ ао</t>
  </si>
  <si>
    <t>BANEP
Башнефт ап</t>
  </si>
  <si>
    <t>MAGN
ММК</t>
  </si>
  <si>
    <t>ROST
РОСИНТЕРао</t>
  </si>
  <si>
    <t>FXGD
FXGD ETF</t>
  </si>
  <si>
    <t>XS0810596832
VTB Eur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</si>
  <si>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</si>
  <si>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</si>
  <si>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</si>
  <si>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</si>
  <si>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</si>
  <si>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</si>
  <si>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</si>
  <si>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</si>
  <si>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Первый ввод средств</t>
  </si>
  <si>
    <t>Сбербанк России ПАО ао</t>
  </si>
  <si>
    <t>"Газпром" (ПАО) ао</t>
  </si>
  <si>
    <t>ВЭБ.РФ ПБО-001Р-09</t>
  </si>
  <si>
    <t>commission</t>
  </si>
  <si>
    <t>Списание комиссий</t>
  </si>
  <si>
    <t>ПАО "НЛМК" ао</t>
  </si>
  <si>
    <t>"Магнитогорск.мет.комб" ПАО ао</t>
  </si>
  <si>
    <t>FinEx Gold ETF USD</t>
  </si>
  <si>
    <t>Пользовательская сделка</t>
  </si>
  <si>
    <t>Башнефть АНК ап</t>
  </si>
  <si>
    <t>НК ЛУКОЙЛ (ПАО) - ао</t>
  </si>
  <si>
    <t>output</t>
  </si>
  <si>
    <t>Демо вывод</t>
  </si>
  <si>
    <t>РОСИНТЕР РЕСТОРАНТС (ПАО)</t>
  </si>
  <si>
    <t>VTB Eurasia DAC 9.5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</si>
  <si>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</si>
  <si>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</si>
  <si>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</si>
  <si>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</si>
  <si>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</si>
  <si>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</si>
  <si>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</si>
  <si>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</si>
  <si>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</si>
  <si>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</si>
  <si>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</si>
  <si>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Демо портфель -import</t>
  </si>
  <si>
    <t>Купон</t>
  </si>
  <si>
    <t>ВЭБ ПБО1Р9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</si>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</sst>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4984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0.0943</v>
      </c>
      <c r="L2" s="6" t="n">
        <v>5980.26</v>
      </c>
      <c r="M2" s="17" t="n">
        <v>25.06</v>
      </c>
      <c r="N2" s="16"/>
      <c r="O2" s="16" t="s">
        <v>20</v>
      </c>
      <c r="P2" s="17" t="n">
        <v>0.1992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80</v>
      </c>
      <c r="F3" s="6" t="n">
        <v>322.26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0.1218</v>
      </c>
      <c r="L3" s="6" t="n">
        <v>221.57</v>
      </c>
      <c r="M3" s="17" t="n">
        <v>6.48</v>
      </c>
      <c r="N3" s="16"/>
      <c r="O3" s="16" t="s">
        <v>23</v>
      </c>
      <c r="P3" s="17" t="n">
        <v>25.79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26</v>
      </c>
      <c r="E4" s="7" t="n">
        <v>1</v>
      </c>
      <c r="F4" s="6" t="n">
        <v>233.47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2.2202</v>
      </c>
      <c r="L4" s="6" t="n">
        <v>50</v>
      </c>
      <c r="M4" s="17" t="n">
        <v>4.16</v>
      </c>
      <c r="N4" s="16"/>
      <c r="O4" s="16" t="s">
        <v>27</v>
      </c>
      <c r="P4" s="17" t="n">
        <v>51.236594883654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200</v>
      </c>
      <c r="F5" s="6" t="n">
        <v>80.56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0.0347</v>
      </c>
      <c r="L5" s="6" t="n">
        <v>146</v>
      </c>
      <c r="M5" s="17" t="n">
        <v>4.05</v>
      </c>
      <c r="N5" s="16"/>
      <c r="O5" s="16" t="s">
        <v>30</v>
      </c>
      <c r="P5" s="17" t="n">
        <v>90.1936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100</v>
      </c>
      <c r="F6" s="6" t="n">
        <v>115.77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0.0954</v>
      </c>
      <c r="L6" s="6" t="n">
        <v>182.38</v>
      </c>
      <c r="M6" s="17" t="n">
        <v>2.91</v>
      </c>
      <c r="N6" s="16"/>
      <c r="O6" s="16" t="s">
        <v>33</v>
      </c>
      <c r="P6" s="17" t="n">
        <v>10.5505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10</v>
      </c>
      <c r="F7" s="6" t="n">
        <v>996.5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-0.0015</v>
      </c>
      <c r="L7" s="6" t="n">
        <v>1725</v>
      </c>
      <c r="M7" s="17" t="n">
        <v>2.51</v>
      </c>
      <c r="N7" s="16"/>
      <c r="O7" s="16" t="s">
        <v>36</v>
      </c>
      <c r="P7" s="17" t="n">
        <v>83.2975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400</v>
      </c>
      <c r="F8" s="6" t="n">
        <v>23.575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0.0017</v>
      </c>
      <c r="L8" s="6" t="n">
        <v>44</v>
      </c>
      <c r="M8" s="17" t="n">
        <v>2.37</v>
      </c>
      <c r="N8" s="16"/>
      <c r="O8" s="16" t="s">
        <v>39</v>
      </c>
      <c r="P8" s="17" t="n">
        <v>95.3621</v>
      </c>
      <c r="Q8" s="6" t="s">
        <f>=P8/$P$13</f>
      </c>
    </row>
    <row collapsed="false" customFormat="false" customHeight="false" hidden="false" ht="12.1" outlineLevel="0" r="9">
      <c r="A9" s="16" t="s">
        <v>24</v>
      </c>
      <c r="B9" s="16" t="s">
        <v>17</v>
      </c>
      <c r="C9" s="16" t="s">
        <v>40</v>
      </c>
      <c r="D9" s="16" t="s">
        <v>19</v>
      </c>
      <c r="E9" s="7" t="n">
        <v>1</v>
      </c>
      <c r="F9" s="6" t="n">
        <v>84.8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0.0589</v>
      </c>
      <c r="L9" s="6" t="n">
        <v>62.8</v>
      </c>
      <c r="M9" s="17" t="n">
        <v>0.02</v>
      </c>
      <c r="N9" s="16"/>
      <c r="O9" s="16" t="s">
        <v>41</v>
      </c>
      <c r="P9" s="17" t="n">
        <v>10024.5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42</v>
      </c>
      <c r="I10" s="4"/>
      <c r="J10" s="5" t="s">
        <f>=SUM(J2:J9)</f>
      </c>
      <c r="K10" s="4"/>
      <c r="L10" s="4"/>
      <c r="M10" s="10" t="s">
        <f>=J10/J18</f>
      </c>
      <c r="N10" s="16"/>
      <c r="O10" s="16" t="s">
        <v>43</v>
      </c>
      <c r="P10" s="17" t="n">
        <v>9.1448</v>
      </c>
      <c r="Q10" s="6" t="s">
        <f>=P10/$P$13</f>
      </c>
    </row>
    <row collapsed="false" customFormat="false" customHeight="false" hidden="false" ht="12.1" outlineLevel="0" r="11">
      <c r="A11" s="16" t="s">
        <v>44</v>
      </c>
      <c r="B11" s="16" t="s">
        <v>45</v>
      </c>
      <c r="C11" s="16" t="s">
        <v>46</v>
      </c>
      <c r="D11" s="16" t="s">
        <v>19</v>
      </c>
      <c r="E11" s="7" t="n">
        <v>500</v>
      </c>
      <c r="F11" s="6" t="n">
        <v>208.79224777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0.3307</v>
      </c>
      <c r="L11" s="6" t="n">
        <v>61.4</v>
      </c>
      <c r="M11" s="17" t="n">
        <v>26.25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=SUM(J11:J11)</f>
      </c>
      <c r="K12" s="4"/>
      <c r="L12" s="4"/>
      <c r="M12" s="10" t="s">
        <f>=J12/J18</f>
      </c>
      <c r="N12" s="16"/>
      <c r="O12" s="16" t="s">
        <v>49</v>
      </c>
      <c r="P12" s="17" t="n">
        <v>0.152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26</v>
      </c>
      <c r="E13" s="7" t="n">
        <v>1</v>
      </c>
      <c r="F13" s="6" t="n">
        <v>50</v>
      </c>
      <c r="G13" s="17" t="n">
        <v>1000</v>
      </c>
      <c r="H13" s="6" t="n">
        <v>0</v>
      </c>
      <c r="I13" s="16" t="s">
        <v>53</v>
      </c>
      <c r="J13" s="6" t="s">
        <f>=E13*((F13/100*G13)*Портфель!$Q$17 + H13*Портфель!$Q$13) </f>
      </c>
      <c r="K13" s="9" t="n">
        <v>-0.0636</v>
      </c>
      <c r="L13" s="6" t="n">
        <v>80593.86</v>
      </c>
      <c r="M13" s="17" t="n">
        <v>8.91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54</v>
      </c>
      <c r="I14" s="4"/>
      <c r="J14" s="5" t="s">
        <f>=SUM(J13:J13)</f>
      </c>
      <c r="K14" s="4"/>
      <c r="L14" s="4"/>
      <c r="M14" s="10" t="s">
        <f>=J14/J18</f>
      </c>
      <c r="N14" s="16"/>
      <c r="O14" s="16" t="s">
        <v>55</v>
      </c>
      <c r="P14" s="17" t="n">
        <v>168.52</v>
      </c>
      <c r="Q14" s="6" t="s">
        <f>=P14/$P$13</f>
      </c>
    </row>
    <row collapsed="false" customFormat="false" customHeight="false" hidden="false" ht="12.1" outlineLevel="0" r="15">
      <c r="A15" s="16" t="s">
        <v>19</v>
      </c>
      <c r="B15" s="16" t="s">
        <v>3</v>
      </c>
      <c r="C15" s="16" t="s">
        <v>56</v>
      </c>
      <c r="D15" s="16" t="s">
        <v>19</v>
      </c>
      <c r="E15" s="7" t="n">
        <v>39762.9997</v>
      </c>
      <c r="F15" s="6" t="n">
        <v>1</v>
      </c>
      <c r="G15" s="17" t="n">
        <v>0</v>
      </c>
      <c r="H15" s="6" t="n">
        <v>0</v>
      </c>
      <c r="I15" s="16"/>
      <c r="J15" s="6" t="s">
        <f>=E15*F15</f>
      </c>
      <c r="K15" s="17"/>
      <c r="L15" s="6"/>
      <c r="M15" s="17"/>
      <c r="N15" s="16"/>
      <c r="O15" s="16" t="s">
        <v>57</v>
      </c>
      <c r="P15" s="17" t="n">
        <v>1.56</v>
      </c>
      <c r="Q15" s="6" t="s">
        <f>=P15/$P$13</f>
      </c>
    </row>
    <row collapsed="false" customFormat="false" customHeight="false" hidden="false" ht="12.1" outlineLevel="0" r="16">
      <c r="A16" s="16" t="s">
        <v>26</v>
      </c>
      <c r="B16" s="16" t="s">
        <v>3</v>
      </c>
      <c r="C16" s="16" t="s">
        <v>58</v>
      </c>
      <c r="D16" s="16" t="s">
        <v>19</v>
      </c>
      <c r="E16" s="7" t="n">
        <v>408</v>
      </c>
      <c r="F16" s="6" t="n">
        <v>70.9012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60</v>
      </c>
      <c r="I17" s="4"/>
      <c r="J17" s="5" t="s">
        <f>=SUM(J15:J16)</f>
      </c>
      <c r="K17" s="4"/>
      <c r="L17" s="4"/>
      <c r="M17" s="10" t="s">
        <f>=J17/J18</f>
      </c>
      <c r="N17" s="16"/>
      <c r="O17" s="16" t="s">
        <v>26</v>
      </c>
      <c r="P17" s="17" t="n">
        <v>70.9012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61</v>
      </c>
      <c r="I18" s="4"/>
      <c r="J18" s="5" t="s">
        <f>=J10+J12+J14+J17</f>
      </c>
      <c r="K18" s="17"/>
      <c r="L18" s="6"/>
      <c r="M18" s="17"/>
      <c r="N18" s="16"/>
      <c r="O18" s="16"/>
      <c r="P18" s="17"/>
      <c r="Q18" s="17"/>
    </row>
  </sheetData>
  <mergeCells>
    <mergeCell ref="H10:I10"/>
    <mergeCell ref="H12:I12"/>
    <mergeCell ref="H14:I14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227</v>
      </c>
      <c r="D1" s="42" t="s">
        <v>228</v>
      </c>
      <c r="E1" s="42" t="s">
        <v>209</v>
      </c>
      <c r="F1" s="42" t="s">
        <v>229</v>
      </c>
      <c r="G1" s="42" t="s">
        <v>206</v>
      </c>
      <c r="H1" s="42" t="s">
        <v>230</v>
      </c>
      <c r="I1" s="42" t="s">
        <v>231</v>
      </c>
      <c r="J1" s="42" t="s">
        <v>232</v>
      </c>
      <c r="K1" s="42" t="s">
        <v>233</v>
      </c>
    </row>
    <row collapsed="false" customFormat="false" customHeight="false" hidden="false" ht="12.1" outlineLevel="0" r="2">
      <c r="A2" s="16" t="s">
        <v>21</v>
      </c>
      <c r="B2" s="16" t="s">
        <v>22</v>
      </c>
      <c r="C2" s="45" t="n">
        <v>43261</v>
      </c>
      <c r="D2" s="46" t="n">
        <v>43886</v>
      </c>
      <c r="E2" s="17" t="n">
        <v>228</v>
      </c>
      <c r="F2" s="17" t="n">
        <v>245</v>
      </c>
      <c r="G2" s="17" t="n">
        <v>50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31</v>
      </c>
      <c r="B3" s="16" t="s">
        <v>32</v>
      </c>
      <c r="C3" s="45" t="n">
        <v>43389</v>
      </c>
      <c r="D3" s="46" t="n">
        <v>43881</v>
      </c>
      <c r="E3" s="17" t="n">
        <v>167.58</v>
      </c>
      <c r="F3" s="17" t="n">
        <v>234</v>
      </c>
      <c r="G3" s="17" t="n">
        <v>100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169</v>
      </c>
      <c r="B4" s="16" t="s">
        <v>217</v>
      </c>
      <c r="C4" s="45" t="n">
        <v>43454</v>
      </c>
      <c r="D4" s="46" t="n">
        <v>44364</v>
      </c>
      <c r="E4" s="17" t="n">
        <v>980</v>
      </c>
      <c r="F4" s="17" t="n">
        <v>1000</v>
      </c>
      <c r="G4" s="17" t="n">
        <v>50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62</v>
      </c>
      <c r="B1" s="18" t="s">
        <v>9</v>
      </c>
      <c r="C1" s="18" t="s">
        <v>63</v>
      </c>
      <c r="D1" s="18" t="s">
        <v>64</v>
      </c>
      <c r="E1" s="18" t="s">
        <v>65</v>
      </c>
      <c r="F1" s="18" t="s">
        <v>66</v>
      </c>
      <c r="G1" s="18" t="s">
        <v>67</v>
      </c>
      <c r="H1" s="18" t="s">
        <v>68</v>
      </c>
      <c r="I1" s="18" t="s">
        <v>69</v>
      </c>
    </row>
    <row collapsed="false" customFormat="false" customHeight="false" hidden="false" ht="12.1" outlineLevel="0" r="2">
      <c r="A2" s="13" t="n">
        <v>43260.427083333</v>
      </c>
      <c r="B2" s="6" t="n">
        <v>100000</v>
      </c>
      <c r="C2" s="6" t="n">
        <v>100000</v>
      </c>
      <c r="D2" s="16" t="s">
        <v>70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43277</v>
      </c>
      <c r="B3" s="6" t="n">
        <v>-1044</v>
      </c>
      <c r="C3" s="6" t="n">
        <v>-1044</v>
      </c>
      <c r="D3" s="16" t="s">
        <v>71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43455</v>
      </c>
      <c r="B4" s="6" t="n">
        <v>-2181.5</v>
      </c>
      <c r="C4" s="6" t="n">
        <v>-2181.5</v>
      </c>
      <c r="D4" s="16" t="s">
        <v>72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43486</v>
      </c>
      <c r="B5" s="6" t="n">
        <v>100000</v>
      </c>
      <c r="C5" s="6" t="n">
        <v>100000</v>
      </c>
      <c r="D5" s="16" t="s">
        <v>70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43591</v>
      </c>
      <c r="B6" s="6" t="n">
        <v>-1009</v>
      </c>
      <c r="C6" s="6" t="n">
        <v>-1009</v>
      </c>
      <c r="D6" s="16" t="s">
        <v>73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43627</v>
      </c>
      <c r="B7" s="6" t="n">
        <v>-486.2</v>
      </c>
      <c r="C7" s="6" t="n">
        <v>-486.2</v>
      </c>
      <c r="D7" s="16" t="s">
        <v>74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43629</v>
      </c>
      <c r="B8" s="6" t="n">
        <v>-1392</v>
      </c>
      <c r="C8" s="6" t="n">
        <v>-1392</v>
      </c>
      <c r="D8" s="16" t="s">
        <v>75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43635</v>
      </c>
      <c r="B9" s="6" t="n">
        <v>-1277</v>
      </c>
      <c r="C9" s="6" t="n">
        <v>-1277</v>
      </c>
      <c r="D9" s="16" t="s">
        <v>76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43636</v>
      </c>
      <c r="B10" s="6" t="n">
        <v>-518.2</v>
      </c>
      <c r="C10" s="6" t="n">
        <v>-518.2</v>
      </c>
      <c r="D10" s="16" t="s">
        <v>77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43637</v>
      </c>
      <c r="B11" s="6" t="n">
        <v>-2181.5</v>
      </c>
      <c r="C11" s="6" t="n">
        <v>-2181.5</v>
      </c>
      <c r="D11" s="16" t="s">
        <v>72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43648</v>
      </c>
      <c r="B12" s="6" t="n">
        <v>-13000</v>
      </c>
      <c r="C12" s="6" t="n">
        <v>0</v>
      </c>
      <c r="D12" s="16" t="s">
        <v>78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43664</v>
      </c>
      <c r="B13" s="6" t="n">
        <v>-2167.5</v>
      </c>
      <c r="C13" s="6" t="n">
        <v>-2167.5</v>
      </c>
      <c r="D13" s="16" t="s">
        <v>79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43748</v>
      </c>
      <c r="B14" s="6" t="n">
        <v>-640</v>
      </c>
      <c r="C14" s="6" t="n">
        <v>-640</v>
      </c>
      <c r="D14" s="16" t="s">
        <v>80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43753</v>
      </c>
      <c r="B15" s="6" t="n">
        <v>-240</v>
      </c>
      <c r="C15" s="6" t="n">
        <v>-240</v>
      </c>
      <c r="D15" s="16" t="s">
        <v>81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43809</v>
      </c>
      <c r="B16" s="6" t="n">
        <v>50000</v>
      </c>
      <c r="C16" s="6" t="n">
        <v>50000</v>
      </c>
      <c r="D16" s="16" t="s">
        <v>70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43819</v>
      </c>
      <c r="B17" s="6" t="n">
        <v>-2181.5</v>
      </c>
      <c r="C17" s="6" t="n">
        <v>-2181.5</v>
      </c>
      <c r="D17" s="16" t="s">
        <v>72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43839</v>
      </c>
      <c r="B18" s="6" t="n">
        <v>-560</v>
      </c>
      <c r="C18" s="6" t="n">
        <v>-560</v>
      </c>
      <c r="D18" s="16" t="s">
        <v>82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43845</v>
      </c>
      <c r="B19" s="6" t="n">
        <v>-574</v>
      </c>
      <c r="C19" s="6" t="n">
        <v>-574</v>
      </c>
      <c r="D19" s="16" t="s">
        <v>83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43910</v>
      </c>
      <c r="B20" s="6" t="n">
        <v>-10000</v>
      </c>
      <c r="C20" s="6" t="n">
        <v>-10000</v>
      </c>
      <c r="D20" s="16" t="s">
        <v>84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43991</v>
      </c>
      <c r="B21" s="6" t="n">
        <v>-543</v>
      </c>
      <c r="C21" s="6" t="n">
        <v>-543</v>
      </c>
      <c r="D21" s="16" t="s">
        <v>85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43999</v>
      </c>
      <c r="B22" s="6" t="n">
        <v>-524.8</v>
      </c>
      <c r="C22" s="6" t="n">
        <v>-524.8</v>
      </c>
      <c r="D22" s="16" t="s">
        <v>86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44001</v>
      </c>
      <c r="B23" s="6" t="n">
        <v>-2181.5</v>
      </c>
      <c r="C23" s="6" t="n">
        <v>-2181.5</v>
      </c>
      <c r="D23" s="16" t="s">
        <v>72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44013</v>
      </c>
      <c r="B24" s="6" t="n">
        <v>200000</v>
      </c>
      <c r="C24" s="6" t="n">
        <v>200000</v>
      </c>
      <c r="D24" s="16" t="s">
        <v>70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44018</v>
      </c>
      <c r="B25" s="6" t="n">
        <v>-938.1</v>
      </c>
      <c r="C25" s="6" t="n">
        <v>-938.1</v>
      </c>
      <c r="D25" s="16" t="s">
        <v>87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44022</v>
      </c>
      <c r="B26" s="6" t="n">
        <v>-6090</v>
      </c>
      <c r="C26" s="6" t="n">
        <v>-6090</v>
      </c>
      <c r="D26" s="16" t="s">
        <v>88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44025</v>
      </c>
      <c r="B27" s="6" t="n">
        <v>-559</v>
      </c>
      <c r="C27" s="6" t="n">
        <v>-559</v>
      </c>
      <c r="D27" s="16" t="s">
        <v>89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44028</v>
      </c>
      <c r="B28" s="6" t="n">
        <v>-1326</v>
      </c>
      <c r="C28" s="6" t="n">
        <v>-1326</v>
      </c>
      <c r="D28" s="16" t="s">
        <v>90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44097</v>
      </c>
      <c r="B29" s="6" t="n">
        <v>-210.8</v>
      </c>
      <c r="C29" s="6" t="n">
        <v>-210.8</v>
      </c>
      <c r="D29" s="16" t="s">
        <v>91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44109</v>
      </c>
      <c r="B30" s="6" t="n">
        <v>-1302</v>
      </c>
      <c r="C30" s="6" t="n">
        <v>-1302</v>
      </c>
      <c r="D30" s="16" t="s">
        <v>92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44116</v>
      </c>
      <c r="B31" s="6" t="n">
        <v>-826</v>
      </c>
      <c r="C31" s="6" t="n">
        <v>-826</v>
      </c>
      <c r="D31" s="16" t="s">
        <v>93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44171</v>
      </c>
      <c r="B32" s="6" t="n">
        <v>-3081.5</v>
      </c>
      <c r="C32" s="6" t="n">
        <v>-3081.5</v>
      </c>
      <c r="D32" s="16" t="s">
        <v>94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44183</v>
      </c>
      <c r="B33" s="6" t="n">
        <v>-800</v>
      </c>
      <c r="C33" s="6" t="n">
        <v>-800</v>
      </c>
      <c r="D33" s="16" t="s">
        <v>95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44183</v>
      </c>
      <c r="B34" s="6" t="n">
        <v>-2181.5</v>
      </c>
      <c r="C34" s="6" t="n">
        <v>-2181.5</v>
      </c>
      <c r="D34" s="16" t="s">
        <v>72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44194</v>
      </c>
      <c r="B35" s="6" t="n">
        <v>-1119</v>
      </c>
      <c r="C35" s="6" t="n">
        <v>-1119</v>
      </c>
      <c r="D35" s="16" t="s">
        <v>96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44210</v>
      </c>
      <c r="B36" s="6" t="n">
        <v>-832.4</v>
      </c>
      <c r="C36" s="6" t="n">
        <v>-832.4</v>
      </c>
      <c r="D36" s="16" t="s">
        <v>97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44270</v>
      </c>
      <c r="B37" s="6" t="n">
        <v>-18.74</v>
      </c>
      <c r="C37" s="6" t="n">
        <v>-18.74</v>
      </c>
      <c r="D37" s="16" t="s">
        <v>98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44327</v>
      </c>
      <c r="B38" s="6" t="n">
        <v>-1261</v>
      </c>
      <c r="C38" s="6" t="n">
        <v>-1261</v>
      </c>
      <c r="D38" s="16" t="s">
        <v>99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44328</v>
      </c>
      <c r="B39" s="6" t="n">
        <v>-1302</v>
      </c>
      <c r="C39" s="6" t="n">
        <v>-1302</v>
      </c>
      <c r="D39" s="16" t="s">
        <v>92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44353</v>
      </c>
      <c r="B40" s="6" t="n">
        <v>-3027.6</v>
      </c>
      <c r="C40" s="6" t="n">
        <v>-3027.6</v>
      </c>
      <c r="D40" s="16" t="s">
        <v>100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44354</v>
      </c>
      <c r="B41" s="6" t="n">
        <v>-18.68</v>
      </c>
      <c r="C41" s="6" t="n">
        <v>-18.68</v>
      </c>
      <c r="D41" s="16" t="s">
        <v>101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44364</v>
      </c>
      <c r="B42" s="6" t="n">
        <v>-329</v>
      </c>
      <c r="C42" s="6" t="n">
        <v>-329</v>
      </c>
      <c r="D42" s="16" t="s">
        <v>102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44364</v>
      </c>
      <c r="B43" s="6" t="n">
        <v>-625</v>
      </c>
      <c r="C43" s="6" t="n">
        <v>-625</v>
      </c>
      <c r="D43" s="16" t="s">
        <v>103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44364</v>
      </c>
      <c r="B44" s="6" t="n">
        <v>-50000</v>
      </c>
      <c r="C44" s="6" t="n">
        <v>-50000</v>
      </c>
      <c r="D44" s="16" t="s">
        <v>104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44365</v>
      </c>
      <c r="B45" s="6" t="n">
        <v>-1897.5</v>
      </c>
      <c r="C45" s="6" t="n">
        <v>-1897.5</v>
      </c>
      <c r="D45" s="16" t="s">
        <v>105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44370</v>
      </c>
      <c r="B46" s="6" t="n">
        <v>-1342</v>
      </c>
      <c r="C46" s="6" t="n">
        <v>-1342</v>
      </c>
      <c r="D46" s="16" t="s">
        <v>106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44382</v>
      </c>
      <c r="B47" s="6" t="n">
        <v>-3706</v>
      </c>
      <c r="C47" s="6" t="n">
        <v>-3706</v>
      </c>
      <c r="D47" s="16" t="s">
        <v>107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44391</v>
      </c>
      <c r="B48" s="6" t="n">
        <v>-1</v>
      </c>
      <c r="C48" s="6" t="n">
        <v>-1</v>
      </c>
      <c r="D48" s="16" t="s">
        <v>108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44392</v>
      </c>
      <c r="B49" s="6" t="n">
        <v>-1092</v>
      </c>
      <c r="C49" s="6" t="n">
        <v>-1092</v>
      </c>
      <c r="D49" s="16" t="s">
        <v>109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44442</v>
      </c>
      <c r="B50" s="6" t="n">
        <v>-18.58</v>
      </c>
      <c r="C50" s="6" t="n">
        <v>-18.58</v>
      </c>
      <c r="D50" s="16" t="s">
        <v>110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44446</v>
      </c>
      <c r="B51" s="6" t="n">
        <v>-2370</v>
      </c>
      <c r="C51" s="6" t="n">
        <v>-2370</v>
      </c>
      <c r="D51" s="16" t="s">
        <v>111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44466</v>
      </c>
      <c r="B52" s="6" t="n">
        <v>-1228</v>
      </c>
      <c r="C52" s="6" t="n">
        <v>-1228</v>
      </c>
      <c r="D52" s="16" t="s">
        <v>112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44536</v>
      </c>
      <c r="B53" s="6" t="n">
        <v>-3047.04</v>
      </c>
      <c r="C53" s="6" t="n">
        <v>-3047.04</v>
      </c>
      <c r="D53" s="16" t="s">
        <v>113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44536</v>
      </c>
      <c r="B54" s="6" t="n">
        <v>-18.8</v>
      </c>
      <c r="C54" s="6" t="n">
        <v>-18.8</v>
      </c>
      <c r="D54" s="16" t="s">
        <v>114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44537</v>
      </c>
      <c r="B55" s="6" t="n">
        <v>-2319</v>
      </c>
      <c r="C55" s="6" t="n">
        <v>-2319</v>
      </c>
      <c r="D55" s="16" t="s">
        <v>115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44551</v>
      </c>
      <c r="B56" s="6" t="n">
        <v>-5916</v>
      </c>
      <c r="C56" s="6" t="n">
        <v>-5916</v>
      </c>
      <c r="D56" s="16" t="s">
        <v>116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44574</v>
      </c>
      <c r="B57" s="6" t="n">
        <v>-927.2</v>
      </c>
      <c r="C57" s="6" t="n">
        <v>-927.2</v>
      </c>
      <c r="D57" s="16" t="s">
        <v>117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44634</v>
      </c>
      <c r="B58" s="6" t="n">
        <v>-32.69</v>
      </c>
      <c r="C58" s="6" t="n">
        <v>-32.69</v>
      </c>
      <c r="D58" s="16" t="s">
        <v>118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44718</v>
      </c>
      <c r="B59" s="6" t="n">
        <v>-2560.43</v>
      </c>
      <c r="C59" s="6" t="n">
        <v>-2560.43</v>
      </c>
      <c r="D59" s="16" t="s">
        <v>119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44718</v>
      </c>
      <c r="B60" s="6" t="n">
        <v>-17.35</v>
      </c>
      <c r="C60" s="6" t="n">
        <v>-17.35</v>
      </c>
      <c r="D60" s="16" t="s">
        <v>120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44753</v>
      </c>
      <c r="B61" s="6" t="n">
        <v>-1020.9</v>
      </c>
      <c r="C61" s="6" t="n">
        <v>-1020.9</v>
      </c>
      <c r="D61" s="16" t="s">
        <v>121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44806</v>
      </c>
      <c r="B62" s="6" t="n">
        <v>-16.87</v>
      </c>
      <c r="C62" s="6" t="n">
        <v>-16.87</v>
      </c>
      <c r="D62" s="16" t="s">
        <v>122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44845</v>
      </c>
      <c r="B63" s="6" t="n">
        <v>-4440</v>
      </c>
      <c r="C63" s="6" t="n">
        <v>-4440</v>
      </c>
      <c r="D63" s="16" t="s">
        <v>123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44900</v>
      </c>
      <c r="B64" s="6" t="n">
        <v>-17.3</v>
      </c>
      <c r="C64" s="6" t="n">
        <v>-17.3</v>
      </c>
      <c r="D64" s="16" t="s">
        <v>124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44901</v>
      </c>
      <c r="B65" s="6" t="n">
        <v>-2569.48</v>
      </c>
      <c r="C65" s="6" t="n">
        <v>-2569.48</v>
      </c>
      <c r="D65" s="16" t="s">
        <v>125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44916</v>
      </c>
      <c r="B66" s="6" t="n">
        <v>-4454</v>
      </c>
      <c r="C66" s="6" t="n">
        <v>-4454</v>
      </c>
      <c r="D66" s="16" t="s">
        <v>126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44916</v>
      </c>
      <c r="B67" s="6" t="n">
        <v>-9344</v>
      </c>
      <c r="C67" s="6" t="n">
        <v>-9344</v>
      </c>
      <c r="D67" s="16" t="s">
        <v>127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44998</v>
      </c>
      <c r="B68" s="6" t="n">
        <v>-23.16</v>
      </c>
      <c r="C68" s="6" t="n">
        <v>-23.16</v>
      </c>
      <c r="D68" s="16" t="s">
        <v>128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45057</v>
      </c>
      <c r="B69" s="6" t="n">
        <v>-1740</v>
      </c>
      <c r="C69" s="6" t="n">
        <v>-1740</v>
      </c>
      <c r="D69" s="16" t="s">
        <v>129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45082</v>
      </c>
      <c r="B70" s="6" t="n">
        <v>-7621</v>
      </c>
      <c r="C70" s="6" t="n">
        <v>-7621</v>
      </c>
      <c r="D70" s="16" t="s">
        <v>130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45082</v>
      </c>
      <c r="B71" s="6" t="n">
        <v>-24.67</v>
      </c>
      <c r="C71" s="6" t="n">
        <v>-24.67</v>
      </c>
      <c r="D71" s="16" t="s">
        <v>131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45083</v>
      </c>
      <c r="B72" s="6" t="n">
        <v>-3360.53</v>
      </c>
      <c r="C72" s="6" t="n">
        <v>-3360.53</v>
      </c>
      <c r="D72" s="16" t="s">
        <v>132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45114</v>
      </c>
      <c r="B73" s="6" t="n">
        <v>-1738.9</v>
      </c>
      <c r="C73" s="6" t="n">
        <v>-1738.9</v>
      </c>
      <c r="D73" s="16" t="s">
        <v>133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45170</v>
      </c>
      <c r="B74" s="6" t="n">
        <v>-29.38</v>
      </c>
      <c r="C74" s="6" t="n">
        <v>-29.38</v>
      </c>
      <c r="D74" s="16" t="s">
        <v>134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45264</v>
      </c>
      <c r="B75" s="6" t="n">
        <v>-27.38</v>
      </c>
      <c r="C75" s="6" t="n">
        <v>-27.38</v>
      </c>
      <c r="D75" s="16" t="s">
        <v>135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45266</v>
      </c>
      <c r="B76" s="6" t="n">
        <v>-3784.18</v>
      </c>
      <c r="C76" s="6" t="n">
        <v>-3784.18</v>
      </c>
      <c r="D76" s="16" t="s">
        <v>136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45277</v>
      </c>
      <c r="B77" s="6" t="n">
        <v>-7778</v>
      </c>
      <c r="C77" s="6" t="n">
        <v>-7778</v>
      </c>
      <c r="D77" s="16" t="s">
        <v>137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45365</v>
      </c>
      <c r="B78" s="6" t="n">
        <v>-30.03</v>
      </c>
      <c r="C78" s="6" t="n">
        <v>-30.03</v>
      </c>
      <c r="D78" s="16" t="s">
        <v>138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45419</v>
      </c>
      <c r="B79" s="6" t="n">
        <v>-8665</v>
      </c>
      <c r="C79" s="6" t="n">
        <v>-8665</v>
      </c>
      <c r="D79" s="16" t="s">
        <v>139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45439</v>
      </c>
      <c r="B80" s="6" t="n">
        <v>-4425</v>
      </c>
      <c r="C80" s="6" t="n">
        <v>-4425</v>
      </c>
      <c r="D80" s="16" t="s">
        <v>140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45449</v>
      </c>
      <c r="B81" s="6" t="n">
        <v>-3666.89</v>
      </c>
      <c r="C81" s="6" t="n">
        <v>-3666.89</v>
      </c>
      <c r="D81" s="16" t="s">
        <v>141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45453</v>
      </c>
      <c r="B82" s="6" t="n">
        <v>-957.8</v>
      </c>
      <c r="C82" s="6" t="n">
        <v>-957.8</v>
      </c>
      <c r="D82" s="16" t="s">
        <v>142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45455</v>
      </c>
      <c r="B83" s="6" t="n">
        <v>-29.2</v>
      </c>
      <c r="C83" s="6" t="n">
        <v>-29.2</v>
      </c>
      <c r="D83" s="16" t="s">
        <v>143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45484</v>
      </c>
      <c r="B84" s="6" t="n">
        <v>-2318</v>
      </c>
      <c r="C84" s="6" t="n">
        <v>-2318</v>
      </c>
      <c r="D84" s="16" t="s">
        <v>144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45485</v>
      </c>
      <c r="B85" s="6" t="n">
        <v>-2171.9</v>
      </c>
      <c r="C85" s="6" t="n">
        <v>-2171.9</v>
      </c>
      <c r="D85" s="16" t="s">
        <v>145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45545</v>
      </c>
      <c r="B86" s="6" t="n">
        <v>-29.65</v>
      </c>
      <c r="C86" s="6" t="n">
        <v>-29.65</v>
      </c>
      <c r="D86" s="16" t="s">
        <v>146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45582</v>
      </c>
      <c r="B87" s="6" t="n">
        <v>-867.6</v>
      </c>
      <c r="C87" s="6" t="n">
        <v>-867.6</v>
      </c>
      <c r="D87" s="16" t="s">
        <v>147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45636</v>
      </c>
      <c r="B88" s="6" t="n">
        <v>-32.6</v>
      </c>
      <c r="C88" s="6" t="n">
        <v>-32.6</v>
      </c>
      <c r="D88" s="16" t="s">
        <v>148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45643</v>
      </c>
      <c r="B89" s="6" t="n">
        <v>-8944</v>
      </c>
      <c r="C89" s="6" t="n">
        <v>-8944</v>
      </c>
      <c r="D89" s="16" t="s">
        <v>149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45734</v>
      </c>
      <c r="B90" s="6" t="n">
        <v>-30.77</v>
      </c>
      <c r="C90" s="6" t="n">
        <v>-30.77</v>
      </c>
      <c r="D90" s="16" t="s">
        <v>150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45811</v>
      </c>
      <c r="B91" s="6" t="n">
        <v>-9413</v>
      </c>
      <c r="C91" s="6" t="n">
        <v>-9413</v>
      </c>
      <c r="D91" s="16" t="s">
        <v>151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45818</v>
      </c>
      <c r="B92" s="6" t="n">
        <v>-28.89</v>
      </c>
      <c r="C92" s="6" t="n">
        <v>-28.89</v>
      </c>
      <c r="D92" s="16" t="s">
        <v>152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45852</v>
      </c>
      <c r="B93" s="6" t="n">
        <v>-1281.1</v>
      </c>
      <c r="C93" s="6" t="n">
        <v>-1281.1</v>
      </c>
      <c r="D93" s="16" t="s">
        <v>153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45856</v>
      </c>
      <c r="B94" s="6" t="n">
        <v>-2425.2</v>
      </c>
      <c r="C94" s="6" t="n">
        <v>-2425.2</v>
      </c>
      <c r="D94" s="16" t="s">
        <v>154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45909</v>
      </c>
      <c r="B95" s="6" t="n">
        <v>-30.05</v>
      </c>
      <c r="C95" s="6" t="n">
        <v>-30.05</v>
      </c>
      <c r="D95" s="16" t="s">
        <v>155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46000</v>
      </c>
      <c r="B96" s="6" t="n">
        <v>-28.2</v>
      </c>
      <c r="C96" s="6" t="n">
        <v>-28.2</v>
      </c>
      <c r="D96" s="16" t="s">
        <v>156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46034</v>
      </c>
      <c r="B97" s="6" t="n">
        <v>-6908</v>
      </c>
      <c r="C97" s="6" t="n">
        <v>-6908</v>
      </c>
      <c r="D97" s="16" t="s">
        <v>157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46094</v>
      </c>
      <c r="B98" s="6" t="n">
        <v>-32.02</v>
      </c>
      <c r="C98" s="6" t="n">
        <v>-32.02</v>
      </c>
      <c r="D98" s="16" t="s">
        <v>158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46146</v>
      </c>
      <c r="B99" s="6" t="n">
        <v>-4837</v>
      </c>
      <c r="C99" s="6" t="n">
        <v>-4837</v>
      </c>
      <c r="D99" s="16" t="s">
        <v>159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2" t="n">
        <v>46170.702083333</v>
      </c>
      <c r="B100" s="5" t="n">
        <v>-397720.32</v>
      </c>
      <c r="C100" s="5" t="n">
        <v>-397720.32</v>
      </c>
      <c r="D100" s="14" t="s">
        <v>160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/>
      <c r="B101" s="9" t="s">
        <f>=XIRR(B2:B100,A2:A100)</f>
      </c>
      <c r="C101" s="9" t="s">
        <f>=XIRR(C2:C100,A2:A100)</f>
      </c>
      <c r="D101" s="16" t="s">
        <v>161</v>
      </c>
      <c r="E101" s="16"/>
      <c r="F101" s="16"/>
      <c r="G101" s="7"/>
      <c r="H101" s="2" t="s">
        <v>162</v>
      </c>
      <c r="I101" s="6" t="s">
        <f>=SUM(I2:I100)/365</f>
      </c>
    </row>
    <row collapsed="false" customFormat="false" customHeight="false" hidden="false" ht="12.1" outlineLevel="0" r="102">
      <c r="A102" s="13"/>
      <c r="B102" s="5" t="s">
        <f>=-SUM(B2:B100)</f>
      </c>
      <c r="C102" s="5" t="s">
        <f>=-SUM(C2:C100)</f>
      </c>
      <c r="D102" s="16" t="s">
        <v>163</v>
      </c>
      <c r="E102" s="16"/>
      <c r="F102" s="16"/>
      <c r="G102" s="7"/>
      <c r="H102" s="14" t="s">
        <v>164</v>
      </c>
      <c r="I102" s="9" t="s">
        <f>=B102/I101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24</v>
      </c>
      <c r="X1" s="0"/>
      <c r="Y1" s="0"/>
      <c r="Z1" s="4" t="s">
        <v>44</v>
      </c>
      <c r="AA1" s="0"/>
      <c r="AB1" s="0"/>
      <c r="AC1" s="4" t="s">
        <v>50</v>
      </c>
      <c r="AD1" s="0"/>
    </row>
    <row collapsed="false" customFormat="false" customHeight="false" hidden="false" ht="12.1" outlineLevel="0" r="2">
      <c r="A2" s="11" t="n">
        <v>43881</v>
      </c>
      <c r="B2" s="6" t="n">
        <v>65430</v>
      </c>
      <c r="C2" s="0" t="s">
        <v>165</v>
      </c>
      <c r="D2" s="11" t="n">
        <v>43261</v>
      </c>
      <c r="E2" s="6" t="n">
        <v>22800</v>
      </c>
      <c r="F2" s="0" t="s">
        <v>165</v>
      </c>
      <c r="G2" s="11" t="n">
        <v>43999</v>
      </c>
      <c r="H2" s="6" t="n">
        <v>50</v>
      </c>
      <c r="I2" s="0" t="s">
        <v>165</v>
      </c>
      <c r="J2" s="11" t="n">
        <v>43490</v>
      </c>
      <c r="K2" s="6" t="n">
        <v>29200</v>
      </c>
      <c r="L2" s="0" t="s">
        <v>165</v>
      </c>
      <c r="M2" s="11" t="n">
        <v>43389</v>
      </c>
      <c r="N2" s="6" t="n">
        <v>25137.000274658</v>
      </c>
      <c r="O2" s="0" t="s">
        <v>165</v>
      </c>
      <c r="P2" s="11" t="n">
        <v>43810</v>
      </c>
      <c r="Q2" s="6" t="n">
        <v>17250</v>
      </c>
      <c r="R2" s="0" t="s">
        <v>165</v>
      </c>
      <c r="S2" s="11" t="n">
        <v>43497</v>
      </c>
      <c r="T2" s="6" t="n">
        <v>17600</v>
      </c>
      <c r="U2" s="0" t="s">
        <v>165</v>
      </c>
      <c r="V2" s="11" t="n">
        <v>43999</v>
      </c>
      <c r="W2" s="6" t="n">
        <v>62.8</v>
      </c>
      <c r="X2" s="0" t="s">
        <v>165</v>
      </c>
      <c r="Y2" s="11" t="n">
        <v>43521</v>
      </c>
      <c r="Z2" s="6" t="n">
        <v>30700</v>
      </c>
      <c r="AA2" s="0" t="s">
        <v>165</v>
      </c>
      <c r="AB2" s="11" t="n">
        <v>44075</v>
      </c>
      <c r="AC2" s="6" t="s">
        <f>=80593.8588</f>
      </c>
      <c r="AD2" s="0" t="s">
        <v>165</v>
      </c>
    </row>
    <row collapsed="false" customFormat="false" customHeight="false" hidden="false" ht="12.1" outlineLevel="0" r="3">
      <c r="A3" s="11" t="n">
        <v>44016</v>
      </c>
      <c r="B3" s="6" t="n">
        <v>54175.2</v>
      </c>
      <c r="C3" s="0" t="s">
        <v>165</v>
      </c>
      <c r="D3" s="11" t="n">
        <v>43277</v>
      </c>
      <c r="E3" s="6" t="n">
        <v>-1044</v>
      </c>
      <c r="F3" s="0" t="s">
        <v>71</v>
      </c>
      <c r="G3" s="11" t="n">
        <v>44270</v>
      </c>
      <c r="H3" s="6" t="n">
        <v>-18.74</v>
      </c>
      <c r="I3" s="0" t="s">
        <v>98</v>
      </c>
      <c r="J3" s="11" t="n">
        <v>43591</v>
      </c>
      <c r="K3" s="6" t="n">
        <v>-1009</v>
      </c>
      <c r="L3" s="0" t="s">
        <v>73</v>
      </c>
      <c r="M3" s="11" t="n">
        <v>43664</v>
      </c>
      <c r="N3" s="6" t="n">
        <v>-2167.5</v>
      </c>
      <c r="O3" s="0" t="s">
        <v>79</v>
      </c>
      <c r="P3" s="11" t="n">
        <v>44018</v>
      </c>
      <c r="Q3" s="6" t="n">
        <v>-938.1</v>
      </c>
      <c r="R3" s="0" t="s">
        <v>87</v>
      </c>
      <c r="S3" s="11" t="n">
        <v>43627</v>
      </c>
      <c r="T3" s="6" t="n">
        <v>-486.2</v>
      </c>
      <c r="U3" s="0" t="s">
        <v>74</v>
      </c>
      <c r="V3" s="11" t="n">
        <v>46170</v>
      </c>
      <c r="W3" s="8" t="s">
        <f>=-Портфель!J9</f>
      </c>
      <c r="X3" s="0" t="s">
        <v>166</v>
      </c>
      <c r="Y3" s="11" t="n">
        <v>46170</v>
      </c>
      <c r="Z3" s="8" t="s">
        <f>=-Портфель!J11</f>
      </c>
      <c r="AA3" s="0" t="s">
        <v>166</v>
      </c>
      <c r="AB3" s="11" t="n">
        <v>44171</v>
      </c>
      <c r="AC3" s="6" t="s">
        <f>=-3081.5</f>
      </c>
      <c r="AD3" s="0" t="s">
        <v>94</v>
      </c>
    </row>
    <row collapsed="false" customFormat="false" customHeight="false" hidden="false" ht="12.1" outlineLevel="0" r="4">
      <c r="A4" s="11" t="n">
        <v>44022</v>
      </c>
      <c r="B4" s="6" t="n">
        <v>-6090</v>
      </c>
      <c r="C4" s="0" t="s">
        <v>88</v>
      </c>
      <c r="D4" s="11" t="n">
        <v>43629</v>
      </c>
      <c r="E4" s="6" t="n">
        <v>-1392</v>
      </c>
      <c r="F4" s="0" t="s">
        <v>75</v>
      </c>
      <c r="G4" s="11" t="n">
        <v>44354</v>
      </c>
      <c r="H4" s="6" t="n">
        <v>-18.68</v>
      </c>
      <c r="I4" s="0" t="s">
        <v>101</v>
      </c>
      <c r="J4" s="11" t="n">
        <v>43635</v>
      </c>
      <c r="K4" s="6" t="n">
        <v>-1277</v>
      </c>
      <c r="L4" s="0" t="s">
        <v>76</v>
      </c>
      <c r="M4" s="11" t="n">
        <v>43881</v>
      </c>
      <c r="N4" s="6" t="n">
        <v>-23400</v>
      </c>
      <c r="O4" s="0" t="s">
        <v>167</v>
      </c>
      <c r="P4" s="11" t="n">
        <v>44391</v>
      </c>
      <c r="Q4" s="6" t="n">
        <v>-1</v>
      </c>
      <c r="R4" s="0" t="s">
        <v>108</v>
      </c>
      <c r="S4" s="11" t="n">
        <v>43636</v>
      </c>
      <c r="T4" s="6" t="n">
        <v>-518.2</v>
      </c>
      <c r="U4" s="0" t="s">
        <v>77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44353</v>
      </c>
      <c r="AC4" s="6" t="s">
        <f>=-3027.6</f>
      </c>
      <c r="AD4" s="0" t="s">
        <v>100</v>
      </c>
    </row>
    <row collapsed="false" customFormat="false" customHeight="false" hidden="false" ht="12.1" outlineLevel="0" r="5">
      <c r="A5" s="11" t="n">
        <v>44183</v>
      </c>
      <c r="B5" s="6" t="n">
        <v>-800</v>
      </c>
      <c r="C5" s="0" t="s">
        <v>95</v>
      </c>
      <c r="D5" s="11" t="n">
        <v>43886</v>
      </c>
      <c r="E5" s="6" t="n">
        <v>-12250</v>
      </c>
      <c r="F5" s="0" t="s">
        <v>167</v>
      </c>
      <c r="G5" s="11" t="n">
        <v>44442</v>
      </c>
      <c r="H5" s="6" t="n">
        <v>-18.58</v>
      </c>
      <c r="I5" s="0" t="s">
        <v>110</v>
      </c>
      <c r="J5" s="11" t="n">
        <v>43748</v>
      </c>
      <c r="K5" s="6" t="n">
        <v>-640</v>
      </c>
      <c r="L5" s="0" t="s">
        <v>80</v>
      </c>
      <c r="M5" s="11" t="n">
        <v>44016</v>
      </c>
      <c r="N5" s="6" t="n">
        <v>9858.5</v>
      </c>
      <c r="O5" s="0" t="s">
        <v>165</v>
      </c>
      <c r="P5" s="11" t="n">
        <v>44753</v>
      </c>
      <c r="Q5" s="6" t="n">
        <v>-1020.9</v>
      </c>
      <c r="R5" s="0" t="s">
        <v>121</v>
      </c>
      <c r="S5" s="11" t="n">
        <v>43753</v>
      </c>
      <c r="T5" s="6" t="n">
        <v>-240</v>
      </c>
      <c r="U5" s="0" t="s">
        <v>81</v>
      </c>
      <c r="V5" s="0"/>
      <c r="W5" s="8" t="s">
        <f>=-SUM(W2:W3)</f>
      </c>
      <c r="X5" s="0" t="s">
        <v>168</v>
      </c>
      <c r="Y5" s="0"/>
      <c r="Z5" s="8" t="s">
        <f>=-SUM(Z2:Z3)</f>
      </c>
      <c r="AA5" s="0" t="s">
        <v>168</v>
      </c>
      <c r="AB5" s="11" t="n">
        <v>44536</v>
      </c>
      <c r="AC5" s="6" t="s">
        <f>=-3047.04</f>
      </c>
      <c r="AD5" s="0" t="s">
        <v>113</v>
      </c>
    </row>
    <row collapsed="false" customFormat="false" customHeight="false" hidden="false" ht="12.1" outlineLevel="0" r="6">
      <c r="A6" s="11" t="n">
        <v>44382</v>
      </c>
      <c r="B6" s="6" t="n">
        <v>-3706</v>
      </c>
      <c r="C6" s="0" t="s">
        <v>107</v>
      </c>
      <c r="D6" s="11" t="n">
        <v>44015</v>
      </c>
      <c r="E6" s="6" t="n">
        <v>6325.5</v>
      </c>
      <c r="F6" s="0" t="s">
        <v>165</v>
      </c>
      <c r="G6" s="11" t="n">
        <v>44536</v>
      </c>
      <c r="H6" s="6" t="n">
        <v>-18.8</v>
      </c>
      <c r="I6" s="0" t="s">
        <v>114</v>
      </c>
      <c r="J6" s="11" t="n">
        <v>43839</v>
      </c>
      <c r="K6" s="6" t="n">
        <v>-560</v>
      </c>
      <c r="L6" s="0" t="s">
        <v>82</v>
      </c>
      <c r="M6" s="11" t="n">
        <v>44028</v>
      </c>
      <c r="N6" s="6" t="n">
        <v>-1326</v>
      </c>
      <c r="O6" s="0" t="s">
        <v>90</v>
      </c>
      <c r="P6" s="11" t="n">
        <v>45114</v>
      </c>
      <c r="Q6" s="6" t="n">
        <v>-1738.9</v>
      </c>
      <c r="R6" s="0" t="s">
        <v>133</v>
      </c>
      <c r="S6" s="11" t="n">
        <v>43845</v>
      </c>
      <c r="T6" s="6" t="n">
        <v>-574</v>
      </c>
      <c r="U6" s="0" t="s">
        <v>83</v>
      </c>
      <c r="V6" s="0"/>
      <c r="W6" s="0"/>
      <c r="X6" s="0"/>
      <c r="Y6" s="0"/>
      <c r="Z6" s="0"/>
      <c r="AA6" s="0"/>
      <c r="AB6" s="11" t="n">
        <v>44718</v>
      </c>
      <c r="AC6" s="6" t="s">
        <f>=-2560.43</f>
      </c>
      <c r="AD6" s="0" t="s">
        <v>119</v>
      </c>
    </row>
    <row collapsed="false" customFormat="false" customHeight="false" hidden="false" ht="12.1" outlineLevel="0" r="7">
      <c r="A7" s="11" t="n">
        <v>44551</v>
      </c>
      <c r="B7" s="6" t="n">
        <v>-5916</v>
      </c>
      <c r="C7" s="0" t="s">
        <v>116</v>
      </c>
      <c r="D7" s="11" t="n">
        <v>44109</v>
      </c>
      <c r="E7" s="6" t="n">
        <v>-1302</v>
      </c>
      <c r="F7" s="0" t="s">
        <v>92</v>
      </c>
      <c r="G7" s="11" t="n">
        <v>44634</v>
      </c>
      <c r="H7" s="6" t="n">
        <v>-32.69</v>
      </c>
      <c r="I7" s="0" t="s">
        <v>118</v>
      </c>
      <c r="J7" s="11" t="n">
        <v>43991</v>
      </c>
      <c r="K7" s="6" t="n">
        <v>-543</v>
      </c>
      <c r="L7" s="0" t="s">
        <v>85</v>
      </c>
      <c r="M7" s="11" t="n">
        <v>44392</v>
      </c>
      <c r="N7" s="6" t="n">
        <v>-1092</v>
      </c>
      <c r="O7" s="0" t="s">
        <v>109</v>
      </c>
      <c r="P7" s="11" t="n">
        <v>45485</v>
      </c>
      <c r="Q7" s="6" t="n">
        <v>-2171.9</v>
      </c>
      <c r="R7" s="0" t="s">
        <v>145</v>
      </c>
      <c r="S7" s="11" t="n">
        <v>43999</v>
      </c>
      <c r="T7" s="6" t="n">
        <v>-524.8</v>
      </c>
      <c r="U7" s="0" t="s">
        <v>86</v>
      </c>
      <c r="V7" s="0"/>
      <c r="W7" s="0"/>
      <c r="X7" s="0"/>
      <c r="Y7" s="0"/>
      <c r="Z7" s="0"/>
      <c r="AA7" s="0"/>
      <c r="AB7" s="11" t="n">
        <v>44901</v>
      </c>
      <c r="AC7" s="6" t="s">
        <f>=-2569.48</f>
      </c>
      <c r="AD7" s="0" t="s">
        <v>125</v>
      </c>
    </row>
    <row collapsed="false" customFormat="false" customHeight="false" hidden="false" ht="12.1" outlineLevel="0" r="8">
      <c r="A8" s="11" t="n">
        <v>44916</v>
      </c>
      <c r="B8" s="6" t="n">
        <v>-4454</v>
      </c>
      <c r="C8" s="0" t="s">
        <v>126</v>
      </c>
      <c r="D8" s="11" t="n">
        <v>44328</v>
      </c>
      <c r="E8" s="6" t="n">
        <v>-1302</v>
      </c>
      <c r="F8" s="0" t="s">
        <v>92</v>
      </c>
      <c r="G8" s="11" t="n">
        <v>44718</v>
      </c>
      <c r="H8" s="6" t="n">
        <v>-17.35</v>
      </c>
      <c r="I8" s="0" t="s">
        <v>120</v>
      </c>
      <c r="J8" s="11" t="n">
        <v>44025</v>
      </c>
      <c r="K8" s="6" t="n">
        <v>-559</v>
      </c>
      <c r="L8" s="0" t="s">
        <v>89</v>
      </c>
      <c r="M8" s="11" t="n">
        <v>44845</v>
      </c>
      <c r="N8" s="6" t="n">
        <v>-4440</v>
      </c>
      <c r="O8" s="0" t="s">
        <v>123</v>
      </c>
      <c r="P8" s="11" t="n">
        <v>45852</v>
      </c>
      <c r="Q8" s="6" t="n">
        <v>-1281.1</v>
      </c>
      <c r="R8" s="0" t="s">
        <v>153</v>
      </c>
      <c r="S8" s="11" t="n">
        <v>44097</v>
      </c>
      <c r="T8" s="6" t="n">
        <v>-210.8</v>
      </c>
      <c r="U8" s="0" t="s">
        <v>91</v>
      </c>
      <c r="V8" s="0"/>
      <c r="W8" s="0"/>
      <c r="X8" s="0"/>
      <c r="Y8" s="0"/>
      <c r="Z8" s="0"/>
      <c r="AA8" s="0"/>
      <c r="AB8" s="11" t="n">
        <v>45083</v>
      </c>
      <c r="AC8" s="6" t="s">
        <f>=-3360.53</f>
      </c>
      <c r="AD8" s="0" t="s">
        <v>132</v>
      </c>
    </row>
    <row collapsed="false" customFormat="false" customHeight="false" hidden="false" ht="12.1" outlineLevel="0" r="9">
      <c r="A9" s="11" t="n">
        <v>44916</v>
      </c>
      <c r="B9" s="6" t="n">
        <v>-9344</v>
      </c>
      <c r="C9" s="0" t="s">
        <v>127</v>
      </c>
      <c r="D9" s="11" t="n">
        <v>45057</v>
      </c>
      <c r="E9" s="6" t="n">
        <v>-1740</v>
      </c>
      <c r="F9" s="0" t="s">
        <v>129</v>
      </c>
      <c r="G9" s="11" t="n">
        <v>44806</v>
      </c>
      <c r="H9" s="6" t="n">
        <v>-16.87</v>
      </c>
      <c r="I9" s="0" t="s">
        <v>122</v>
      </c>
      <c r="J9" s="11" t="n">
        <v>44116</v>
      </c>
      <c r="K9" s="6" t="n">
        <v>-826</v>
      </c>
      <c r="L9" s="0" t="s">
        <v>93</v>
      </c>
      <c r="M9" s="11" t="n">
        <v>46170</v>
      </c>
      <c r="N9" s="8" t="s">
        <f>=-Портфель!J6</f>
      </c>
      <c r="O9" s="0" t="s">
        <v>166</v>
      </c>
      <c r="P9" s="11" t="n">
        <v>46170</v>
      </c>
      <c r="Q9" s="8" t="s">
        <f>=-Портфель!J7</f>
      </c>
      <c r="R9" s="0" t="s">
        <v>166</v>
      </c>
      <c r="S9" s="11" t="n">
        <v>44210</v>
      </c>
      <c r="T9" s="6" t="n">
        <v>-832.4</v>
      </c>
      <c r="U9" s="0" t="s">
        <v>97</v>
      </c>
      <c r="V9" s="0"/>
      <c r="W9" s="0"/>
      <c r="X9" s="0"/>
      <c r="Y9" s="0"/>
      <c r="Z9" s="0"/>
      <c r="AA9" s="0"/>
      <c r="AB9" s="11" t="n">
        <v>45266</v>
      </c>
      <c r="AC9" s="6" t="s">
        <f>=-3784.18</f>
      </c>
      <c r="AD9" s="0" t="s">
        <v>136</v>
      </c>
    </row>
    <row collapsed="false" customFormat="false" customHeight="false" hidden="false" ht="12.1" outlineLevel="0" r="10">
      <c r="A10" s="11" t="n">
        <v>45082</v>
      </c>
      <c r="B10" s="6" t="n">
        <v>-7621</v>
      </c>
      <c r="C10" s="0" t="s">
        <v>130</v>
      </c>
      <c r="D10" s="11" t="n">
        <v>45484</v>
      </c>
      <c r="E10" s="6" t="n">
        <v>-2318</v>
      </c>
      <c r="F10" s="0" t="s">
        <v>144</v>
      </c>
      <c r="G10" s="11" t="n">
        <v>44900</v>
      </c>
      <c r="H10" s="6" t="n">
        <v>-17.3</v>
      </c>
      <c r="I10" s="0" t="s">
        <v>124</v>
      </c>
      <c r="J10" s="11" t="n">
        <v>44194</v>
      </c>
      <c r="K10" s="6" t="n">
        <v>-1119</v>
      </c>
      <c r="L10" s="0" t="s">
        <v>96</v>
      </c>
      <c r="M10" s="0"/>
      <c r="N10" s="10" t="s">
        <f>=XIRR(N2:N9,M2:M9)</f>
      </c>
      <c r="O10" s="0"/>
      <c r="P10" s="0"/>
      <c r="Q10" s="10" t="s">
        <f>=XIRR(Q2:Q9,P2:P9)</f>
      </c>
      <c r="R10" s="0"/>
      <c r="S10" s="11" t="n">
        <v>44364</v>
      </c>
      <c r="T10" s="6" t="n">
        <v>-329</v>
      </c>
      <c r="U10" s="0" t="s">
        <v>102</v>
      </c>
      <c r="V10" s="0"/>
      <c r="W10" s="0"/>
      <c r="X10" s="0"/>
      <c r="Y10" s="0"/>
      <c r="Z10" s="0"/>
      <c r="AA10" s="0"/>
      <c r="AB10" s="11" t="n">
        <v>45449</v>
      </c>
      <c r="AC10" s="6" t="s">
        <f>=-3666.89</f>
      </c>
      <c r="AD10" s="0" t="s">
        <v>141</v>
      </c>
    </row>
    <row collapsed="false" customFormat="false" customHeight="false" hidden="false" ht="12.1" outlineLevel="0" r="11">
      <c r="A11" s="11" t="n">
        <v>45277</v>
      </c>
      <c r="B11" s="6" t="n">
        <v>-7778</v>
      </c>
      <c r="C11" s="0" t="s">
        <v>137</v>
      </c>
      <c r="D11" s="11" t="n">
        <v>45856</v>
      </c>
      <c r="E11" s="6" t="n">
        <v>-2425.2</v>
      </c>
      <c r="F11" s="0" t="s">
        <v>154</v>
      </c>
      <c r="G11" s="11" t="n">
        <v>44998</v>
      </c>
      <c r="H11" s="6" t="n">
        <v>-23.16</v>
      </c>
      <c r="I11" s="0" t="s">
        <v>128</v>
      </c>
      <c r="J11" s="11" t="n">
        <v>44327</v>
      </c>
      <c r="K11" s="6" t="n">
        <v>-1261</v>
      </c>
      <c r="L11" s="0" t="s">
        <v>99</v>
      </c>
      <c r="M11" s="0"/>
      <c r="N11" s="8" t="s">
        <f>=-SUM(N2:N9)</f>
      </c>
      <c r="O11" s="0" t="s">
        <v>168</v>
      </c>
      <c r="P11" s="0"/>
      <c r="Q11" s="8" t="s">
        <f>=-SUM(Q2:Q9)</f>
      </c>
      <c r="R11" s="0" t="s">
        <v>168</v>
      </c>
      <c r="S11" s="11" t="n">
        <v>44364</v>
      </c>
      <c r="T11" s="6" t="n">
        <v>-625</v>
      </c>
      <c r="U11" s="0" t="s">
        <v>103</v>
      </c>
      <c r="V11" s="0"/>
      <c r="W11" s="0"/>
      <c r="X11" s="0"/>
      <c r="Y11" s="0"/>
      <c r="Z11" s="0"/>
      <c r="AA11" s="0"/>
      <c r="AB11" s="11" t="n">
        <v>46170</v>
      </c>
      <c r="AC11" s="8" t="s">
        <f>=-Портфель!J13</f>
      </c>
      <c r="AD11" s="0" t="s">
        <v>166</v>
      </c>
    </row>
    <row collapsed="false" customFormat="false" customHeight="false" hidden="false" ht="12.1" outlineLevel="0" r="12">
      <c r="A12" s="11" t="n">
        <v>45419</v>
      </c>
      <c r="B12" s="6" t="n">
        <v>-8665</v>
      </c>
      <c r="C12" s="0" t="s">
        <v>139</v>
      </c>
      <c r="D12" s="11" t="n">
        <v>46170</v>
      </c>
      <c r="E12" s="8" t="s">
        <f>=-Портфель!J3</f>
      </c>
      <c r="F12" s="0" t="s">
        <v>166</v>
      </c>
      <c r="G12" s="11" t="n">
        <v>45082</v>
      </c>
      <c r="H12" s="6" t="n">
        <v>-24.67</v>
      </c>
      <c r="I12" s="0" t="s">
        <v>131</v>
      </c>
      <c r="J12" s="11" t="n">
        <v>44370</v>
      </c>
      <c r="K12" s="6" t="n">
        <v>-1342</v>
      </c>
      <c r="L12" s="0" t="s">
        <v>106</v>
      </c>
      <c r="M12" s="0"/>
      <c r="N12" s="0"/>
      <c r="O12" s="0"/>
      <c r="P12" s="0"/>
      <c r="Q12" s="0"/>
      <c r="R12" s="0"/>
      <c r="S12" s="11" t="n">
        <v>44466</v>
      </c>
      <c r="T12" s="6" t="n">
        <v>-1228</v>
      </c>
      <c r="U12" s="0" t="s">
        <v>112</v>
      </c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</row>
    <row collapsed="false" customFormat="false" customHeight="false" hidden="false" ht="12.1" outlineLevel="0" r="13">
      <c r="A13" s="11" t="n">
        <v>45643</v>
      </c>
      <c r="B13" s="6" t="n">
        <v>-8944</v>
      </c>
      <c r="C13" s="0" t="s">
        <v>149</v>
      </c>
      <c r="D13" s="0"/>
      <c r="E13" s="10" t="s">
        <f>=XIRR(E2:E12,D2:D12)</f>
      </c>
      <c r="F13" s="0"/>
      <c r="G13" s="11" t="n">
        <v>45170</v>
      </c>
      <c r="H13" s="6" t="n">
        <v>-29.38</v>
      </c>
      <c r="I13" s="0" t="s">
        <v>134</v>
      </c>
      <c r="J13" s="11" t="n">
        <v>44446</v>
      </c>
      <c r="K13" s="6" t="n">
        <v>-2370</v>
      </c>
      <c r="L13" s="0" t="s">
        <v>111</v>
      </c>
      <c r="M13" s="0"/>
      <c r="N13" s="0"/>
      <c r="O13" s="0"/>
      <c r="P13" s="0"/>
      <c r="Q13" s="0"/>
      <c r="R13" s="0"/>
      <c r="S13" s="11" t="n">
        <v>44574</v>
      </c>
      <c r="T13" s="6" t="n">
        <v>-927.2</v>
      </c>
      <c r="U13" s="0" t="s">
        <v>117</v>
      </c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168</v>
      </c>
    </row>
    <row collapsed="false" customFormat="false" customHeight="false" hidden="false" ht="12.1" outlineLevel="0" r="14">
      <c r="A14" s="11" t="n">
        <v>45811</v>
      </c>
      <c r="B14" s="6" t="n">
        <v>-9413</v>
      </c>
      <c r="C14" s="0" t="s">
        <v>151</v>
      </c>
      <c r="D14" s="0"/>
      <c r="E14" s="8" t="s">
        <f>=-SUM(E2:E12)</f>
      </c>
      <c r="F14" s="0" t="s">
        <v>168</v>
      </c>
      <c r="G14" s="11" t="n">
        <v>45264</v>
      </c>
      <c r="H14" s="6" t="n">
        <v>-27.38</v>
      </c>
      <c r="I14" s="0" t="s">
        <v>135</v>
      </c>
      <c r="J14" s="11" t="n">
        <v>44537</v>
      </c>
      <c r="K14" s="6" t="n">
        <v>-2319</v>
      </c>
      <c r="L14" s="0" t="s">
        <v>115</v>
      </c>
      <c r="M14" s="0"/>
      <c r="N14" s="0"/>
      <c r="O14" s="0"/>
      <c r="P14" s="0"/>
      <c r="Q14" s="0"/>
      <c r="R14" s="0"/>
      <c r="S14" s="11" t="n">
        <v>45453</v>
      </c>
      <c r="T14" s="6" t="n">
        <v>-957.8</v>
      </c>
      <c r="U14" s="0" t="s">
        <v>142</v>
      </c>
    </row>
    <row collapsed="false" customFormat="false" customHeight="false" hidden="false" ht="12.1" outlineLevel="0" r="15">
      <c r="A15" s="11" t="n">
        <v>46034</v>
      </c>
      <c r="B15" s="6" t="n">
        <v>-6908</v>
      </c>
      <c r="C15" s="0" t="s">
        <v>157</v>
      </c>
      <c r="D15" s="0"/>
      <c r="E15" s="0"/>
      <c r="F15" s="0"/>
      <c r="G15" s="11" t="n">
        <v>45365</v>
      </c>
      <c r="H15" s="6" t="n">
        <v>-30.03</v>
      </c>
      <c r="I15" s="0" t="s">
        <v>138</v>
      </c>
      <c r="J15" s="11" t="n">
        <v>45439</v>
      </c>
      <c r="K15" s="6" t="n">
        <v>-4425</v>
      </c>
      <c r="L15" s="0" t="s">
        <v>140</v>
      </c>
      <c r="M15" s="0"/>
      <c r="N15" s="0"/>
      <c r="O15" s="0"/>
      <c r="P15" s="0"/>
      <c r="Q15" s="0"/>
      <c r="R15" s="0"/>
      <c r="S15" s="11" t="n">
        <v>45582</v>
      </c>
      <c r="T15" s="6" t="n">
        <v>-867.6</v>
      </c>
      <c r="U15" s="0" t="s">
        <v>147</v>
      </c>
    </row>
    <row collapsed="false" customFormat="false" customHeight="false" hidden="false" ht="12.1" outlineLevel="0" r="16">
      <c r="A16" s="11" t="n">
        <v>46146</v>
      </c>
      <c r="B16" s="6" t="n">
        <v>-4837</v>
      </c>
      <c r="C16" s="0" t="s">
        <v>159</v>
      </c>
      <c r="D16" s="0"/>
      <c r="E16" s="0"/>
      <c r="F16" s="0"/>
      <c r="G16" s="11" t="n">
        <v>45455</v>
      </c>
      <c r="H16" s="6" t="n">
        <v>-29.2</v>
      </c>
      <c r="I16" s="0" t="s">
        <v>143</v>
      </c>
      <c r="J16" s="11" t="n">
        <v>46170</v>
      </c>
      <c r="K16" s="8" t="s">
        <f>=-Портфель!J5</f>
      </c>
      <c r="L16" s="0" t="s">
        <v>166</v>
      </c>
      <c r="M16" s="0"/>
      <c r="N16" s="0"/>
      <c r="O16" s="0"/>
      <c r="P16" s="0"/>
      <c r="Q16" s="0"/>
      <c r="R16" s="0"/>
      <c r="S16" s="11" t="n">
        <v>46170</v>
      </c>
      <c r="T16" s="8" t="s">
        <f>=-Портфель!J8</f>
      </c>
      <c r="U16" s="0" t="s">
        <v>166</v>
      </c>
    </row>
    <row collapsed="false" customFormat="false" customHeight="false" hidden="false" ht="12.1" outlineLevel="0" r="17">
      <c r="A17" s="11" t="n">
        <v>46170</v>
      </c>
      <c r="B17" s="8" t="s">
        <f>=-Портфель!J2</f>
      </c>
      <c r="C17" s="0" t="s">
        <v>166</v>
      </c>
      <c r="D17" s="0"/>
      <c r="E17" s="0"/>
      <c r="F17" s="0"/>
      <c r="G17" s="11" t="n">
        <v>45545</v>
      </c>
      <c r="H17" s="6" t="n">
        <v>-29.65</v>
      </c>
      <c r="I17" s="0" t="s">
        <v>146</v>
      </c>
      <c r="J17" s="0"/>
      <c r="K17" s="10" t="s">
        <f>=XIRR(K2:K16,J2:J16)</f>
      </c>
      <c r="L17" s="0"/>
      <c r="M17" s="0"/>
      <c r="N17" s="0"/>
      <c r="O17" s="0"/>
      <c r="P17" s="0"/>
      <c r="Q17" s="0"/>
      <c r="R17" s="0"/>
      <c r="S17" s="0"/>
      <c r="T17" s="10" t="s">
        <f>=XIRR(T2:T16,S2:S16)</f>
      </c>
      <c r="U17" s="0"/>
    </row>
    <row collapsed="false" customFormat="false" customHeight="false" hidden="false" ht="12.1" outlineLevel="0" r="18">
      <c r="A18" s="0"/>
      <c r="B18" s="10" t="s">
        <f>=XIRR(B2:B17,A2:A17)</f>
      </c>
      <c r="C18" s="0"/>
      <c r="D18" s="0"/>
      <c r="E18" s="0"/>
      <c r="F18" s="0"/>
      <c r="G18" s="11" t="n">
        <v>45636</v>
      </c>
      <c r="H18" s="6" t="n">
        <v>-32.6</v>
      </c>
      <c r="I18" s="0" t="s">
        <v>148</v>
      </c>
      <c r="J18" s="0"/>
      <c r="K18" s="8" t="s">
        <f>=-SUM(K2:K16)</f>
      </c>
      <c r="L18" s="0" t="s">
        <v>168</v>
      </c>
      <c r="M18" s="0"/>
      <c r="N18" s="0"/>
      <c r="O18" s="0"/>
      <c r="P18" s="0"/>
      <c r="Q18" s="0"/>
      <c r="R18" s="0"/>
      <c r="S18" s="0"/>
      <c r="T18" s="8" t="s">
        <f>=-SUM(T2:T16)</f>
      </c>
      <c r="U18" s="0" t="s">
        <v>168</v>
      </c>
    </row>
    <row collapsed="false" customFormat="false" customHeight="false" hidden="false" ht="12.1" outlineLevel="0" r="19">
      <c r="A19" s="0"/>
      <c r="B19" s="8" t="s">
        <f>=-SUM(B2:B17)</f>
      </c>
      <c r="C19" s="0" t="s">
        <v>168</v>
      </c>
      <c r="D19" s="0"/>
      <c r="E19" s="0"/>
      <c r="F19" s="0"/>
      <c r="G19" s="11" t="n">
        <v>45734</v>
      </c>
      <c r="H19" s="6" t="n">
        <v>-30.77</v>
      </c>
      <c r="I19" s="0" t="s">
        <v>150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11" t="n">
        <v>45818</v>
      </c>
      <c r="H20" s="6" t="n">
        <v>-28.89</v>
      </c>
      <c r="I20" s="0" t="s">
        <v>152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11" t="n">
        <v>45909</v>
      </c>
      <c r="H21" s="6" t="n">
        <v>-30.05</v>
      </c>
      <c r="I21" s="0" t="s">
        <v>155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11" t="n">
        <v>46000</v>
      </c>
      <c r="H22" s="6" t="n">
        <v>-28.2</v>
      </c>
      <c r="I22" s="0" t="s">
        <v>156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11" t="n">
        <v>46094</v>
      </c>
      <c r="H23" s="6" t="n">
        <v>-32.02</v>
      </c>
      <c r="I23" s="0" t="s">
        <v>158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11" t="n">
        <v>46170</v>
      </c>
      <c r="H24" s="8" t="s">
        <f>=-Портфель!J4</f>
      </c>
      <c r="I24" s="0" t="s">
        <v>166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10" t="s">
        <f>=XIRR(H2:H24,G2:G24)</f>
      </c>
      <c r="I25" s="0"/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8" t="s">
        <f>=-SUM(H2:H24)</f>
      </c>
      <c r="I26" s="0" t="s">
        <v>168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169</v>
      </c>
      <c r="C1" s="0"/>
    </row>
    <row collapsed="false" customFormat="false" customHeight="false" hidden="false" ht="12.1" outlineLevel="0" r="2">
      <c r="A2" s="11" t="n">
        <v>43454</v>
      </c>
      <c r="B2" s="6" t="n">
        <v>49000</v>
      </c>
      <c r="C2" s="0" t="s">
        <v>165</v>
      </c>
    </row>
    <row collapsed="false" customFormat="false" customHeight="false" hidden="false" ht="12.1" outlineLevel="0" r="3">
      <c r="A3" s="11" t="n">
        <v>43455</v>
      </c>
      <c r="B3" s="6" t="n">
        <v>-2181.5</v>
      </c>
      <c r="C3" s="0" t="s">
        <v>72</v>
      </c>
    </row>
    <row collapsed="false" customFormat="false" customHeight="false" hidden="false" ht="12.1" outlineLevel="0" r="4">
      <c r="A4" s="11" t="n">
        <v>43637</v>
      </c>
      <c r="B4" s="6" t="n">
        <v>-2181.5</v>
      </c>
      <c r="C4" s="0" t="s">
        <v>72</v>
      </c>
    </row>
    <row collapsed="false" customFormat="false" customHeight="false" hidden="false" ht="12.1" outlineLevel="0" r="5">
      <c r="A5" s="11" t="n">
        <v>43819</v>
      </c>
      <c r="B5" s="6" t="n">
        <v>-2181.5</v>
      </c>
      <c r="C5" s="0" t="s">
        <v>72</v>
      </c>
    </row>
    <row collapsed="false" customFormat="false" customHeight="false" hidden="false" ht="12.1" outlineLevel="0" r="6">
      <c r="A6" s="11" t="n">
        <v>44001</v>
      </c>
      <c r="B6" s="6" t="n">
        <v>-2181.5</v>
      </c>
      <c r="C6" s="0" t="s">
        <v>72</v>
      </c>
    </row>
    <row collapsed="false" customFormat="false" customHeight="false" hidden="false" ht="12.1" outlineLevel="0" r="7">
      <c r="A7" s="11" t="n">
        <v>44183</v>
      </c>
      <c r="B7" s="6" t="n">
        <v>-2181.5</v>
      </c>
      <c r="C7" s="0" t="s">
        <v>72</v>
      </c>
    </row>
    <row collapsed="false" customFormat="false" customHeight="false" hidden="false" ht="12.1" outlineLevel="0" r="8">
      <c r="A8" s="11" t="n">
        <v>44365</v>
      </c>
      <c r="B8" s="6" t="n">
        <v>-1897.5</v>
      </c>
      <c r="C8" s="0" t="s">
        <v>105</v>
      </c>
    </row>
    <row collapsed="false" customFormat="false" customHeight="false" hidden="false" ht="12.1" outlineLevel="0" r="9">
      <c r="A9" s="11" t="n">
        <v>44364</v>
      </c>
      <c r="B9" s="6" t="n">
        <v>-50000</v>
      </c>
      <c r="C9" s="0" t="s">
        <v>104</v>
      </c>
    </row>
    <row collapsed="false" customFormat="false" customHeight="false" hidden="false" ht="12.1" outlineLevel="0" r="10">
      <c r="A10" s="0"/>
      <c r="B10" s="10" t="s">
        <f>=XIRR(B2:B9,A2:A9)</f>
      </c>
      <c r="C10" s="0"/>
    </row>
    <row collapsed="false" customFormat="false" customHeight="false" hidden="false" ht="12.1" outlineLevel="0" r="11">
      <c r="A11" s="0"/>
      <c r="B11" s="8" t="s">
        <f>=-SUM(B2:B9)</f>
      </c>
      <c r="C11" s="0" t="s">
        <v>168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170</v>
      </c>
      <c r="C1" s="0"/>
      <c r="D1" s="0"/>
      <c r="E1" s="3" t="s">
        <v>171</v>
      </c>
      <c r="F1" s="0"/>
      <c r="G1" s="0"/>
      <c r="H1" s="3" t="s">
        <v>172</v>
      </c>
      <c r="I1" s="0"/>
      <c r="J1" s="0"/>
      <c r="K1" s="3" t="s">
        <v>173</v>
      </c>
      <c r="L1" s="0"/>
      <c r="M1" s="0"/>
      <c r="N1" s="3" t="s">
        <v>174</v>
      </c>
      <c r="O1" s="0"/>
      <c r="P1" s="0"/>
      <c r="Q1" s="3" t="s">
        <v>175</v>
      </c>
      <c r="R1" s="0"/>
      <c r="S1" s="0"/>
      <c r="T1" s="3" t="s">
        <v>176</v>
      </c>
      <c r="U1" s="0"/>
      <c r="V1" s="0"/>
      <c r="W1" s="3" t="s">
        <v>177</v>
      </c>
      <c r="X1" s="0"/>
      <c r="Y1" s="0"/>
      <c r="Z1" s="3" t="s">
        <v>178</v>
      </c>
      <c r="AA1" s="0"/>
      <c r="AB1" s="0"/>
      <c r="AC1" s="3" t="s">
        <v>179</v>
      </c>
      <c r="AD1" s="0"/>
    </row>
    <row collapsed="false" customFormat="false" customHeight="false" hidden="false" ht="12.1" outlineLevel="0" r="2">
      <c r="A2" s="11" t="n">
        <v>43881</v>
      </c>
      <c r="B2" s="6" t="n">
        <v>10</v>
      </c>
      <c r="C2" s="6" t="n">
        <v>65430</v>
      </c>
      <c r="D2" s="11" t="n">
        <v>43261</v>
      </c>
      <c r="E2" s="6" t="n">
        <v>50</v>
      </c>
      <c r="F2" s="6" t="n">
        <v>11400</v>
      </c>
      <c r="G2" s="11" t="n">
        <v>43999</v>
      </c>
      <c r="H2" s="6" t="n">
        <v>1</v>
      </c>
      <c r="I2" s="6" t="n">
        <v>50</v>
      </c>
      <c r="J2" s="11" t="n">
        <v>43490</v>
      </c>
      <c r="K2" s="6" t="n">
        <v>200</v>
      </c>
      <c r="L2" s="6" t="n">
        <v>29200</v>
      </c>
      <c r="M2" s="11" t="n">
        <v>43389</v>
      </c>
      <c r="N2" s="6" t="n">
        <v>50</v>
      </c>
      <c r="O2" s="6" t="n">
        <v>8379.0000915527</v>
      </c>
      <c r="P2" s="11" t="n">
        <v>43810</v>
      </c>
      <c r="Q2" s="6" t="n">
        <v>10</v>
      </c>
      <c r="R2" s="6" t="n">
        <v>17250</v>
      </c>
      <c r="S2" s="11" t="n">
        <v>43497</v>
      </c>
      <c r="T2" s="6" t="n">
        <v>400</v>
      </c>
      <c r="U2" s="6" t="n">
        <v>17600</v>
      </c>
      <c r="V2" s="11" t="n">
        <v>43999</v>
      </c>
      <c r="W2" s="6" t="n">
        <v>1</v>
      </c>
      <c r="X2" s="6" t="n">
        <v>62.8</v>
      </c>
      <c r="Y2" s="11" t="n">
        <v>43521</v>
      </c>
      <c r="Z2" s="6" t="n">
        <v>500</v>
      </c>
      <c r="AA2" s="6" t="n">
        <v>30700</v>
      </c>
      <c r="AB2" s="11" t="n">
        <v>44075</v>
      </c>
      <c r="AC2" s="6" t="n">
        <v>1</v>
      </c>
      <c r="AD2" s="6" t="n">
        <v>80593.8588</v>
      </c>
    </row>
    <row collapsed="false" customFormat="false" customHeight="false" hidden="false" ht="12.1" outlineLevel="0" r="3">
      <c r="A3" s="11" t="n">
        <v>44016</v>
      </c>
      <c r="B3" s="6" t="n">
        <v>10</v>
      </c>
      <c r="C3" s="6" t="n">
        <v>54175.2</v>
      </c>
      <c r="D3" s="11" t="n">
        <v>44015</v>
      </c>
      <c r="E3" s="6" t="n">
        <v>30</v>
      </c>
      <c r="F3" s="6" t="n">
        <v>6325.5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44016</v>
      </c>
      <c r="N3" s="6" t="n">
        <v>50</v>
      </c>
      <c r="O3" s="6" t="n">
        <v>9858.5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5" t="s">
        <f>=SUM(F2:F3)/SUM(E2:E3)</f>
      </c>
      <c r="F4" s="0" t="s">
        <v>11</v>
      </c>
      <c r="G4" s="0"/>
      <c r="H4" s="6" t="n">
        <v>233.47</v>
      </c>
      <c r="I4" s="0" t="s">
        <v>180</v>
      </c>
      <c r="J4" s="0"/>
      <c r="K4" s="6" t="n">
        <v>80.56</v>
      </c>
      <c r="L4" s="0" t="s">
        <v>180</v>
      </c>
      <c r="M4" s="0"/>
      <c r="N4" s="5" t="s">
        <f>=SUM(O2:O3)/SUM(N2:N3)</f>
      </c>
      <c r="O4" s="0" t="s">
        <v>11</v>
      </c>
      <c r="P4" s="0"/>
      <c r="Q4" s="6" t="n">
        <v>996.5</v>
      </c>
      <c r="R4" s="0" t="s">
        <v>180</v>
      </c>
      <c r="S4" s="0"/>
      <c r="T4" s="6" t="n">
        <v>23.575</v>
      </c>
      <c r="U4" s="0" t="s">
        <v>180</v>
      </c>
      <c r="V4" s="0"/>
      <c r="W4" s="6" t="n">
        <v>84.8</v>
      </c>
      <c r="X4" s="0" t="s">
        <v>180</v>
      </c>
      <c r="Y4" s="0"/>
      <c r="Z4" s="6" t="n">
        <v>208.79224777</v>
      </c>
      <c r="AA4" s="0" t="s">
        <v>180</v>
      </c>
      <c r="AB4" s="0"/>
      <c r="AC4" s="6" t="n">
        <v>50</v>
      </c>
      <c r="AD4" s="0" t="s">
        <v>180</v>
      </c>
    </row>
    <row collapsed="false" customFormat="false" customHeight="false" hidden="false" ht="12.1" outlineLevel="0" r="5">
      <c r="A5" s="0"/>
      <c r="B5" s="6" t="n">
        <v>4984</v>
      </c>
      <c r="C5" s="0" t="s">
        <v>180</v>
      </c>
      <c r="D5" s="0"/>
      <c r="E5" s="6" t="n">
        <v>322.26</v>
      </c>
      <c r="F5" s="0" t="s">
        <v>180</v>
      </c>
      <c r="G5" s="0"/>
      <c r="H5" s="6" t="n">
        <v>1</v>
      </c>
      <c r="I5" s="0" t="s">
        <v>181</v>
      </c>
      <c r="J5" s="0"/>
      <c r="K5" s="6" t="n">
        <v>200</v>
      </c>
      <c r="L5" s="0" t="s">
        <v>181</v>
      </c>
      <c r="M5" s="0"/>
      <c r="N5" s="6" t="n">
        <v>115.77</v>
      </c>
      <c r="O5" s="0" t="s">
        <v>180</v>
      </c>
      <c r="P5" s="0"/>
      <c r="Q5" s="6" t="n">
        <v>10</v>
      </c>
      <c r="R5" s="0" t="s">
        <v>181</v>
      </c>
      <c r="S5" s="0"/>
      <c r="T5" s="6" t="n">
        <v>400</v>
      </c>
      <c r="U5" s="0" t="s">
        <v>181</v>
      </c>
      <c r="V5" s="0"/>
      <c r="W5" s="6" t="n">
        <v>1</v>
      </c>
      <c r="X5" s="0" t="s">
        <v>181</v>
      </c>
      <c r="Y5" s="0"/>
      <c r="Z5" s="6" t="n">
        <v>500</v>
      </c>
      <c r="AA5" s="0" t="s">
        <v>181</v>
      </c>
      <c r="AB5" s="0"/>
      <c r="AC5" s="6" t="n">
        <v>1</v>
      </c>
      <c r="AD5" s="0" t="s">
        <v>181</v>
      </c>
    </row>
    <row collapsed="false" customFormat="false" customHeight="false" hidden="false" ht="12.1" outlineLevel="0" r="6">
      <c r="A6" s="0"/>
      <c r="B6" s="6" t="n">
        <v>20</v>
      </c>
      <c r="C6" s="0" t="s">
        <v>181</v>
      </c>
      <c r="D6" s="0"/>
      <c r="E6" s="6" t="n">
        <v>80</v>
      </c>
      <c r="F6" s="0" t="s">
        <v>181</v>
      </c>
      <c r="G6" s="0"/>
      <c r="H6" s="5" t="s">
        <f>=H5*(ABS(H4)-ABS(H3))</f>
      </c>
      <c r="I6" s="0" t="s">
        <v>182</v>
      </c>
      <c r="J6" s="0"/>
      <c r="K6" s="5" t="s">
        <f>=K5*(ABS(K4)-ABS(K3))</f>
      </c>
      <c r="L6" s="0" t="s">
        <v>182</v>
      </c>
      <c r="M6" s="0"/>
      <c r="N6" s="6" t="n">
        <v>100</v>
      </c>
      <c r="O6" s="0" t="s">
        <v>181</v>
      </c>
      <c r="P6" s="0"/>
      <c r="Q6" s="5" t="s">
        <f>=Q5*(ABS(Q4)-ABS(Q3))</f>
      </c>
      <c r="R6" s="0" t="s">
        <v>182</v>
      </c>
      <c r="S6" s="0"/>
      <c r="T6" s="5" t="s">
        <f>=T5*(ABS(T4)-ABS(T3))</f>
      </c>
      <c r="U6" s="0" t="s">
        <v>182</v>
      </c>
      <c r="V6" s="0"/>
      <c r="W6" s="5" t="s">
        <f>=W5*(ABS(W4)-ABS(W3))</f>
      </c>
      <c r="X6" s="0" t="s">
        <v>182</v>
      </c>
      <c r="Y6" s="0"/>
      <c r="Z6" s="5" t="s">
        <f>=Z5*(ABS(Z4)-ABS(Z3))</f>
      </c>
      <c r="AA6" s="0" t="s">
        <v>182</v>
      </c>
      <c r="AB6" s="0"/>
      <c r="AC6" s="6" t="s">
        <f>=Портфель!G13*Портфель!$Q$17</f>
      </c>
      <c r="AD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182</v>
      </c>
      <c r="D7" s="0"/>
      <c r="E7" s="5" t="s">
        <f>=E6*(ABS(E5)-ABS(E4))</f>
      </c>
      <c r="F7" s="0" t="s">
        <v>182</v>
      </c>
      <c r="G7" s="0"/>
      <c r="H7" s="0"/>
      <c r="I7" s="0"/>
      <c r="J7" s="0"/>
      <c r="K7" s="0"/>
      <c r="L7" s="0"/>
      <c r="M7" s="0"/>
      <c r="N7" s="5" t="s">
        <f>=N6*(ABS(N5)-ABS(N4))</f>
      </c>
      <c r="O7" s="0" t="s">
        <v>182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6" t="s">
        <f>=Портфель!H13*Портфель!$Q$13</f>
      </c>
      <c r="AD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5" t="s">
        <f>=AC5*(AC6*AC4/100-AC3+AC7)</f>
      </c>
      <c r="AD8" s="0" t="s">
        <v>182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62</v>
      </c>
      <c r="B1" s="18" t="s">
        <v>0</v>
      </c>
      <c r="C1" s="18" t="s">
        <v>2</v>
      </c>
      <c r="D1" s="18" t="s">
        <v>183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184</v>
      </c>
      <c r="L1" s="18" t="s">
        <v>185</v>
      </c>
      <c r="M1" s="18" t="s">
        <v>26</v>
      </c>
      <c r="N1" s="18" t="s">
        <v>19</v>
      </c>
      <c r="O1" s="18" t="s">
        <v>186</v>
      </c>
    </row>
    <row collapsed="false" customFormat="false" customHeight="false" hidden="false" ht="12.1" outlineLevel="0" r="2">
      <c r="A2" s="21" t="n">
        <v>43260.427083333</v>
      </c>
      <c r="B2" s="22" t="s">
        <v>187</v>
      </c>
      <c r="C2" s="22" t="s">
        <v>70</v>
      </c>
      <c r="D2" s="22" t="s">
        <v>187</v>
      </c>
      <c r="E2" s="22" t="s">
        <v>187</v>
      </c>
      <c r="F2" s="22" t="s">
        <v>19</v>
      </c>
      <c r="G2" s="23" t="n">
        <v>1</v>
      </c>
      <c r="H2" s="24" t="n">
        <v>100000</v>
      </c>
      <c r="I2" s="24" t="n">
        <v>100000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 t="s">
        <v>188</v>
      </c>
    </row>
    <row collapsed="false" customFormat="false" customHeight="false" hidden="false" ht="12.1" outlineLevel="0" r="3">
      <c r="A3" s="20" t="n">
        <v>43261</v>
      </c>
      <c r="B3" s="16" t="s">
        <v>21</v>
      </c>
      <c r="C3" s="16" t="s">
        <v>189</v>
      </c>
      <c r="D3" s="16" t="s">
        <v>165</v>
      </c>
      <c r="E3" s="16" t="s">
        <v>17</v>
      </c>
      <c r="F3" s="16" t="s">
        <v>19</v>
      </c>
      <c r="G3" s="7" t="n">
        <v>100</v>
      </c>
      <c r="H3" s="6" t="n">
        <v>228</v>
      </c>
      <c r="I3" s="6" t="n">
        <v>-22800</v>
      </c>
      <c r="J3" s="6" t="n">
        <v>0</v>
      </c>
      <c r="K3" s="6" t="n">
        <v>0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43389</v>
      </c>
      <c r="B4" s="16" t="s">
        <v>31</v>
      </c>
      <c r="C4" s="16" t="s">
        <v>190</v>
      </c>
      <c r="D4" s="16" t="s">
        <v>165</v>
      </c>
      <c r="E4" s="16" t="s">
        <v>17</v>
      </c>
      <c r="F4" s="16" t="s">
        <v>19</v>
      </c>
      <c r="G4" s="7" t="n">
        <v>150</v>
      </c>
      <c r="H4" s="6" t="n">
        <v>167.58000183105</v>
      </c>
      <c r="I4" s="6" t="n">
        <v>-25137.000274658</v>
      </c>
      <c r="J4" s="6" t="n">
        <v>0</v>
      </c>
      <c r="K4" s="6" t="n">
        <v>0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43454</v>
      </c>
      <c r="B5" s="16" t="s">
        <v>169</v>
      </c>
      <c r="C5" s="16" t="s">
        <v>191</v>
      </c>
      <c r="D5" s="16" t="s">
        <v>165</v>
      </c>
      <c r="E5" s="16" t="s">
        <v>51</v>
      </c>
      <c r="F5" s="16" t="s">
        <v>19</v>
      </c>
      <c r="G5" s="7" t="n">
        <v>50</v>
      </c>
      <c r="H5" s="6" t="n">
        <v>98</v>
      </c>
      <c r="I5" s="6" t="n">
        <v>-49000</v>
      </c>
      <c r="J5" s="6" t="n">
        <v>0</v>
      </c>
      <c r="K5" s="6" t="n">
        <v>0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1" t="n">
        <v>43486</v>
      </c>
      <c r="B6" s="22" t="s">
        <v>187</v>
      </c>
      <c r="C6" s="22" t="s">
        <v>70</v>
      </c>
      <c r="D6" s="22" t="s">
        <v>187</v>
      </c>
      <c r="E6" s="22" t="s">
        <v>187</v>
      </c>
      <c r="F6" s="22" t="s">
        <v>19</v>
      </c>
      <c r="G6" s="23" t="n">
        <v>1</v>
      </c>
      <c r="H6" s="24" t="n">
        <v>100000</v>
      </c>
      <c r="I6" s="24" t="n">
        <v>100000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5" t="n">
        <v>43487</v>
      </c>
      <c r="B7" s="26" t="s">
        <v>192</v>
      </c>
      <c r="C7" s="26" t="s">
        <v>193</v>
      </c>
      <c r="D7" s="26" t="s">
        <v>192</v>
      </c>
      <c r="E7" s="26" t="s">
        <v>192</v>
      </c>
      <c r="F7" s="26" t="s">
        <v>19</v>
      </c>
      <c r="G7" s="27" t="n">
        <v>1</v>
      </c>
      <c r="H7" s="28" t="n">
        <v>-149</v>
      </c>
      <c r="I7" s="28" t="n">
        <v>-149</v>
      </c>
      <c r="J7" s="28" t="n">
        <v>0</v>
      </c>
      <c r="K7" s="28" t="n">
        <v>0</v>
      </c>
      <c r="L7" s="28" t="n">
        <v>0</v>
      </c>
      <c r="M7" s="28"/>
      <c r="N7" s="6" t="s">
        <f>=I7+J7+K7+L7</f>
      </c>
      <c r="O7" s="26"/>
    </row>
    <row collapsed="false" customFormat="false" customHeight="false" hidden="false" ht="12.1" outlineLevel="0" r="8">
      <c r="A8" s="20" t="n">
        <v>43490</v>
      </c>
      <c r="B8" s="16" t="s">
        <v>28</v>
      </c>
      <c r="C8" s="16" t="s">
        <v>194</v>
      </c>
      <c r="D8" s="16" t="s">
        <v>165</v>
      </c>
      <c r="E8" s="16" t="s">
        <v>17</v>
      </c>
      <c r="F8" s="16" t="s">
        <v>19</v>
      </c>
      <c r="G8" s="7" t="n">
        <v>200</v>
      </c>
      <c r="H8" s="6" t="n">
        <v>146</v>
      </c>
      <c r="I8" s="6" t="n">
        <v>-29200</v>
      </c>
      <c r="J8" s="6" t="n">
        <v>0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43497</v>
      </c>
      <c r="B9" s="16" t="s">
        <v>37</v>
      </c>
      <c r="C9" s="16" t="s">
        <v>195</v>
      </c>
      <c r="D9" s="16" t="s">
        <v>165</v>
      </c>
      <c r="E9" s="16" t="s">
        <v>17</v>
      </c>
      <c r="F9" s="16" t="s">
        <v>19</v>
      </c>
      <c r="G9" s="7" t="n">
        <v>400</v>
      </c>
      <c r="H9" s="6" t="n">
        <v>44</v>
      </c>
      <c r="I9" s="6" t="n">
        <v>-17600</v>
      </c>
      <c r="J9" s="6" t="n">
        <v>0</v>
      </c>
      <c r="K9" s="6" t="n">
        <v>0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43521</v>
      </c>
      <c r="B10" s="16" t="s">
        <v>44</v>
      </c>
      <c r="C10" s="16" t="s">
        <v>196</v>
      </c>
      <c r="D10" s="16" t="s">
        <v>165</v>
      </c>
      <c r="E10" s="16" t="s">
        <v>45</v>
      </c>
      <c r="F10" s="16" t="s">
        <v>19</v>
      </c>
      <c r="G10" s="7" t="n">
        <v>50</v>
      </c>
      <c r="H10" s="6" t="n">
        <v>614</v>
      </c>
      <c r="I10" s="6" t="n">
        <v>-30700</v>
      </c>
      <c r="J10" s="6" t="n">
        <v>0</v>
      </c>
      <c r="K10" s="6" t="n">
        <v>0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5" t="n">
        <v>43606</v>
      </c>
      <c r="B11" s="26" t="s">
        <v>192</v>
      </c>
      <c r="C11" s="26" t="s">
        <v>193</v>
      </c>
      <c r="D11" s="26" t="s">
        <v>192</v>
      </c>
      <c r="E11" s="26" t="s">
        <v>192</v>
      </c>
      <c r="F11" s="26" t="s">
        <v>19</v>
      </c>
      <c r="G11" s="27" t="n">
        <v>1</v>
      </c>
      <c r="H11" s="28" t="n">
        <v>-149</v>
      </c>
      <c r="I11" s="28" t="n">
        <v>-149</v>
      </c>
      <c r="J11" s="28" t="n">
        <v>0</v>
      </c>
      <c r="K11" s="28" t="n">
        <v>0</v>
      </c>
      <c r="L11" s="28" t="n">
        <v>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9" t="n">
        <v>43678.6375</v>
      </c>
      <c r="B12" s="30" t="s">
        <v>26</v>
      </c>
      <c r="C12" s="30" t="s">
        <v>197</v>
      </c>
      <c r="D12" s="30" t="s">
        <v>165</v>
      </c>
      <c r="E12" s="30" t="s">
        <v>165</v>
      </c>
      <c r="F12" s="30" t="s">
        <v>19</v>
      </c>
      <c r="G12" s="31" t="n">
        <v>1500</v>
      </c>
      <c r="H12" s="32" t="n">
        <v>72</v>
      </c>
      <c r="I12" s="32" t="n">
        <v>-108000</v>
      </c>
      <c r="J12" s="32" t="n">
        <v>0</v>
      </c>
      <c r="K12" s="32" t="n">
        <v>0</v>
      </c>
      <c r="L12" s="32" t="n">
        <v>0</v>
      </c>
      <c r="M12" s="32"/>
      <c r="N12" s="6" t="s">
        <f>=I12+J12+K12+L12</f>
      </c>
      <c r="O12" s="30"/>
    </row>
    <row collapsed="false" customFormat="false" customHeight="false" hidden="false" ht="12.1" outlineLevel="0" r="13">
      <c r="A13" s="21" t="n">
        <v>43809</v>
      </c>
      <c r="B13" s="22" t="s">
        <v>187</v>
      </c>
      <c r="C13" s="22" t="s">
        <v>70</v>
      </c>
      <c r="D13" s="22" t="s">
        <v>187</v>
      </c>
      <c r="E13" s="22" t="s">
        <v>187</v>
      </c>
      <c r="F13" s="22" t="s">
        <v>19</v>
      </c>
      <c r="G13" s="23" t="n">
        <v>1</v>
      </c>
      <c r="H13" s="24" t="n">
        <v>50000</v>
      </c>
      <c r="I13" s="24" t="n">
        <v>50000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43810</v>
      </c>
      <c r="B14" s="16" t="s">
        <v>34</v>
      </c>
      <c r="C14" s="16" t="s">
        <v>198</v>
      </c>
      <c r="D14" s="16" t="s">
        <v>165</v>
      </c>
      <c r="E14" s="16" t="s">
        <v>17</v>
      </c>
      <c r="F14" s="16" t="s">
        <v>19</v>
      </c>
      <c r="G14" s="7" t="n">
        <v>10</v>
      </c>
      <c r="H14" s="6" t="n">
        <v>1725</v>
      </c>
      <c r="I14" s="6" t="n">
        <v>-17250</v>
      </c>
      <c r="J14" s="6" t="n">
        <v>0</v>
      </c>
      <c r="K14" s="6" t="n">
        <v>0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43881</v>
      </c>
      <c r="B15" s="16" t="s">
        <v>16</v>
      </c>
      <c r="C15" s="16" t="s">
        <v>199</v>
      </c>
      <c r="D15" s="16" t="s">
        <v>165</v>
      </c>
      <c r="E15" s="16" t="s">
        <v>17</v>
      </c>
      <c r="F15" s="16" t="s">
        <v>19</v>
      </c>
      <c r="G15" s="7" t="n">
        <v>10</v>
      </c>
      <c r="H15" s="6" t="n">
        <v>6543</v>
      </c>
      <c r="I15" s="6" t="n">
        <v>-65430</v>
      </c>
      <c r="J15" s="6" t="n">
        <v>0</v>
      </c>
      <c r="K15" s="6" t="n">
        <v>0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33" t="n">
        <v>43881</v>
      </c>
      <c r="B16" s="34" t="s">
        <v>31</v>
      </c>
      <c r="C16" s="34" t="s">
        <v>190</v>
      </c>
      <c r="D16" s="34" t="s">
        <v>167</v>
      </c>
      <c r="E16" s="34" t="s">
        <v>17</v>
      </c>
      <c r="F16" s="34" t="s">
        <v>19</v>
      </c>
      <c r="G16" s="35" t="n">
        <v>-100</v>
      </c>
      <c r="H16" s="36" t="n">
        <v>234</v>
      </c>
      <c r="I16" s="36" t="n">
        <v>23400</v>
      </c>
      <c r="J16" s="36" t="n">
        <v>0</v>
      </c>
      <c r="K16" s="36" t="n">
        <v>0</v>
      </c>
      <c r="L16" s="36" t="n">
        <v>0</v>
      </c>
      <c r="M16" s="36"/>
      <c r="N16" s="6" t="s">
        <f>=I16+J16+K16+L16</f>
      </c>
      <c r="O16" s="34"/>
    </row>
    <row collapsed="false" customFormat="false" customHeight="false" hidden="false" ht="12.1" outlineLevel="0" r="17">
      <c r="A17" s="33" t="n">
        <v>43886</v>
      </c>
      <c r="B17" s="34" t="s">
        <v>21</v>
      </c>
      <c r="C17" s="34" t="s">
        <v>189</v>
      </c>
      <c r="D17" s="34" t="s">
        <v>167</v>
      </c>
      <c r="E17" s="34" t="s">
        <v>17</v>
      </c>
      <c r="F17" s="34" t="s">
        <v>19</v>
      </c>
      <c r="G17" s="35" t="n">
        <v>-50</v>
      </c>
      <c r="H17" s="36" t="n">
        <v>245</v>
      </c>
      <c r="I17" s="36" t="n">
        <v>12250</v>
      </c>
      <c r="J17" s="36" t="n">
        <v>0</v>
      </c>
      <c r="K17" s="36" t="n">
        <v>0</v>
      </c>
      <c r="L17" s="36" t="n">
        <v>0</v>
      </c>
      <c r="M17" s="36"/>
      <c r="N17" s="6" t="s">
        <f>=I17+J17+K17+L17</f>
      </c>
      <c r="O17" s="34"/>
    </row>
    <row collapsed="false" customFormat="false" customHeight="false" hidden="false" ht="12.1" outlineLevel="0" r="18">
      <c r="A18" s="37" t="n">
        <v>43910</v>
      </c>
      <c r="B18" s="38" t="s">
        <v>200</v>
      </c>
      <c r="C18" s="38" t="s">
        <v>84</v>
      </c>
      <c r="D18" s="38" t="s">
        <v>200</v>
      </c>
      <c r="E18" s="38" t="s">
        <v>200</v>
      </c>
      <c r="F18" s="38" t="s">
        <v>19</v>
      </c>
      <c r="G18" s="39" t="n">
        <v>1</v>
      </c>
      <c r="H18" s="40" t="n">
        <v>-10000</v>
      </c>
      <c r="I18" s="40" t="n">
        <v>-10000</v>
      </c>
      <c r="J18" s="40" t="n">
        <v>0</v>
      </c>
      <c r="K18" s="40" t="n">
        <v>0</v>
      </c>
      <c r="L18" s="40" t="n">
        <v>0</v>
      </c>
      <c r="M18" s="40"/>
      <c r="N18" s="6" t="s">
        <f>=I18+J18+K18+L18</f>
      </c>
      <c r="O18" s="38" t="s">
        <v>201</v>
      </c>
    </row>
    <row collapsed="false" customFormat="false" customHeight="false" hidden="false" ht="12.1" outlineLevel="0" r="19">
      <c r="A19" s="20" t="n">
        <v>43999</v>
      </c>
      <c r="B19" s="16" t="s">
        <v>24</v>
      </c>
      <c r="C19" s="16" t="s">
        <v>202</v>
      </c>
      <c r="D19" s="16" t="s">
        <v>165</v>
      </c>
      <c r="E19" s="16" t="s">
        <v>17</v>
      </c>
      <c r="F19" s="16" t="s">
        <v>19</v>
      </c>
      <c r="G19" s="7" t="n">
        <v>1</v>
      </c>
      <c r="H19" s="6" t="n">
        <v>62.8</v>
      </c>
      <c r="I19" s="6" t="n">
        <v>-62.8</v>
      </c>
      <c r="J19" s="6" t="n">
        <v>0</v>
      </c>
      <c r="K19" s="6" t="n">
        <v>0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43999</v>
      </c>
      <c r="B20" s="16" t="s">
        <v>24</v>
      </c>
      <c r="C20" s="16" t="s">
        <v>25</v>
      </c>
      <c r="D20" s="16" t="s">
        <v>165</v>
      </c>
      <c r="E20" s="16" t="s">
        <v>17</v>
      </c>
      <c r="F20" s="16" t="s">
        <v>19</v>
      </c>
      <c r="G20" s="7" t="n">
        <v>1</v>
      </c>
      <c r="H20" s="6" t="n">
        <v>50</v>
      </c>
      <c r="I20" s="6" t="n">
        <v>-50</v>
      </c>
      <c r="J20" s="6" t="n">
        <v>0</v>
      </c>
      <c r="K20" s="6" t="n">
        <v>0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44013</v>
      </c>
      <c r="B21" s="22" t="s">
        <v>187</v>
      </c>
      <c r="C21" s="22" t="s">
        <v>70</v>
      </c>
      <c r="D21" s="22" t="s">
        <v>187</v>
      </c>
      <c r="E21" s="22" t="s">
        <v>187</v>
      </c>
      <c r="F21" s="22" t="s">
        <v>19</v>
      </c>
      <c r="G21" s="23" t="n">
        <v>1</v>
      </c>
      <c r="H21" s="24" t="n">
        <v>200000</v>
      </c>
      <c r="I21" s="24" t="n">
        <v>200000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44015</v>
      </c>
      <c r="B22" s="16" t="s">
        <v>21</v>
      </c>
      <c r="C22" s="16" t="s">
        <v>189</v>
      </c>
      <c r="D22" s="16" t="s">
        <v>165</v>
      </c>
      <c r="E22" s="16" t="s">
        <v>17</v>
      </c>
      <c r="F22" s="16" t="s">
        <v>19</v>
      </c>
      <c r="G22" s="7" t="n">
        <v>30</v>
      </c>
      <c r="H22" s="6" t="n">
        <v>210.85</v>
      </c>
      <c r="I22" s="6" t="n">
        <v>-6325.5</v>
      </c>
      <c r="J22" s="6" t="n">
        <v>0</v>
      </c>
      <c r="K22" s="6" t="n">
        <v>0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44016</v>
      </c>
      <c r="B23" s="16" t="s">
        <v>31</v>
      </c>
      <c r="C23" s="16" t="s">
        <v>190</v>
      </c>
      <c r="D23" s="16" t="s">
        <v>165</v>
      </c>
      <c r="E23" s="16" t="s">
        <v>17</v>
      </c>
      <c r="F23" s="16" t="s">
        <v>19</v>
      </c>
      <c r="G23" s="7" t="n">
        <v>50</v>
      </c>
      <c r="H23" s="6" t="n">
        <v>197.17</v>
      </c>
      <c r="I23" s="6" t="n">
        <v>-9858.5</v>
      </c>
      <c r="J23" s="6" t="n">
        <v>0</v>
      </c>
      <c r="K23" s="6" t="n">
        <v>0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44016</v>
      </c>
      <c r="B24" s="16" t="s">
        <v>16</v>
      </c>
      <c r="C24" s="16" t="s">
        <v>199</v>
      </c>
      <c r="D24" s="16" t="s">
        <v>165</v>
      </c>
      <c r="E24" s="16" t="s">
        <v>17</v>
      </c>
      <c r="F24" s="16" t="s">
        <v>19</v>
      </c>
      <c r="G24" s="7" t="n">
        <v>10</v>
      </c>
      <c r="H24" s="6" t="n">
        <v>5417.5</v>
      </c>
      <c r="I24" s="6" t="n">
        <v>-54175</v>
      </c>
      <c r="J24" s="6" t="n">
        <v>0</v>
      </c>
      <c r="K24" s="6" t="n">
        <v>-0.2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44075</v>
      </c>
      <c r="B25" s="16" t="s">
        <v>50</v>
      </c>
      <c r="C25" s="16" t="s">
        <v>203</v>
      </c>
      <c r="D25" s="16" t="s">
        <v>165</v>
      </c>
      <c r="E25" s="16" t="s">
        <v>51</v>
      </c>
      <c r="F25" s="16" t="s">
        <v>26</v>
      </c>
      <c r="G25" s="7" t="n">
        <v>1</v>
      </c>
      <c r="H25" s="6" t="n">
        <v>109.2</v>
      </c>
      <c r="I25" s="6" t="n">
        <v>-1092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 t="s">
        <v>204</v>
      </c>
      <c r="M26" s="5" t="s">
        <f>=SUM(M2:M25)</f>
      </c>
      <c r="N26" s="5" t="s">
        <f>=SUM(N2:N25)</f>
      </c>
      <c r="O26" s="4"/>
    </row>
  </sheetData>
  <autoFilter ref="A1:O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62</v>
      </c>
      <c r="B1" s="42" t="s">
        <v>205</v>
      </c>
      <c r="C1" s="42" t="s">
        <v>0</v>
      </c>
      <c r="D1" s="42" t="s">
        <v>2</v>
      </c>
      <c r="E1" s="42" t="s">
        <v>206</v>
      </c>
      <c r="F1" s="42" t="s">
        <v>3</v>
      </c>
      <c r="G1" s="42" t="s">
        <v>207</v>
      </c>
      <c r="H1" s="42" t="s">
        <v>208</v>
      </c>
      <c r="I1" s="42" t="s">
        <v>209</v>
      </c>
      <c r="J1" s="42" t="s">
        <v>210</v>
      </c>
      <c r="K1" s="42" t="s">
        <v>211</v>
      </c>
      <c r="L1" s="42" t="s">
        <v>212</v>
      </c>
      <c r="M1" s="42" t="s">
        <v>213</v>
      </c>
      <c r="N1" s="42" t="s">
        <v>214</v>
      </c>
    </row>
    <row collapsed="false" customFormat="false" customHeight="false" hidden="false" ht="12.1" outlineLevel="0" r="2">
      <c r="A2" s="41" t="n">
        <v>43277</v>
      </c>
      <c r="B2" s="16" t="s">
        <v>215</v>
      </c>
      <c r="C2" s="16" t="s">
        <v>21</v>
      </c>
      <c r="D2" s="16" t="s">
        <v>22</v>
      </c>
      <c r="E2" s="7" t="n">
        <v>100</v>
      </c>
      <c r="F2" s="16" t="s">
        <v>19</v>
      </c>
      <c r="G2" s="6" t="n">
        <v>12</v>
      </c>
      <c r="H2" s="6" t="n">
        <v>199.91</v>
      </c>
      <c r="I2" s="6" t="n">
        <v>228</v>
      </c>
      <c r="J2" s="6" t="n">
        <v>156</v>
      </c>
      <c r="K2" s="6" t="n">
        <v>1200</v>
      </c>
      <c r="L2" s="6" t="n">
        <v>1044</v>
      </c>
      <c r="M2" s="6" t="n">
        <v>4.58</v>
      </c>
      <c r="N2" s="6" t="n">
        <v>5.22</v>
      </c>
    </row>
    <row collapsed="false" customFormat="false" customHeight="false" hidden="false" ht="12.1" outlineLevel="0" r="3">
      <c r="A3" s="41" t="n">
        <v>43591</v>
      </c>
      <c r="B3" s="16" t="s">
        <v>215</v>
      </c>
      <c r="C3" s="16" t="s">
        <v>28</v>
      </c>
      <c r="D3" s="16" t="s">
        <v>29</v>
      </c>
      <c r="E3" s="7" t="n">
        <v>200</v>
      </c>
      <c r="F3" s="16" t="s">
        <v>19</v>
      </c>
      <c r="G3" s="6" t="n">
        <v>5.8</v>
      </c>
      <c r="H3" s="6" t="n">
        <v>170.36</v>
      </c>
      <c r="I3" s="6" t="n">
        <v>146</v>
      </c>
      <c r="J3" s="6" t="n">
        <v>151</v>
      </c>
      <c r="K3" s="6" t="n">
        <v>1160</v>
      </c>
      <c r="L3" s="6" t="n">
        <v>1009</v>
      </c>
      <c r="M3" s="6" t="n">
        <v>3.46</v>
      </c>
      <c r="N3" s="6" t="n">
        <v>2.96</v>
      </c>
    </row>
    <row collapsed="false" customFormat="false" customHeight="false" hidden="false" ht="12.1" outlineLevel="0" r="4">
      <c r="A4" s="41" t="n">
        <v>43627</v>
      </c>
      <c r="B4" s="16" t="s">
        <v>215</v>
      </c>
      <c r="C4" s="16" t="s">
        <v>37</v>
      </c>
      <c r="D4" s="16" t="s">
        <v>38</v>
      </c>
      <c r="E4" s="7" t="n">
        <v>400</v>
      </c>
      <c r="F4" s="16" t="s">
        <v>19</v>
      </c>
      <c r="G4" s="6" t="n">
        <v>1.398</v>
      </c>
      <c r="H4" s="6" t="n">
        <v>46.05</v>
      </c>
      <c r="I4" s="6" t="n">
        <v>44</v>
      </c>
      <c r="J4" s="6" t="n">
        <v>73</v>
      </c>
      <c r="K4" s="6" t="n">
        <v>559.2</v>
      </c>
      <c r="L4" s="6" t="n">
        <v>486.2</v>
      </c>
      <c r="M4" s="6" t="n">
        <v>2.76</v>
      </c>
      <c r="N4" s="6" t="n">
        <v>2.64</v>
      </c>
    </row>
    <row collapsed="false" customFormat="false" customHeight="false" hidden="false" ht="12.1" outlineLevel="0" r="5">
      <c r="A5" s="41" t="n">
        <v>43629</v>
      </c>
      <c r="B5" s="16" t="s">
        <v>215</v>
      </c>
      <c r="C5" s="16" t="s">
        <v>21</v>
      </c>
      <c r="D5" s="16" t="s">
        <v>22</v>
      </c>
      <c r="E5" s="7" t="n">
        <v>100</v>
      </c>
      <c r="F5" s="16" t="s">
        <v>19</v>
      </c>
      <c r="G5" s="6" t="n">
        <v>16</v>
      </c>
      <c r="H5" s="6" t="n">
        <v>240.49</v>
      </c>
      <c r="I5" s="6" t="n">
        <v>228</v>
      </c>
      <c r="J5" s="6" t="n">
        <v>208</v>
      </c>
      <c r="K5" s="6" t="n">
        <v>1600</v>
      </c>
      <c r="L5" s="6" t="n">
        <v>1392</v>
      </c>
      <c r="M5" s="6" t="n">
        <v>6.11</v>
      </c>
      <c r="N5" s="6" t="n">
        <v>5.79</v>
      </c>
    </row>
    <row collapsed="false" customFormat="false" customHeight="false" hidden="false" ht="12.1" outlineLevel="0" r="6">
      <c r="A6" s="41" t="n">
        <v>43635</v>
      </c>
      <c r="B6" s="16" t="s">
        <v>215</v>
      </c>
      <c r="C6" s="16" t="s">
        <v>28</v>
      </c>
      <c r="D6" s="16" t="s">
        <v>29</v>
      </c>
      <c r="E6" s="7" t="n">
        <v>200</v>
      </c>
      <c r="F6" s="16" t="s">
        <v>19</v>
      </c>
      <c r="G6" s="6" t="n">
        <v>7.34</v>
      </c>
      <c r="H6" s="6" t="n">
        <v>173.16</v>
      </c>
      <c r="I6" s="6" t="n">
        <v>146</v>
      </c>
      <c r="J6" s="6" t="n">
        <v>191</v>
      </c>
      <c r="K6" s="6" t="n">
        <v>1468</v>
      </c>
      <c r="L6" s="6" t="n">
        <v>1277</v>
      </c>
      <c r="M6" s="6" t="n">
        <v>4.37</v>
      </c>
      <c r="N6" s="6" t="n">
        <v>3.69</v>
      </c>
    </row>
    <row collapsed="false" customFormat="false" customHeight="false" hidden="false" ht="12.1" outlineLevel="0" r="7">
      <c r="A7" s="41" t="n">
        <v>43636</v>
      </c>
      <c r="B7" s="16" t="s">
        <v>215</v>
      </c>
      <c r="C7" s="16" t="s">
        <v>37</v>
      </c>
      <c r="D7" s="16" t="s">
        <v>38</v>
      </c>
      <c r="E7" s="7" t="n">
        <v>400</v>
      </c>
      <c r="F7" s="16" t="s">
        <v>19</v>
      </c>
      <c r="G7" s="6" t="n">
        <v>1.488</v>
      </c>
      <c r="H7" s="6" t="n">
        <v>45.08</v>
      </c>
      <c r="I7" s="6" t="n">
        <v>44</v>
      </c>
      <c r="J7" s="6" t="n">
        <v>77</v>
      </c>
      <c r="K7" s="6" t="n">
        <v>595.2</v>
      </c>
      <c r="L7" s="6" t="n">
        <v>518.2</v>
      </c>
      <c r="M7" s="6" t="n">
        <v>2.94</v>
      </c>
      <c r="N7" s="6" t="n">
        <v>2.87</v>
      </c>
    </row>
    <row collapsed="false" customFormat="false" customHeight="false" hidden="false" ht="12.1" outlineLevel="0" r="8">
      <c r="A8" s="41" t="n">
        <v>43664</v>
      </c>
      <c r="B8" s="16" t="s">
        <v>215</v>
      </c>
      <c r="C8" s="16" t="s">
        <v>31</v>
      </c>
      <c r="D8" s="16" t="s">
        <v>32</v>
      </c>
      <c r="E8" s="7" t="n">
        <v>150</v>
      </c>
      <c r="F8" s="16" t="s">
        <v>19</v>
      </c>
      <c r="G8" s="6" t="n">
        <v>16.61</v>
      </c>
      <c r="H8" s="6" t="n">
        <v>218.3</v>
      </c>
      <c r="I8" s="6" t="n">
        <v>167.58</v>
      </c>
      <c r="J8" s="6" t="n">
        <v>324</v>
      </c>
      <c r="K8" s="6" t="n">
        <v>2491.5</v>
      </c>
      <c r="L8" s="6" t="n">
        <v>2167.5</v>
      </c>
      <c r="M8" s="6" t="n">
        <v>8.62</v>
      </c>
      <c r="N8" s="6" t="n">
        <v>6.62</v>
      </c>
    </row>
    <row collapsed="false" customFormat="false" customHeight="false" hidden="false" ht="12.1" outlineLevel="0" r="9">
      <c r="A9" s="41" t="n">
        <v>43748</v>
      </c>
      <c r="B9" s="16" t="s">
        <v>215</v>
      </c>
      <c r="C9" s="16" t="s">
        <v>28</v>
      </c>
      <c r="D9" s="16" t="s">
        <v>29</v>
      </c>
      <c r="E9" s="7" t="n">
        <v>200</v>
      </c>
      <c r="F9" s="16" t="s">
        <v>19</v>
      </c>
      <c r="G9" s="6" t="n">
        <v>3.68</v>
      </c>
      <c r="H9" s="6" t="n">
        <v>130.94</v>
      </c>
      <c r="I9" s="6" t="n">
        <v>146</v>
      </c>
      <c r="J9" s="6" t="n">
        <v>96</v>
      </c>
      <c r="K9" s="6" t="n">
        <v>736</v>
      </c>
      <c r="L9" s="6" t="n">
        <v>640</v>
      </c>
      <c r="M9" s="6" t="n">
        <v>2.19</v>
      </c>
      <c r="N9" s="6" t="n">
        <v>2.44</v>
      </c>
    </row>
    <row collapsed="false" customFormat="false" customHeight="false" hidden="false" ht="12.1" outlineLevel="0" r="10">
      <c r="A10" s="41" t="n">
        <v>43753</v>
      </c>
      <c r="B10" s="16" t="s">
        <v>215</v>
      </c>
      <c r="C10" s="16" t="s">
        <v>37</v>
      </c>
      <c r="D10" s="16" t="s">
        <v>38</v>
      </c>
      <c r="E10" s="7" t="n">
        <v>400</v>
      </c>
      <c r="F10" s="16" t="s">
        <v>19</v>
      </c>
      <c r="G10" s="6" t="n">
        <v>0.69</v>
      </c>
      <c r="H10" s="6" t="n">
        <v>36.195</v>
      </c>
      <c r="I10" s="6" t="n">
        <v>44</v>
      </c>
      <c r="J10" s="6" t="n">
        <v>36</v>
      </c>
      <c r="K10" s="6" t="n">
        <v>276</v>
      </c>
      <c r="L10" s="6" t="n">
        <v>240</v>
      </c>
      <c r="M10" s="6" t="n">
        <v>1.36</v>
      </c>
      <c r="N10" s="6" t="n">
        <v>1.66</v>
      </c>
    </row>
    <row collapsed="false" customFormat="false" customHeight="false" hidden="false" ht="12.1" outlineLevel="0" r="11">
      <c r="A11" s="41" t="n">
        <v>43839</v>
      </c>
      <c r="B11" s="16" t="s">
        <v>215</v>
      </c>
      <c r="C11" s="16" t="s">
        <v>28</v>
      </c>
      <c r="D11" s="16" t="s">
        <v>29</v>
      </c>
      <c r="E11" s="7" t="n">
        <v>200</v>
      </c>
      <c r="F11" s="16" t="s">
        <v>19</v>
      </c>
      <c r="G11" s="6" t="n">
        <v>3.22</v>
      </c>
      <c r="H11" s="6" t="n">
        <v>141.96</v>
      </c>
      <c r="I11" s="6" t="n">
        <v>146</v>
      </c>
      <c r="J11" s="6" t="n">
        <v>84</v>
      </c>
      <c r="K11" s="6" t="n">
        <v>644</v>
      </c>
      <c r="L11" s="6" t="n">
        <v>560</v>
      </c>
      <c r="M11" s="6" t="n">
        <v>1.92</v>
      </c>
      <c r="N11" s="6" t="n">
        <v>1.97</v>
      </c>
    </row>
    <row collapsed="false" customFormat="false" customHeight="false" hidden="false" ht="12.1" outlineLevel="0" r="12">
      <c r="A12" s="41" t="n">
        <v>43845</v>
      </c>
      <c r="B12" s="16" t="s">
        <v>215</v>
      </c>
      <c r="C12" s="16" t="s">
        <v>37</v>
      </c>
      <c r="D12" s="16" t="s">
        <v>38</v>
      </c>
      <c r="E12" s="7" t="n">
        <v>400</v>
      </c>
      <c r="F12" s="16" t="s">
        <v>19</v>
      </c>
      <c r="G12" s="6" t="n">
        <v>1.65</v>
      </c>
      <c r="H12" s="6" t="n">
        <v>44.4</v>
      </c>
      <c r="I12" s="6" t="n">
        <v>44</v>
      </c>
      <c r="J12" s="6" t="n">
        <v>86</v>
      </c>
      <c r="K12" s="6" t="n">
        <v>660</v>
      </c>
      <c r="L12" s="6" t="n">
        <v>574</v>
      </c>
      <c r="M12" s="6" t="n">
        <v>3.26</v>
      </c>
      <c r="N12" s="6" t="n">
        <v>3.23</v>
      </c>
    </row>
    <row collapsed="false" customFormat="false" customHeight="false" hidden="false" ht="12.1" outlineLevel="0" r="13">
      <c r="A13" s="41" t="n">
        <v>43991</v>
      </c>
      <c r="B13" s="16" t="s">
        <v>215</v>
      </c>
      <c r="C13" s="16" t="s">
        <v>28</v>
      </c>
      <c r="D13" s="16" t="s">
        <v>29</v>
      </c>
      <c r="E13" s="7" t="n">
        <v>200</v>
      </c>
      <c r="F13" s="16" t="s">
        <v>19</v>
      </c>
      <c r="G13" s="6" t="n">
        <v>3.12</v>
      </c>
      <c r="H13" s="6" t="n">
        <v>137</v>
      </c>
      <c r="I13" s="6" t="n">
        <v>146</v>
      </c>
      <c r="J13" s="6" t="n">
        <v>81</v>
      </c>
      <c r="K13" s="6" t="n">
        <v>624</v>
      </c>
      <c r="L13" s="6" t="n">
        <v>543</v>
      </c>
      <c r="M13" s="6" t="n">
        <v>1.86</v>
      </c>
      <c r="N13" s="6" t="n">
        <v>1.98</v>
      </c>
    </row>
    <row collapsed="false" customFormat="false" customHeight="false" hidden="false" ht="12.1" outlineLevel="0" r="14">
      <c r="A14" s="41" t="n">
        <v>43999</v>
      </c>
      <c r="B14" s="16" t="s">
        <v>215</v>
      </c>
      <c r="C14" s="16" t="s">
        <v>37</v>
      </c>
      <c r="D14" s="16" t="s">
        <v>38</v>
      </c>
      <c r="E14" s="7" t="n">
        <v>400</v>
      </c>
      <c r="F14" s="16" t="s">
        <v>19</v>
      </c>
      <c r="G14" s="6" t="n">
        <v>1.507</v>
      </c>
      <c r="H14" s="6" t="n">
        <v>39.315</v>
      </c>
      <c r="I14" s="6" t="n">
        <v>44</v>
      </c>
      <c r="J14" s="6" t="n">
        <v>78</v>
      </c>
      <c r="K14" s="6" t="n">
        <v>602.8</v>
      </c>
      <c r="L14" s="6" t="n">
        <v>524.8</v>
      </c>
      <c r="M14" s="6" t="n">
        <v>2.98</v>
      </c>
      <c r="N14" s="6" t="n">
        <v>3.34</v>
      </c>
    </row>
    <row collapsed="false" customFormat="false" customHeight="false" hidden="false" ht="12.1" outlineLevel="0" r="15">
      <c r="A15" s="41" t="n">
        <v>44018</v>
      </c>
      <c r="B15" s="16" t="s">
        <v>215</v>
      </c>
      <c r="C15" s="16" t="s">
        <v>34</v>
      </c>
      <c r="D15" s="16" t="s">
        <v>35</v>
      </c>
      <c r="E15" s="7" t="n">
        <v>10</v>
      </c>
      <c r="F15" s="16" t="s">
        <v>19</v>
      </c>
      <c r="G15" s="6" t="n">
        <v>107.81</v>
      </c>
      <c r="H15" s="6" t="n">
        <v>1385.5</v>
      </c>
      <c r="I15" s="6" t="n">
        <v>1725</v>
      </c>
      <c r="J15" s="6" t="n">
        <v>140</v>
      </c>
      <c r="K15" s="6" t="n">
        <v>1078.1</v>
      </c>
      <c r="L15" s="6" t="n">
        <v>938.1</v>
      </c>
      <c r="M15" s="6" t="n">
        <v>5.44</v>
      </c>
      <c r="N15" s="6" t="n">
        <v>6.77</v>
      </c>
    </row>
    <row collapsed="false" customFormat="false" customHeight="false" hidden="false" ht="12.1" outlineLevel="0" r="16">
      <c r="A16" s="41" t="n">
        <v>44022</v>
      </c>
      <c r="B16" s="16" t="s">
        <v>215</v>
      </c>
      <c r="C16" s="16" t="s">
        <v>16</v>
      </c>
      <c r="D16" s="16" t="s">
        <v>18</v>
      </c>
      <c r="E16" s="7" t="n">
        <v>20</v>
      </c>
      <c r="F16" s="16" t="s">
        <v>19</v>
      </c>
      <c r="G16" s="6" t="n">
        <v>350</v>
      </c>
      <c r="H16" s="6" t="n">
        <v>5098</v>
      </c>
      <c r="I16" s="6" t="n">
        <v>5980.26</v>
      </c>
      <c r="J16" s="6" t="n">
        <v>910</v>
      </c>
      <c r="K16" s="6" t="n">
        <v>7000</v>
      </c>
      <c r="L16" s="6" t="n">
        <v>6090</v>
      </c>
      <c r="M16" s="6" t="n">
        <v>5.09</v>
      </c>
      <c r="N16" s="6" t="n">
        <v>5.97</v>
      </c>
    </row>
    <row collapsed="false" customFormat="false" customHeight="false" hidden="false" ht="12.1" outlineLevel="0" r="17">
      <c r="A17" s="41" t="n">
        <v>44025</v>
      </c>
      <c r="B17" s="16" t="s">
        <v>215</v>
      </c>
      <c r="C17" s="16" t="s">
        <v>28</v>
      </c>
      <c r="D17" s="16" t="s">
        <v>29</v>
      </c>
      <c r="E17" s="7" t="n">
        <v>200</v>
      </c>
      <c r="F17" s="16" t="s">
        <v>19</v>
      </c>
      <c r="G17" s="6" t="n">
        <v>3.21</v>
      </c>
      <c r="H17" s="6" t="n">
        <v>135.64</v>
      </c>
      <c r="I17" s="6" t="n">
        <v>146</v>
      </c>
      <c r="J17" s="6" t="n">
        <v>83</v>
      </c>
      <c r="K17" s="6" t="n">
        <v>642</v>
      </c>
      <c r="L17" s="6" t="n">
        <v>559</v>
      </c>
      <c r="M17" s="6" t="n">
        <v>1.91</v>
      </c>
      <c r="N17" s="6" t="n">
        <v>2.06</v>
      </c>
    </row>
    <row collapsed="false" customFormat="false" customHeight="false" hidden="false" ht="12.1" outlineLevel="0" r="18">
      <c r="A18" s="41" t="n">
        <v>44028</v>
      </c>
      <c r="B18" s="16" t="s">
        <v>215</v>
      </c>
      <c r="C18" s="16" t="s">
        <v>31</v>
      </c>
      <c r="D18" s="16" t="s">
        <v>32</v>
      </c>
      <c r="E18" s="7" t="n">
        <v>100</v>
      </c>
      <c r="F18" s="16" t="s">
        <v>19</v>
      </c>
      <c r="G18" s="6" t="n">
        <v>15.24</v>
      </c>
      <c r="H18" s="6" t="n">
        <v>183.32</v>
      </c>
      <c r="I18" s="6" t="n">
        <v>182.38</v>
      </c>
      <c r="J18" s="6" t="n">
        <v>198</v>
      </c>
      <c r="K18" s="6" t="n">
        <v>1524</v>
      </c>
      <c r="L18" s="6" t="n">
        <v>1326</v>
      </c>
      <c r="M18" s="6" t="n">
        <v>7.27</v>
      </c>
      <c r="N18" s="6" t="n">
        <v>7.23</v>
      </c>
    </row>
    <row collapsed="false" customFormat="false" customHeight="false" hidden="false" ht="12.1" outlineLevel="0" r="19">
      <c r="A19" s="41" t="n">
        <v>44097</v>
      </c>
      <c r="B19" s="16" t="s">
        <v>215</v>
      </c>
      <c r="C19" s="16" t="s">
        <v>37</v>
      </c>
      <c r="D19" s="16" t="s">
        <v>38</v>
      </c>
      <c r="E19" s="7" t="n">
        <v>400</v>
      </c>
      <c r="F19" s="16" t="s">
        <v>19</v>
      </c>
      <c r="G19" s="6" t="n">
        <v>0.607</v>
      </c>
      <c r="H19" s="6" t="n">
        <v>39.265</v>
      </c>
      <c r="I19" s="6" t="n">
        <v>44</v>
      </c>
      <c r="J19" s="6" t="n">
        <v>32</v>
      </c>
      <c r="K19" s="6" t="n">
        <v>242.8</v>
      </c>
      <c r="L19" s="6" t="n">
        <v>210.8</v>
      </c>
      <c r="M19" s="6" t="n">
        <v>1.2</v>
      </c>
      <c r="N19" s="6" t="n">
        <v>1.34</v>
      </c>
    </row>
    <row collapsed="false" customFormat="false" customHeight="false" hidden="false" ht="12.1" outlineLevel="0" r="20">
      <c r="A20" s="41" t="n">
        <v>44109</v>
      </c>
      <c r="B20" s="16" t="s">
        <v>215</v>
      </c>
      <c r="C20" s="16" t="s">
        <v>21</v>
      </c>
      <c r="D20" s="16" t="s">
        <v>22</v>
      </c>
      <c r="E20" s="7" t="n">
        <v>80</v>
      </c>
      <c r="F20" s="16" t="s">
        <v>19</v>
      </c>
      <c r="G20" s="6" t="n">
        <v>18.7</v>
      </c>
      <c r="H20" s="6" t="n">
        <v>208.89</v>
      </c>
      <c r="I20" s="6" t="n">
        <v>221.57</v>
      </c>
      <c r="J20" s="6" t="n">
        <v>194</v>
      </c>
      <c r="K20" s="6" t="n">
        <v>1496</v>
      </c>
      <c r="L20" s="6" t="n">
        <v>1302</v>
      </c>
      <c r="M20" s="6" t="n">
        <v>7.35</v>
      </c>
      <c r="N20" s="6" t="n">
        <v>7.79</v>
      </c>
    </row>
    <row collapsed="false" customFormat="false" customHeight="false" hidden="false" ht="12.1" outlineLevel="0" r="21">
      <c r="A21" s="41" t="n">
        <v>44116</v>
      </c>
      <c r="B21" s="16" t="s">
        <v>215</v>
      </c>
      <c r="C21" s="16" t="s">
        <v>28</v>
      </c>
      <c r="D21" s="16" t="s">
        <v>29</v>
      </c>
      <c r="E21" s="7" t="n">
        <v>200</v>
      </c>
      <c r="F21" s="16" t="s">
        <v>19</v>
      </c>
      <c r="G21" s="6" t="n">
        <v>4.75</v>
      </c>
      <c r="H21" s="6" t="n">
        <v>173.28</v>
      </c>
      <c r="I21" s="6" t="n">
        <v>146</v>
      </c>
      <c r="J21" s="6" t="n">
        <v>124</v>
      </c>
      <c r="K21" s="6" t="n">
        <v>950</v>
      </c>
      <c r="L21" s="6" t="n">
        <v>826</v>
      </c>
      <c r="M21" s="6" t="n">
        <v>2.83</v>
      </c>
      <c r="N21" s="6" t="n">
        <v>2.38</v>
      </c>
    </row>
    <row collapsed="false" customFormat="false" customHeight="false" hidden="false" ht="12.1" outlineLevel="0" r="22">
      <c r="A22" s="41" t="n">
        <v>44183</v>
      </c>
      <c r="B22" s="16" t="s">
        <v>215</v>
      </c>
      <c r="C22" s="16" t="s">
        <v>16</v>
      </c>
      <c r="D22" s="16" t="s">
        <v>18</v>
      </c>
      <c r="E22" s="7" t="n">
        <v>20</v>
      </c>
      <c r="F22" s="16" t="s">
        <v>19</v>
      </c>
      <c r="G22" s="6" t="n">
        <v>46</v>
      </c>
      <c r="H22" s="6" t="n">
        <v>5140</v>
      </c>
      <c r="I22" s="6" t="n">
        <v>5980.26</v>
      </c>
      <c r="J22" s="6" t="n">
        <v>120</v>
      </c>
      <c r="K22" s="6" t="n">
        <v>920</v>
      </c>
      <c r="L22" s="6" t="n">
        <v>800</v>
      </c>
      <c r="M22" s="6" t="n">
        <v>0.67</v>
      </c>
      <c r="N22" s="6" t="n">
        <v>0.78</v>
      </c>
    </row>
    <row collapsed="false" customFormat="false" customHeight="false" hidden="false" ht="12.1" outlineLevel="0" r="23">
      <c r="A23" s="41" t="n">
        <v>44194</v>
      </c>
      <c r="B23" s="16" t="s">
        <v>215</v>
      </c>
      <c r="C23" s="16" t="s">
        <v>28</v>
      </c>
      <c r="D23" s="16" t="s">
        <v>29</v>
      </c>
      <c r="E23" s="7" t="n">
        <v>200</v>
      </c>
      <c r="F23" s="16" t="s">
        <v>19</v>
      </c>
      <c r="G23" s="6" t="n">
        <v>6.43</v>
      </c>
      <c r="H23" s="6" t="n">
        <v>209.8</v>
      </c>
      <c r="I23" s="6" t="n">
        <v>146</v>
      </c>
      <c r="J23" s="6" t="n">
        <v>167</v>
      </c>
      <c r="K23" s="6" t="n">
        <v>1286</v>
      </c>
      <c r="L23" s="6" t="n">
        <v>1119</v>
      </c>
      <c r="M23" s="6" t="n">
        <v>3.83</v>
      </c>
      <c r="N23" s="6" t="n">
        <v>2.67</v>
      </c>
    </row>
    <row collapsed="false" customFormat="false" customHeight="false" hidden="false" ht="12.1" outlineLevel="0" r="24">
      <c r="A24" s="41" t="n">
        <v>44210</v>
      </c>
      <c r="B24" s="16" t="s">
        <v>215</v>
      </c>
      <c r="C24" s="16" t="s">
        <v>37</v>
      </c>
      <c r="D24" s="16" t="s">
        <v>38</v>
      </c>
      <c r="E24" s="7" t="n">
        <v>400</v>
      </c>
      <c r="F24" s="16" t="s">
        <v>19</v>
      </c>
      <c r="G24" s="6" t="n">
        <v>2.391</v>
      </c>
      <c r="H24" s="6" t="n">
        <v>56.945</v>
      </c>
      <c r="I24" s="6" t="n">
        <v>44</v>
      </c>
      <c r="J24" s="6" t="n">
        <v>124</v>
      </c>
      <c r="K24" s="6" t="n">
        <v>956.4</v>
      </c>
      <c r="L24" s="6" t="n">
        <v>832.4</v>
      </c>
      <c r="M24" s="6" t="n">
        <v>4.73</v>
      </c>
      <c r="N24" s="6" t="n">
        <v>3.65</v>
      </c>
    </row>
    <row collapsed="false" customFormat="false" customHeight="false" hidden="false" ht="12.1" outlineLevel="0" r="25">
      <c r="A25" s="41" t="n">
        <v>44270</v>
      </c>
      <c r="B25" s="16" t="s">
        <v>215</v>
      </c>
      <c r="C25" s="16" t="s">
        <v>24</v>
      </c>
      <c r="D25" s="16" t="s">
        <v>25</v>
      </c>
      <c r="E25" s="7" t="n">
        <v>1</v>
      </c>
      <c r="F25" s="16" t="s">
        <v>26</v>
      </c>
      <c r="G25" s="6" t="n">
        <v>20.9498</v>
      </c>
      <c r="H25" s="6" t="n">
        <v>122.62</v>
      </c>
      <c r="I25" s="6" t="n">
        <v>50</v>
      </c>
      <c r="J25" s="6" t="n">
        <v>0.03</v>
      </c>
      <c r="K25" s="6" t="n">
        <v>20.9498</v>
      </c>
      <c r="L25" s="6" t="n">
        <v>18.74</v>
      </c>
      <c r="M25" s="6" t="n">
        <v>37.48</v>
      </c>
      <c r="N25" s="6" t="n">
        <v>0.21</v>
      </c>
    </row>
    <row collapsed="false" customFormat="false" customHeight="false" hidden="false" ht="12.1" outlineLevel="0" r="26">
      <c r="A26" s="41" t="n">
        <v>44327</v>
      </c>
      <c r="B26" s="16" t="s">
        <v>215</v>
      </c>
      <c r="C26" s="16" t="s">
        <v>28</v>
      </c>
      <c r="D26" s="16" t="s">
        <v>29</v>
      </c>
      <c r="E26" s="7" t="n">
        <v>200</v>
      </c>
      <c r="F26" s="16" t="s">
        <v>19</v>
      </c>
      <c r="G26" s="6" t="n">
        <v>7.25</v>
      </c>
      <c r="H26" s="6" t="n">
        <v>272.86</v>
      </c>
      <c r="I26" s="6" t="n">
        <v>146</v>
      </c>
      <c r="J26" s="6" t="n">
        <v>189</v>
      </c>
      <c r="K26" s="6" t="n">
        <v>1450</v>
      </c>
      <c r="L26" s="6" t="n">
        <v>1261</v>
      </c>
      <c r="M26" s="6" t="n">
        <v>4.32</v>
      </c>
      <c r="N26" s="6" t="n">
        <v>2.31</v>
      </c>
    </row>
    <row collapsed="false" customFormat="false" customHeight="false" hidden="false" ht="12.1" outlineLevel="0" r="27">
      <c r="A27" s="41" t="n">
        <v>44328</v>
      </c>
      <c r="B27" s="16" t="s">
        <v>215</v>
      </c>
      <c r="C27" s="16" t="s">
        <v>21</v>
      </c>
      <c r="D27" s="16" t="s">
        <v>22</v>
      </c>
      <c r="E27" s="7" t="n">
        <v>80</v>
      </c>
      <c r="F27" s="16" t="s">
        <v>19</v>
      </c>
      <c r="G27" s="6" t="n">
        <v>18.7</v>
      </c>
      <c r="H27" s="6" t="n">
        <v>302.02</v>
      </c>
      <c r="I27" s="6" t="n">
        <v>221.57</v>
      </c>
      <c r="J27" s="6" t="n">
        <v>194</v>
      </c>
      <c r="K27" s="6" t="n">
        <v>1496</v>
      </c>
      <c r="L27" s="6" t="n">
        <v>1302</v>
      </c>
      <c r="M27" s="6" t="n">
        <v>7.35</v>
      </c>
      <c r="N27" s="6" t="n">
        <v>5.39</v>
      </c>
    </row>
    <row collapsed="false" customFormat="false" customHeight="false" hidden="false" ht="12.1" outlineLevel="0" r="28">
      <c r="A28" s="41" t="n">
        <v>44354</v>
      </c>
      <c r="B28" s="16" t="s">
        <v>215</v>
      </c>
      <c r="C28" s="16" t="s">
        <v>24</v>
      </c>
      <c r="D28" s="16" t="s">
        <v>25</v>
      </c>
      <c r="E28" s="7" t="n">
        <v>1</v>
      </c>
      <c r="F28" s="16" t="s">
        <v>26</v>
      </c>
      <c r="G28" s="6" t="n">
        <v>20.8825</v>
      </c>
      <c r="H28" s="6" t="n">
        <v>119.47</v>
      </c>
      <c r="I28" s="6" t="n">
        <v>50</v>
      </c>
      <c r="J28" s="6" t="n">
        <v>0.03</v>
      </c>
      <c r="K28" s="6" t="n">
        <v>20.8825</v>
      </c>
      <c r="L28" s="6" t="n">
        <v>18.68</v>
      </c>
      <c r="M28" s="6" t="n">
        <v>37.36</v>
      </c>
      <c r="N28" s="6" t="n">
        <v>0.21</v>
      </c>
    </row>
    <row collapsed="false" customFormat="false" customHeight="false" hidden="false" ht="12.1" outlineLevel="0" r="29">
      <c r="A29" s="41" t="n">
        <v>44364</v>
      </c>
      <c r="B29" s="16" t="s">
        <v>215</v>
      </c>
      <c r="C29" s="16" t="s">
        <v>37</v>
      </c>
      <c r="D29" s="16" t="s">
        <v>38</v>
      </c>
      <c r="E29" s="7" t="n">
        <v>400</v>
      </c>
      <c r="F29" s="16" t="s">
        <v>19</v>
      </c>
      <c r="G29" s="6" t="n">
        <v>0.945</v>
      </c>
      <c r="H29" s="6" t="n">
        <v>63.535</v>
      </c>
      <c r="I29" s="6" t="n">
        <v>44</v>
      </c>
      <c r="J29" s="6" t="n">
        <v>49</v>
      </c>
      <c r="K29" s="6" t="n">
        <v>378</v>
      </c>
      <c r="L29" s="6" t="n">
        <v>329</v>
      </c>
      <c r="M29" s="6" t="n">
        <v>1.87</v>
      </c>
      <c r="N29" s="6" t="n">
        <v>1.29</v>
      </c>
    </row>
    <row collapsed="false" customFormat="false" customHeight="false" hidden="false" ht="12.1" outlineLevel="0" r="30">
      <c r="A30" s="41" t="n">
        <v>44364</v>
      </c>
      <c r="B30" s="16" t="s">
        <v>215</v>
      </c>
      <c r="C30" s="16" t="s">
        <v>37</v>
      </c>
      <c r="D30" s="16" t="s">
        <v>38</v>
      </c>
      <c r="E30" s="7" t="n">
        <v>400</v>
      </c>
      <c r="F30" s="16" t="s">
        <v>19</v>
      </c>
      <c r="G30" s="6" t="n">
        <v>1.795</v>
      </c>
      <c r="H30" s="6" t="n">
        <v>63.535</v>
      </c>
      <c r="I30" s="6" t="n">
        <v>44</v>
      </c>
      <c r="J30" s="6" t="n">
        <v>93</v>
      </c>
      <c r="K30" s="6" t="n">
        <v>718</v>
      </c>
      <c r="L30" s="6" t="n">
        <v>625</v>
      </c>
      <c r="M30" s="6" t="n">
        <v>3.55</v>
      </c>
      <c r="N30" s="6" t="n">
        <v>2.46</v>
      </c>
    </row>
    <row collapsed="false" customFormat="false" customHeight="false" hidden="false" ht="12.1" outlineLevel="0" r="31">
      <c r="A31" s="41" t="n">
        <v>44370</v>
      </c>
      <c r="B31" s="16" t="s">
        <v>215</v>
      </c>
      <c r="C31" s="16" t="s">
        <v>28</v>
      </c>
      <c r="D31" s="16" t="s">
        <v>29</v>
      </c>
      <c r="E31" s="7" t="n">
        <v>200</v>
      </c>
      <c r="F31" s="16" t="s">
        <v>19</v>
      </c>
      <c r="G31" s="6" t="n">
        <v>7.71</v>
      </c>
      <c r="H31" s="6" t="n">
        <v>246.7</v>
      </c>
      <c r="I31" s="6" t="n">
        <v>146</v>
      </c>
      <c r="J31" s="6" t="n">
        <v>200</v>
      </c>
      <c r="K31" s="6" t="n">
        <v>1542</v>
      </c>
      <c r="L31" s="6" t="n">
        <v>1342</v>
      </c>
      <c r="M31" s="6" t="n">
        <v>4.6</v>
      </c>
      <c r="N31" s="6" t="n">
        <v>2.72</v>
      </c>
    </row>
    <row collapsed="false" customFormat="false" customHeight="false" hidden="false" ht="12.1" outlineLevel="0" r="32">
      <c r="A32" s="41" t="n">
        <v>44382</v>
      </c>
      <c r="B32" s="16" t="s">
        <v>215</v>
      </c>
      <c r="C32" s="16" t="s">
        <v>16</v>
      </c>
      <c r="D32" s="16" t="s">
        <v>18</v>
      </c>
      <c r="E32" s="7" t="n">
        <v>20</v>
      </c>
      <c r="F32" s="16" t="s">
        <v>19</v>
      </c>
      <c r="G32" s="6" t="n">
        <v>213</v>
      </c>
      <c r="H32" s="6" t="n">
        <v>6845</v>
      </c>
      <c r="I32" s="6" t="n">
        <v>5980.26</v>
      </c>
      <c r="J32" s="6" t="n">
        <v>554</v>
      </c>
      <c r="K32" s="6" t="n">
        <v>4260</v>
      </c>
      <c r="L32" s="6" t="n">
        <v>3706</v>
      </c>
      <c r="M32" s="6" t="n">
        <v>3.1</v>
      </c>
      <c r="N32" s="6" t="n">
        <v>2.71</v>
      </c>
    </row>
    <row collapsed="false" customFormat="false" customHeight="false" hidden="false" ht="12.1" outlineLevel="0" r="33">
      <c r="A33" s="41" t="n">
        <v>44391</v>
      </c>
      <c r="B33" s="16" t="s">
        <v>215</v>
      </c>
      <c r="C33" s="16" t="s">
        <v>34</v>
      </c>
      <c r="D33" s="16" t="s">
        <v>35</v>
      </c>
      <c r="E33" s="7" t="n">
        <v>10</v>
      </c>
      <c r="F33" s="16" t="s">
        <v>19</v>
      </c>
      <c r="G33" s="6" t="n">
        <v>0.1</v>
      </c>
      <c r="H33" s="6" t="n">
        <v>1064</v>
      </c>
      <c r="I33" s="6" t="n">
        <v>1725</v>
      </c>
      <c r="J33" s="6" t="n">
        <v>0</v>
      </c>
      <c r="K33" s="6" t="n">
        <v>1</v>
      </c>
      <c r="L33" s="6" t="n">
        <v>1</v>
      </c>
      <c r="M33" s="6" t="n">
        <v>0.01</v>
      </c>
      <c r="N33" s="6" t="n">
        <v>0.01</v>
      </c>
    </row>
    <row collapsed="false" customFormat="false" customHeight="false" hidden="false" ht="12.1" outlineLevel="0" r="34">
      <c r="A34" s="41" t="n">
        <v>44392</v>
      </c>
      <c r="B34" s="16" t="s">
        <v>215</v>
      </c>
      <c r="C34" s="16" t="s">
        <v>31</v>
      </c>
      <c r="D34" s="16" t="s">
        <v>32</v>
      </c>
      <c r="E34" s="7" t="n">
        <v>100</v>
      </c>
      <c r="F34" s="16" t="s">
        <v>19</v>
      </c>
      <c r="G34" s="6" t="n">
        <v>12.55</v>
      </c>
      <c r="H34" s="6" t="n">
        <v>280.01</v>
      </c>
      <c r="I34" s="6" t="n">
        <v>182.38</v>
      </c>
      <c r="J34" s="6" t="n">
        <v>163</v>
      </c>
      <c r="K34" s="6" t="n">
        <v>1255</v>
      </c>
      <c r="L34" s="6" t="n">
        <v>1092</v>
      </c>
      <c r="M34" s="6" t="n">
        <v>5.99</v>
      </c>
      <c r="N34" s="6" t="n">
        <v>3.9</v>
      </c>
    </row>
    <row collapsed="false" customFormat="false" customHeight="false" hidden="false" ht="12.1" outlineLevel="0" r="35">
      <c r="A35" s="41" t="n">
        <v>44442</v>
      </c>
      <c r="B35" s="16" t="s">
        <v>215</v>
      </c>
      <c r="C35" s="16" t="s">
        <v>24</v>
      </c>
      <c r="D35" s="16" t="s">
        <v>25</v>
      </c>
      <c r="E35" s="7" t="n">
        <v>1</v>
      </c>
      <c r="F35" s="16" t="s">
        <v>26</v>
      </c>
      <c r="G35" s="6" t="n">
        <v>20.762</v>
      </c>
      <c r="H35" s="6" t="n">
        <v>116.96</v>
      </c>
      <c r="I35" s="6" t="n">
        <v>50</v>
      </c>
      <c r="J35" s="6" t="n">
        <v>0.03</v>
      </c>
      <c r="K35" s="6" t="n">
        <v>20.762</v>
      </c>
      <c r="L35" s="6" t="n">
        <v>18.58</v>
      </c>
      <c r="M35" s="6" t="n">
        <v>37.16</v>
      </c>
      <c r="N35" s="6" t="n">
        <v>0.22</v>
      </c>
    </row>
    <row collapsed="false" customFormat="false" customHeight="false" hidden="false" ht="12.1" outlineLevel="0" r="36">
      <c r="A36" s="41" t="n">
        <v>44446</v>
      </c>
      <c r="B36" s="16" t="s">
        <v>215</v>
      </c>
      <c r="C36" s="16" t="s">
        <v>28</v>
      </c>
      <c r="D36" s="16" t="s">
        <v>29</v>
      </c>
      <c r="E36" s="7" t="n">
        <v>200</v>
      </c>
      <c r="F36" s="16" t="s">
        <v>19</v>
      </c>
      <c r="G36" s="6" t="n">
        <v>13.62</v>
      </c>
      <c r="H36" s="6" t="n">
        <v>236.2</v>
      </c>
      <c r="I36" s="6" t="n">
        <v>146</v>
      </c>
      <c r="J36" s="6" t="n">
        <v>354</v>
      </c>
      <c r="K36" s="6" t="n">
        <v>2724</v>
      </c>
      <c r="L36" s="6" t="n">
        <v>2370</v>
      </c>
      <c r="M36" s="6" t="n">
        <v>8.12</v>
      </c>
      <c r="N36" s="6" t="n">
        <v>5.02</v>
      </c>
    </row>
    <row collapsed="false" customFormat="false" customHeight="false" hidden="false" ht="12.1" outlineLevel="0" r="37">
      <c r="A37" s="41" t="n">
        <v>44466</v>
      </c>
      <c r="B37" s="16" t="s">
        <v>215</v>
      </c>
      <c r="C37" s="16" t="s">
        <v>37</v>
      </c>
      <c r="D37" s="16" t="s">
        <v>38</v>
      </c>
      <c r="E37" s="7" t="n">
        <v>400</v>
      </c>
      <c r="F37" s="16" t="s">
        <v>19</v>
      </c>
      <c r="G37" s="6" t="n">
        <v>3.53</v>
      </c>
      <c r="H37" s="6" t="n">
        <v>72.59</v>
      </c>
      <c r="I37" s="6" t="n">
        <v>44</v>
      </c>
      <c r="J37" s="6" t="n">
        <v>184</v>
      </c>
      <c r="K37" s="6" t="n">
        <v>1412</v>
      </c>
      <c r="L37" s="6" t="n">
        <v>1228</v>
      </c>
      <c r="M37" s="6" t="n">
        <v>6.98</v>
      </c>
      <c r="N37" s="6" t="n">
        <v>4.23</v>
      </c>
    </row>
    <row collapsed="false" customFormat="false" customHeight="false" hidden="false" ht="12.1" outlineLevel="0" r="38">
      <c r="A38" s="41" t="n">
        <v>44537</v>
      </c>
      <c r="B38" s="16" t="s">
        <v>215</v>
      </c>
      <c r="C38" s="16" t="s">
        <v>28</v>
      </c>
      <c r="D38" s="16" t="s">
        <v>29</v>
      </c>
      <c r="E38" s="7" t="n">
        <v>200</v>
      </c>
      <c r="F38" s="16" t="s">
        <v>19</v>
      </c>
      <c r="G38" s="6" t="n">
        <v>13.33</v>
      </c>
      <c r="H38" s="6" t="n">
        <v>208.36</v>
      </c>
      <c r="I38" s="6" t="n">
        <v>146</v>
      </c>
      <c r="J38" s="6" t="n">
        <v>347</v>
      </c>
      <c r="K38" s="6" t="n">
        <v>2666</v>
      </c>
      <c r="L38" s="6" t="n">
        <v>2319</v>
      </c>
      <c r="M38" s="6" t="n">
        <v>7.94</v>
      </c>
      <c r="N38" s="6" t="n">
        <v>5.56</v>
      </c>
    </row>
    <row collapsed="false" customFormat="false" customHeight="false" hidden="false" ht="12.1" outlineLevel="0" r="39">
      <c r="A39" s="41" t="n">
        <v>44536</v>
      </c>
      <c r="B39" s="16" t="s">
        <v>215</v>
      </c>
      <c r="C39" s="16" t="s">
        <v>24</v>
      </c>
      <c r="D39" s="16" t="s">
        <v>25</v>
      </c>
      <c r="E39" s="7" t="n">
        <v>1</v>
      </c>
      <c r="F39" s="16" t="s">
        <v>26</v>
      </c>
      <c r="G39" s="6" t="n">
        <v>21.0166</v>
      </c>
      <c r="H39" s="6" t="n">
        <v>110.19</v>
      </c>
      <c r="I39" s="6" t="n">
        <v>50</v>
      </c>
      <c r="J39" s="6" t="n">
        <v>0.03</v>
      </c>
      <c r="K39" s="6" t="n">
        <v>21.0166</v>
      </c>
      <c r="L39" s="6" t="n">
        <v>18.8</v>
      </c>
      <c r="M39" s="6" t="n">
        <v>37.6</v>
      </c>
      <c r="N39" s="6" t="n">
        <v>0.23</v>
      </c>
    </row>
    <row collapsed="false" customFormat="false" customHeight="false" hidden="false" ht="12.1" outlineLevel="0" r="40">
      <c r="A40" s="41" t="n">
        <v>44551</v>
      </c>
      <c r="B40" s="16" t="s">
        <v>215</v>
      </c>
      <c r="C40" s="16" t="s">
        <v>16</v>
      </c>
      <c r="D40" s="16" t="s">
        <v>18</v>
      </c>
      <c r="E40" s="7" t="n">
        <v>20</v>
      </c>
      <c r="F40" s="16" t="s">
        <v>19</v>
      </c>
      <c r="G40" s="6" t="n">
        <v>340</v>
      </c>
      <c r="H40" s="6" t="n">
        <v>6348.5</v>
      </c>
      <c r="I40" s="6" t="n">
        <v>5980.26</v>
      </c>
      <c r="J40" s="6" t="n">
        <v>884</v>
      </c>
      <c r="K40" s="6" t="n">
        <v>6800</v>
      </c>
      <c r="L40" s="6" t="n">
        <v>5916</v>
      </c>
      <c r="M40" s="6" t="n">
        <v>4.95</v>
      </c>
      <c r="N40" s="6" t="n">
        <v>4.66</v>
      </c>
    </row>
    <row collapsed="false" customFormat="false" customHeight="false" hidden="false" ht="12.1" outlineLevel="0" r="41">
      <c r="A41" s="41" t="n">
        <v>44574</v>
      </c>
      <c r="B41" s="16" t="s">
        <v>215</v>
      </c>
      <c r="C41" s="16" t="s">
        <v>37</v>
      </c>
      <c r="D41" s="16" t="s">
        <v>38</v>
      </c>
      <c r="E41" s="7" t="n">
        <v>400</v>
      </c>
      <c r="F41" s="16" t="s">
        <v>19</v>
      </c>
      <c r="G41" s="6" t="n">
        <v>2.663</v>
      </c>
      <c r="H41" s="6" t="n">
        <v>67.38</v>
      </c>
      <c r="I41" s="6" t="n">
        <v>44</v>
      </c>
      <c r="J41" s="6" t="n">
        <v>138</v>
      </c>
      <c r="K41" s="6" t="n">
        <v>1065.2</v>
      </c>
      <c r="L41" s="6" t="n">
        <v>927.2</v>
      </c>
      <c r="M41" s="6" t="n">
        <v>5.27</v>
      </c>
      <c r="N41" s="6" t="n">
        <v>3.44</v>
      </c>
    </row>
    <row collapsed="false" customFormat="false" customHeight="false" hidden="false" ht="12.1" outlineLevel="0" r="42">
      <c r="A42" s="41" t="n">
        <v>44634</v>
      </c>
      <c r="B42" s="16" t="s">
        <v>215</v>
      </c>
      <c r="C42" s="16" t="s">
        <v>24</v>
      </c>
      <c r="D42" s="16" t="s">
        <v>25</v>
      </c>
      <c r="E42" s="7" t="n">
        <v>1</v>
      </c>
      <c r="F42" s="16" t="s">
        <v>26</v>
      </c>
      <c r="G42" s="6" t="n">
        <v>36.193</v>
      </c>
      <c r="H42" s="6" t="n">
        <v>87.76</v>
      </c>
      <c r="I42" s="6" t="n">
        <v>50</v>
      </c>
      <c r="J42" s="6" t="n">
        <v>0.03</v>
      </c>
      <c r="K42" s="6" t="n">
        <v>36.193</v>
      </c>
      <c r="L42" s="6" t="n">
        <v>32.69</v>
      </c>
      <c r="M42" s="6" t="n">
        <v>65.38</v>
      </c>
      <c r="N42" s="6" t="n">
        <v>0.32</v>
      </c>
    </row>
    <row collapsed="false" customFormat="false" customHeight="false" hidden="false" ht="12.1" outlineLevel="0" r="43">
      <c r="A43" s="41" t="n">
        <v>44718</v>
      </c>
      <c r="B43" s="16" t="s">
        <v>215</v>
      </c>
      <c r="C43" s="16" t="s">
        <v>24</v>
      </c>
      <c r="D43" s="16" t="s">
        <v>25</v>
      </c>
      <c r="E43" s="7" t="n">
        <v>1</v>
      </c>
      <c r="F43" s="16" t="s">
        <v>26</v>
      </c>
      <c r="G43" s="6" t="n">
        <v>19.2094</v>
      </c>
      <c r="H43" s="6" t="n">
        <v>82.72</v>
      </c>
      <c r="I43" s="6" t="n">
        <v>50</v>
      </c>
      <c r="J43" s="6" t="n">
        <v>0.03</v>
      </c>
      <c r="K43" s="6" t="n">
        <v>19.2094</v>
      </c>
      <c r="L43" s="6" t="n">
        <v>17.35</v>
      </c>
      <c r="M43" s="6" t="n">
        <v>34.7</v>
      </c>
      <c r="N43" s="6" t="n">
        <v>0.34</v>
      </c>
    </row>
    <row collapsed="false" customFormat="false" customHeight="false" hidden="false" ht="12.1" outlineLevel="0" r="44">
      <c r="A44" s="41" t="n">
        <v>44753</v>
      </c>
      <c r="B44" s="16" t="s">
        <v>215</v>
      </c>
      <c r="C44" s="16" t="s">
        <v>34</v>
      </c>
      <c r="D44" s="16" t="s">
        <v>35</v>
      </c>
      <c r="E44" s="7" t="n">
        <v>10</v>
      </c>
      <c r="F44" s="16" t="s">
        <v>19</v>
      </c>
      <c r="G44" s="6" t="n">
        <v>117.29</v>
      </c>
      <c r="H44" s="6" t="n">
        <v>715</v>
      </c>
      <c r="I44" s="6" t="n">
        <v>1725</v>
      </c>
      <c r="J44" s="6" t="n">
        <v>152</v>
      </c>
      <c r="K44" s="6" t="n">
        <v>1172.9</v>
      </c>
      <c r="L44" s="6" t="n">
        <v>1020.9</v>
      </c>
      <c r="M44" s="6" t="n">
        <v>5.92</v>
      </c>
      <c r="N44" s="6" t="n">
        <v>14.28</v>
      </c>
    </row>
    <row collapsed="false" customFormat="false" customHeight="false" hidden="false" ht="12.1" outlineLevel="0" r="45">
      <c r="A45" s="41" t="n">
        <v>44806</v>
      </c>
      <c r="B45" s="16" t="s">
        <v>215</v>
      </c>
      <c r="C45" s="16" t="s">
        <v>24</v>
      </c>
      <c r="D45" s="16" t="s">
        <v>25</v>
      </c>
      <c r="E45" s="7" t="n">
        <v>1</v>
      </c>
      <c r="F45" s="16" t="s">
        <v>26</v>
      </c>
      <c r="G45" s="6" t="n">
        <v>18.6735</v>
      </c>
      <c r="H45" s="6" t="n">
        <v>88.51</v>
      </c>
      <c r="I45" s="6" t="n">
        <v>50</v>
      </c>
      <c r="J45" s="6" t="n">
        <v>0.03</v>
      </c>
      <c r="K45" s="6" t="n">
        <v>18.6735</v>
      </c>
      <c r="L45" s="6" t="n">
        <v>16.87</v>
      </c>
      <c r="M45" s="6" t="n">
        <v>33.74</v>
      </c>
      <c r="N45" s="6" t="n">
        <v>0.32</v>
      </c>
    </row>
    <row collapsed="false" customFormat="false" customHeight="false" hidden="false" ht="12.1" outlineLevel="0" r="46">
      <c r="A46" s="41" t="n">
        <v>44845</v>
      </c>
      <c r="B46" s="16" t="s">
        <v>215</v>
      </c>
      <c r="C46" s="16" t="s">
        <v>31</v>
      </c>
      <c r="D46" s="16" t="s">
        <v>32</v>
      </c>
      <c r="E46" s="7" t="n">
        <v>100</v>
      </c>
      <c r="F46" s="16" t="s">
        <v>19</v>
      </c>
      <c r="G46" s="6" t="n">
        <v>51.03</v>
      </c>
      <c r="H46" s="6" t="n">
        <v>162.89</v>
      </c>
      <c r="I46" s="6" t="n">
        <v>182.38</v>
      </c>
      <c r="J46" s="6" t="n">
        <v>663</v>
      </c>
      <c r="K46" s="6" t="n">
        <v>5103</v>
      </c>
      <c r="L46" s="6" t="n">
        <v>4440</v>
      </c>
      <c r="M46" s="6" t="n">
        <v>24.35</v>
      </c>
      <c r="N46" s="6" t="n">
        <v>27.26</v>
      </c>
    </row>
    <row collapsed="false" customFormat="false" customHeight="false" hidden="false" ht="12.1" outlineLevel="0" r="47">
      <c r="A47" s="41" t="n">
        <v>44900</v>
      </c>
      <c r="B47" s="16" t="s">
        <v>215</v>
      </c>
      <c r="C47" s="16" t="s">
        <v>24</v>
      </c>
      <c r="D47" s="16" t="s">
        <v>25</v>
      </c>
      <c r="E47" s="7" t="n">
        <v>1</v>
      </c>
      <c r="F47" s="16" t="s">
        <v>26</v>
      </c>
      <c r="G47" s="6" t="n">
        <v>19.1502</v>
      </c>
      <c r="H47" s="6" t="n">
        <v>119</v>
      </c>
      <c r="I47" s="6" t="n">
        <v>50</v>
      </c>
      <c r="J47" s="6" t="n">
        <v>0.03</v>
      </c>
      <c r="K47" s="6" t="n">
        <v>19.1502</v>
      </c>
      <c r="L47" s="6" t="n">
        <v>17.3</v>
      </c>
      <c r="M47" s="6" t="n">
        <v>34.6</v>
      </c>
      <c r="N47" s="6" t="n">
        <v>0.24</v>
      </c>
    </row>
    <row collapsed="false" customFormat="false" customHeight="false" hidden="false" ht="12.1" outlineLevel="0" r="48">
      <c r="A48" s="41" t="n">
        <v>44916</v>
      </c>
      <c r="B48" s="16" t="s">
        <v>215</v>
      </c>
      <c r="C48" s="16" t="s">
        <v>16</v>
      </c>
      <c r="D48" s="16" t="s">
        <v>18</v>
      </c>
      <c r="E48" s="7" t="n">
        <v>20</v>
      </c>
      <c r="F48" s="16" t="s">
        <v>19</v>
      </c>
      <c r="G48" s="6" t="n">
        <v>256</v>
      </c>
      <c r="H48" s="6" t="n">
        <v>4040.5</v>
      </c>
      <c r="I48" s="6" t="n">
        <v>5980.26</v>
      </c>
      <c r="J48" s="6" t="n">
        <v>666</v>
      </c>
      <c r="K48" s="6" t="n">
        <v>5120</v>
      </c>
      <c r="L48" s="6" t="n">
        <v>4454</v>
      </c>
      <c r="M48" s="6" t="n">
        <v>3.72</v>
      </c>
      <c r="N48" s="6" t="n">
        <v>5.51</v>
      </c>
    </row>
    <row collapsed="false" customFormat="false" customHeight="false" hidden="false" ht="12.1" outlineLevel="0" r="49">
      <c r="A49" s="41" t="n">
        <v>44916</v>
      </c>
      <c r="B49" s="16" t="s">
        <v>215</v>
      </c>
      <c r="C49" s="16" t="s">
        <v>16</v>
      </c>
      <c r="D49" s="16" t="s">
        <v>18</v>
      </c>
      <c r="E49" s="7" t="n">
        <v>20</v>
      </c>
      <c r="F49" s="16" t="s">
        <v>19</v>
      </c>
      <c r="G49" s="6" t="n">
        <v>537</v>
      </c>
      <c r="H49" s="6" t="n">
        <v>4040.5</v>
      </c>
      <c r="I49" s="6" t="n">
        <v>5980.26</v>
      </c>
      <c r="J49" s="6" t="n">
        <v>1396</v>
      </c>
      <c r="K49" s="6" t="n">
        <v>10740</v>
      </c>
      <c r="L49" s="6" t="n">
        <v>9344</v>
      </c>
      <c r="M49" s="6" t="n">
        <v>7.81</v>
      </c>
      <c r="N49" s="6" t="n">
        <v>11.56</v>
      </c>
    </row>
    <row collapsed="false" customFormat="false" customHeight="false" hidden="false" ht="12.1" outlineLevel="0" r="50">
      <c r="A50" s="41" t="n">
        <v>44998</v>
      </c>
      <c r="B50" s="16" t="s">
        <v>215</v>
      </c>
      <c r="C50" s="16" t="s">
        <v>24</v>
      </c>
      <c r="D50" s="16" t="s">
        <v>25</v>
      </c>
      <c r="E50" s="7" t="n">
        <v>1</v>
      </c>
      <c r="F50" s="16" t="s">
        <v>26</v>
      </c>
      <c r="G50" s="6" t="n">
        <v>25.4401</v>
      </c>
      <c r="H50" s="6" t="n">
        <v>104.17</v>
      </c>
      <c r="I50" s="6" t="n">
        <v>50</v>
      </c>
      <c r="J50" s="6" t="n">
        <v>0.03</v>
      </c>
      <c r="K50" s="6" t="n">
        <v>25.4401</v>
      </c>
      <c r="L50" s="6" t="n">
        <v>23.16</v>
      </c>
      <c r="M50" s="6" t="n">
        <v>46.32</v>
      </c>
      <c r="N50" s="6" t="n">
        <v>0.29</v>
      </c>
    </row>
    <row collapsed="false" customFormat="false" customHeight="false" hidden="false" ht="12.1" outlineLevel="0" r="51">
      <c r="A51" s="41" t="n">
        <v>45057</v>
      </c>
      <c r="B51" s="16" t="s">
        <v>215</v>
      </c>
      <c r="C51" s="16" t="s">
        <v>21</v>
      </c>
      <c r="D51" s="16" t="s">
        <v>22</v>
      </c>
      <c r="E51" s="7" t="n">
        <v>80</v>
      </c>
      <c r="F51" s="16" t="s">
        <v>19</v>
      </c>
      <c r="G51" s="6" t="n">
        <v>25</v>
      </c>
      <c r="H51" s="6" t="n">
        <v>229.32</v>
      </c>
      <c r="I51" s="6" t="n">
        <v>221.57</v>
      </c>
      <c r="J51" s="6" t="n">
        <v>260</v>
      </c>
      <c r="K51" s="6" t="n">
        <v>2000</v>
      </c>
      <c r="L51" s="6" t="n">
        <v>1740</v>
      </c>
      <c r="M51" s="6" t="n">
        <v>9.82</v>
      </c>
      <c r="N51" s="6" t="n">
        <v>9.48</v>
      </c>
    </row>
    <row collapsed="false" customFormat="false" customHeight="false" hidden="false" ht="12.1" outlineLevel="0" r="52">
      <c r="A52" s="41" t="n">
        <v>45082</v>
      </c>
      <c r="B52" s="16" t="s">
        <v>215</v>
      </c>
      <c r="C52" s="16" t="s">
        <v>16</v>
      </c>
      <c r="D52" s="16" t="s">
        <v>18</v>
      </c>
      <c r="E52" s="7" t="n">
        <v>20</v>
      </c>
      <c r="F52" s="16" t="s">
        <v>19</v>
      </c>
      <c r="G52" s="6" t="n">
        <v>438</v>
      </c>
      <c r="H52" s="6" t="n">
        <v>5166.5</v>
      </c>
      <c r="I52" s="6" t="n">
        <v>5980.26</v>
      </c>
      <c r="J52" s="6" t="n">
        <v>1139</v>
      </c>
      <c r="K52" s="6" t="n">
        <v>8760</v>
      </c>
      <c r="L52" s="6" t="n">
        <v>7621</v>
      </c>
      <c r="M52" s="6" t="n">
        <v>6.37</v>
      </c>
      <c r="N52" s="6" t="n">
        <v>7.38</v>
      </c>
    </row>
    <row collapsed="false" customFormat="false" customHeight="false" hidden="false" ht="12.1" outlineLevel="0" r="53">
      <c r="A53" s="41" t="n">
        <v>45082</v>
      </c>
      <c r="B53" s="16" t="s">
        <v>215</v>
      </c>
      <c r="C53" s="16" t="s">
        <v>24</v>
      </c>
      <c r="D53" s="16" t="s">
        <v>25</v>
      </c>
      <c r="E53" s="7" t="n">
        <v>1</v>
      </c>
      <c r="F53" s="16" t="s">
        <v>26</v>
      </c>
      <c r="G53" s="6" t="n">
        <v>27.0933</v>
      </c>
      <c r="H53" s="6" t="n">
        <v>103.3</v>
      </c>
      <c r="I53" s="6" t="n">
        <v>50</v>
      </c>
      <c r="J53" s="6" t="n">
        <v>0.03</v>
      </c>
      <c r="K53" s="6" t="n">
        <v>27.0933</v>
      </c>
      <c r="L53" s="6" t="n">
        <v>24.67</v>
      </c>
      <c r="M53" s="6" t="n">
        <v>49.34</v>
      </c>
      <c r="N53" s="6" t="n">
        <v>0.3</v>
      </c>
    </row>
    <row collapsed="false" customFormat="false" customHeight="false" hidden="false" ht="12.1" outlineLevel="0" r="54">
      <c r="A54" s="41" t="n">
        <v>45114</v>
      </c>
      <c r="B54" s="16" t="s">
        <v>215</v>
      </c>
      <c r="C54" s="16" t="s">
        <v>34</v>
      </c>
      <c r="D54" s="16" t="s">
        <v>35</v>
      </c>
      <c r="E54" s="7" t="n">
        <v>10</v>
      </c>
      <c r="F54" s="16" t="s">
        <v>19</v>
      </c>
      <c r="G54" s="6" t="n">
        <v>199.89</v>
      </c>
      <c r="H54" s="6" t="n">
        <v>1366</v>
      </c>
      <c r="I54" s="6" t="n">
        <v>1725</v>
      </c>
      <c r="J54" s="6" t="n">
        <v>260</v>
      </c>
      <c r="K54" s="6" t="n">
        <v>1998.9</v>
      </c>
      <c r="L54" s="6" t="n">
        <v>1738.9</v>
      </c>
      <c r="M54" s="6" t="n">
        <v>10.08</v>
      </c>
      <c r="N54" s="6" t="n">
        <v>12.73</v>
      </c>
    </row>
    <row collapsed="false" customFormat="false" customHeight="false" hidden="false" ht="12.1" outlineLevel="0" r="55">
      <c r="A55" s="41" t="n">
        <v>45170</v>
      </c>
      <c r="B55" s="16" t="s">
        <v>215</v>
      </c>
      <c r="C55" s="16" t="s">
        <v>24</v>
      </c>
      <c r="D55" s="16" t="s">
        <v>25</v>
      </c>
      <c r="E55" s="7" t="n">
        <v>1</v>
      </c>
      <c r="F55" s="16" t="s">
        <v>26</v>
      </c>
      <c r="G55" s="6" t="n">
        <v>32.272</v>
      </c>
      <c r="H55" s="6" t="n">
        <v>121.81</v>
      </c>
      <c r="I55" s="6" t="n">
        <v>50</v>
      </c>
      <c r="J55" s="6" t="n">
        <v>0.03</v>
      </c>
      <c r="K55" s="6" t="n">
        <v>32.272</v>
      </c>
      <c r="L55" s="6" t="n">
        <v>29.38</v>
      </c>
      <c r="M55" s="6" t="n">
        <v>58.76</v>
      </c>
      <c r="N55" s="6" t="n">
        <v>0.25</v>
      </c>
    </row>
    <row collapsed="false" customFormat="false" customHeight="false" hidden="false" ht="12.1" outlineLevel="0" r="56">
      <c r="A56" s="41" t="n">
        <v>45264</v>
      </c>
      <c r="B56" s="16" t="s">
        <v>215</v>
      </c>
      <c r="C56" s="16" t="s">
        <v>24</v>
      </c>
      <c r="D56" s="16" t="s">
        <v>25</v>
      </c>
      <c r="E56" s="7" t="n">
        <v>1</v>
      </c>
      <c r="F56" s="16" t="s">
        <v>26</v>
      </c>
      <c r="G56" s="6" t="n">
        <v>30.0702</v>
      </c>
      <c r="H56" s="6" t="n">
        <v>132.14</v>
      </c>
      <c r="I56" s="6" t="n">
        <v>50</v>
      </c>
      <c r="J56" s="6" t="n">
        <v>0.03</v>
      </c>
      <c r="K56" s="6" t="n">
        <v>30.0702</v>
      </c>
      <c r="L56" s="6" t="n">
        <v>27.38</v>
      </c>
      <c r="M56" s="6" t="n">
        <v>54.76</v>
      </c>
      <c r="N56" s="6" t="n">
        <v>0.23</v>
      </c>
    </row>
    <row collapsed="false" customFormat="false" customHeight="false" hidden="false" ht="12.1" outlineLevel="0" r="57">
      <c r="A57" s="41" t="n">
        <v>45277</v>
      </c>
      <c r="B57" s="16" t="s">
        <v>215</v>
      </c>
      <c r="C57" s="16" t="s">
        <v>16</v>
      </c>
      <c r="D57" s="16" t="s">
        <v>18</v>
      </c>
      <c r="E57" s="7" t="n">
        <v>20</v>
      </c>
      <c r="F57" s="16" t="s">
        <v>19</v>
      </c>
      <c r="G57" s="6" t="n">
        <v>447</v>
      </c>
      <c r="H57" s="6" t="n">
        <v>6560</v>
      </c>
      <c r="I57" s="6" t="n">
        <v>5980.26</v>
      </c>
      <c r="J57" s="6" t="n">
        <v>1162</v>
      </c>
      <c r="K57" s="6" t="n">
        <v>8940</v>
      </c>
      <c r="L57" s="6" t="n">
        <v>7778</v>
      </c>
      <c r="M57" s="6" t="n">
        <v>6.5</v>
      </c>
      <c r="N57" s="6" t="n">
        <v>5.93</v>
      </c>
    </row>
    <row collapsed="false" customFormat="false" customHeight="false" hidden="false" ht="12.1" outlineLevel="0" r="58">
      <c r="A58" s="41" t="n">
        <v>45365</v>
      </c>
      <c r="B58" s="16" t="s">
        <v>215</v>
      </c>
      <c r="C58" s="16" t="s">
        <v>24</v>
      </c>
      <c r="D58" s="16" t="s">
        <v>25</v>
      </c>
      <c r="E58" s="7" t="n">
        <v>1</v>
      </c>
      <c r="F58" s="16" t="s">
        <v>26</v>
      </c>
      <c r="G58" s="6" t="n">
        <v>33.6885</v>
      </c>
      <c r="H58" s="6" t="n">
        <v>147.09</v>
      </c>
      <c r="I58" s="6" t="n">
        <v>50</v>
      </c>
      <c r="J58" s="6" t="n">
        <v>0.04</v>
      </c>
      <c r="K58" s="6" t="n">
        <v>33.6885</v>
      </c>
      <c r="L58" s="6" t="n">
        <v>30.03</v>
      </c>
      <c r="M58" s="6" t="n">
        <v>60.06</v>
      </c>
      <c r="N58" s="6" t="n">
        <v>0.22</v>
      </c>
    </row>
    <row collapsed="false" customFormat="false" customHeight="false" hidden="false" ht="12.1" outlineLevel="0" r="59">
      <c r="A59" s="41" t="n">
        <v>45419</v>
      </c>
      <c r="B59" s="16" t="s">
        <v>215</v>
      </c>
      <c r="C59" s="16" t="s">
        <v>16</v>
      </c>
      <c r="D59" s="16" t="s">
        <v>18</v>
      </c>
      <c r="E59" s="7" t="n">
        <v>20</v>
      </c>
      <c r="F59" s="16" t="s">
        <v>19</v>
      </c>
      <c r="G59" s="6" t="n">
        <v>498</v>
      </c>
      <c r="H59" s="6" t="n">
        <v>7722.5</v>
      </c>
      <c r="I59" s="6" t="n">
        <v>5980.26</v>
      </c>
      <c r="J59" s="6" t="n">
        <v>1295</v>
      </c>
      <c r="K59" s="6" t="n">
        <v>9960</v>
      </c>
      <c r="L59" s="6" t="n">
        <v>8665</v>
      </c>
      <c r="M59" s="6" t="n">
        <v>7.24</v>
      </c>
      <c r="N59" s="6" t="n">
        <v>5.61</v>
      </c>
    </row>
    <row collapsed="false" customFormat="false" customHeight="false" hidden="false" ht="12.1" outlineLevel="0" r="60">
      <c r="A60" s="41" t="n">
        <v>45439</v>
      </c>
      <c r="B60" s="16" t="s">
        <v>215</v>
      </c>
      <c r="C60" s="16" t="s">
        <v>28</v>
      </c>
      <c r="D60" s="16" t="s">
        <v>29</v>
      </c>
      <c r="E60" s="7" t="n">
        <v>200</v>
      </c>
      <c r="F60" s="16" t="s">
        <v>19</v>
      </c>
      <c r="G60" s="6" t="n">
        <v>25.43</v>
      </c>
      <c r="H60" s="6" t="n">
        <v>219.22</v>
      </c>
      <c r="I60" s="6" t="n">
        <v>146</v>
      </c>
      <c r="J60" s="6" t="n">
        <v>661</v>
      </c>
      <c r="K60" s="6" t="n">
        <v>5086</v>
      </c>
      <c r="L60" s="6" t="n">
        <v>4425</v>
      </c>
      <c r="M60" s="6" t="n">
        <v>15.15</v>
      </c>
      <c r="N60" s="6" t="n">
        <v>10.09</v>
      </c>
    </row>
    <row collapsed="false" customFormat="false" customHeight="false" hidden="false" ht="12.1" outlineLevel="0" r="61">
      <c r="A61" s="41" t="n">
        <v>45453</v>
      </c>
      <c r="B61" s="16" t="s">
        <v>215</v>
      </c>
      <c r="C61" s="16" t="s">
        <v>37</v>
      </c>
      <c r="D61" s="16" t="s">
        <v>38</v>
      </c>
      <c r="E61" s="7" t="n">
        <v>400</v>
      </c>
      <c r="F61" s="16" t="s">
        <v>19</v>
      </c>
      <c r="G61" s="6" t="n">
        <v>2.752</v>
      </c>
      <c r="H61" s="6" t="n">
        <v>55.06</v>
      </c>
      <c r="I61" s="6" t="n">
        <v>44</v>
      </c>
      <c r="J61" s="6" t="n">
        <v>143</v>
      </c>
      <c r="K61" s="6" t="n">
        <v>1100.8</v>
      </c>
      <c r="L61" s="6" t="n">
        <v>957.8</v>
      </c>
      <c r="M61" s="6" t="n">
        <v>5.44</v>
      </c>
      <c r="N61" s="6" t="n">
        <v>4.35</v>
      </c>
    </row>
    <row collapsed="false" customFormat="false" customHeight="false" hidden="false" ht="12.1" outlineLevel="0" r="62">
      <c r="A62" s="41" t="n">
        <v>45455</v>
      </c>
      <c r="B62" s="16" t="s">
        <v>215</v>
      </c>
      <c r="C62" s="16" t="s">
        <v>24</v>
      </c>
      <c r="D62" s="16" t="s">
        <v>25</v>
      </c>
      <c r="E62" s="7" t="n">
        <v>1</v>
      </c>
      <c r="F62" s="16" t="s">
        <v>26</v>
      </c>
      <c r="G62" s="6" t="n">
        <v>32.7599</v>
      </c>
      <c r="H62" s="6" t="n">
        <v>144.58</v>
      </c>
      <c r="I62" s="6" t="n">
        <v>50</v>
      </c>
      <c r="J62" s="6" t="n">
        <v>0.04</v>
      </c>
      <c r="K62" s="6" t="n">
        <v>32.7599</v>
      </c>
      <c r="L62" s="6" t="n">
        <v>29.2</v>
      </c>
      <c r="M62" s="6" t="n">
        <v>58.4</v>
      </c>
      <c r="N62" s="6" t="n">
        <v>0.23</v>
      </c>
    </row>
    <row collapsed="false" customFormat="false" customHeight="false" hidden="false" ht="12.1" outlineLevel="0" r="63">
      <c r="A63" s="41" t="n">
        <v>45484</v>
      </c>
      <c r="B63" s="16" t="s">
        <v>215</v>
      </c>
      <c r="C63" s="16" t="s">
        <v>21</v>
      </c>
      <c r="D63" s="16" t="s">
        <v>22</v>
      </c>
      <c r="E63" s="7" t="n">
        <v>80</v>
      </c>
      <c r="F63" s="16" t="s">
        <v>19</v>
      </c>
      <c r="G63" s="6" t="n">
        <v>33.3</v>
      </c>
      <c r="H63" s="6" t="n">
        <v>295.87</v>
      </c>
      <c r="I63" s="6" t="n">
        <v>221.57</v>
      </c>
      <c r="J63" s="6" t="n">
        <v>346</v>
      </c>
      <c r="K63" s="6" t="n">
        <v>2664</v>
      </c>
      <c r="L63" s="6" t="n">
        <v>2318</v>
      </c>
      <c r="M63" s="6" t="n">
        <v>13.08</v>
      </c>
      <c r="N63" s="6" t="n">
        <v>9.79</v>
      </c>
    </row>
    <row collapsed="false" customFormat="false" customHeight="false" hidden="false" ht="12.1" outlineLevel="0" r="64">
      <c r="A64" s="41" t="n">
        <v>45485</v>
      </c>
      <c r="B64" s="16" t="s">
        <v>215</v>
      </c>
      <c r="C64" s="16" t="s">
        <v>34</v>
      </c>
      <c r="D64" s="16" t="s">
        <v>35</v>
      </c>
      <c r="E64" s="7" t="n">
        <v>10</v>
      </c>
      <c r="F64" s="16" t="s">
        <v>19</v>
      </c>
      <c r="G64" s="6" t="n">
        <v>249.69</v>
      </c>
      <c r="H64" s="6" t="n">
        <v>1643</v>
      </c>
      <c r="I64" s="6" t="n">
        <v>1725</v>
      </c>
      <c r="J64" s="6" t="n">
        <v>325</v>
      </c>
      <c r="K64" s="6" t="n">
        <v>2496.9</v>
      </c>
      <c r="L64" s="6" t="n">
        <v>2171.9</v>
      </c>
      <c r="M64" s="6" t="n">
        <v>12.59</v>
      </c>
      <c r="N64" s="6" t="n">
        <v>13.22</v>
      </c>
    </row>
    <row collapsed="false" customFormat="false" customHeight="false" hidden="false" ht="12.1" outlineLevel="0" r="65">
      <c r="A65" s="41" t="n">
        <v>45545</v>
      </c>
      <c r="B65" s="16" t="s">
        <v>215</v>
      </c>
      <c r="C65" s="16" t="s">
        <v>24</v>
      </c>
      <c r="D65" s="16" t="s">
        <v>25</v>
      </c>
      <c r="E65" s="7" t="n">
        <v>1</v>
      </c>
      <c r="F65" s="16" t="s">
        <v>26</v>
      </c>
      <c r="G65" s="6" t="n">
        <v>33.2618</v>
      </c>
      <c r="H65" s="6" t="n">
        <v>150.79</v>
      </c>
      <c r="I65" s="6" t="n">
        <v>50</v>
      </c>
      <c r="J65" s="6" t="n">
        <v>0.04</v>
      </c>
      <c r="K65" s="6" t="n">
        <v>33.2618</v>
      </c>
      <c r="L65" s="6" t="n">
        <v>29.65</v>
      </c>
      <c r="M65" s="6" t="n">
        <v>59.3</v>
      </c>
      <c r="N65" s="6" t="n">
        <v>0.22</v>
      </c>
    </row>
    <row collapsed="false" customFormat="false" customHeight="false" hidden="false" ht="12.1" outlineLevel="0" r="66">
      <c r="A66" s="41" t="n">
        <v>45582</v>
      </c>
      <c r="B66" s="16" t="s">
        <v>215</v>
      </c>
      <c r="C66" s="16" t="s">
        <v>37</v>
      </c>
      <c r="D66" s="16" t="s">
        <v>38</v>
      </c>
      <c r="E66" s="7" t="n">
        <v>400</v>
      </c>
      <c r="F66" s="16" t="s">
        <v>19</v>
      </c>
      <c r="G66" s="6" t="n">
        <v>2.494</v>
      </c>
      <c r="H66" s="6" t="n">
        <v>40.655</v>
      </c>
      <c r="I66" s="6" t="n">
        <v>44</v>
      </c>
      <c r="J66" s="6" t="n">
        <v>130</v>
      </c>
      <c r="K66" s="6" t="n">
        <v>997.6</v>
      </c>
      <c r="L66" s="6" t="n">
        <v>867.6</v>
      </c>
      <c r="M66" s="6" t="n">
        <v>4.93</v>
      </c>
      <c r="N66" s="6" t="n">
        <v>5.34</v>
      </c>
    </row>
    <row collapsed="false" customFormat="false" customHeight="false" hidden="false" ht="12.1" outlineLevel="0" r="67">
      <c r="A67" s="41" t="n">
        <v>45636</v>
      </c>
      <c r="B67" s="16" t="s">
        <v>215</v>
      </c>
      <c r="C67" s="16" t="s">
        <v>24</v>
      </c>
      <c r="D67" s="16" t="s">
        <v>25</v>
      </c>
      <c r="E67" s="7" t="n">
        <v>1</v>
      </c>
      <c r="F67" s="16" t="s">
        <v>26</v>
      </c>
      <c r="G67" s="6" t="n">
        <v>36.5703</v>
      </c>
      <c r="H67" s="6" t="n">
        <v>156.24</v>
      </c>
      <c r="I67" s="6" t="n">
        <v>50</v>
      </c>
      <c r="J67" s="6" t="n">
        <v>0.04</v>
      </c>
      <c r="K67" s="6" t="n">
        <v>36.5703</v>
      </c>
      <c r="L67" s="6" t="n">
        <v>32.6</v>
      </c>
      <c r="M67" s="6" t="n">
        <v>65.2</v>
      </c>
      <c r="N67" s="6" t="n">
        <v>0.21</v>
      </c>
    </row>
    <row collapsed="false" customFormat="false" customHeight="false" hidden="false" ht="12.1" outlineLevel="0" r="68">
      <c r="A68" s="41" t="n">
        <v>45643</v>
      </c>
      <c r="B68" s="16" t="s">
        <v>215</v>
      </c>
      <c r="C68" s="16" t="s">
        <v>16</v>
      </c>
      <c r="D68" s="16" t="s">
        <v>18</v>
      </c>
      <c r="E68" s="7" t="n">
        <v>20</v>
      </c>
      <c r="F68" s="16" t="s">
        <v>19</v>
      </c>
      <c r="G68" s="6" t="n">
        <v>514</v>
      </c>
      <c r="H68" s="6" t="n">
        <v>6290.5</v>
      </c>
      <c r="I68" s="6" t="n">
        <v>5980.26</v>
      </c>
      <c r="J68" s="6" t="n">
        <v>1336</v>
      </c>
      <c r="K68" s="6" t="n">
        <v>10280</v>
      </c>
      <c r="L68" s="6" t="n">
        <v>8944</v>
      </c>
      <c r="M68" s="6" t="n">
        <v>7.48</v>
      </c>
      <c r="N68" s="6" t="n">
        <v>7.11</v>
      </c>
    </row>
    <row collapsed="false" customFormat="false" customHeight="false" hidden="false" ht="12.1" outlineLevel="0" r="69">
      <c r="A69" s="41" t="n">
        <v>45734</v>
      </c>
      <c r="B69" s="16" t="s">
        <v>215</v>
      </c>
      <c r="C69" s="16" t="s">
        <v>24</v>
      </c>
      <c r="D69" s="16" t="s">
        <v>25</v>
      </c>
      <c r="E69" s="7" t="n">
        <v>1</v>
      </c>
      <c r="F69" s="16" t="s">
        <v>26</v>
      </c>
      <c r="G69" s="6" t="n">
        <v>34.1439</v>
      </c>
      <c r="H69" s="6" t="n">
        <v>125.54</v>
      </c>
      <c r="I69" s="6" t="n">
        <v>50</v>
      </c>
      <c r="J69" s="6" t="n">
        <v>0.04</v>
      </c>
      <c r="K69" s="6" t="n">
        <v>34.1439</v>
      </c>
      <c r="L69" s="6" t="n">
        <v>30.77</v>
      </c>
      <c r="M69" s="6" t="n">
        <v>61.54</v>
      </c>
      <c r="N69" s="6" t="n">
        <v>0.29</v>
      </c>
    </row>
    <row collapsed="false" customFormat="false" customHeight="false" hidden="false" ht="12.1" outlineLevel="0" r="70">
      <c r="A70" s="41" t="n">
        <v>45811</v>
      </c>
      <c r="B70" s="16" t="s">
        <v>215</v>
      </c>
      <c r="C70" s="16" t="s">
        <v>16</v>
      </c>
      <c r="D70" s="16" t="s">
        <v>18</v>
      </c>
      <c r="E70" s="7" t="n">
        <v>20</v>
      </c>
      <c r="F70" s="16" t="s">
        <v>19</v>
      </c>
      <c r="G70" s="6" t="n">
        <v>541</v>
      </c>
      <c r="H70" s="6" t="n">
        <v>6473</v>
      </c>
      <c r="I70" s="6" t="n">
        <v>5980.26</v>
      </c>
      <c r="J70" s="6" t="n">
        <v>1407</v>
      </c>
      <c r="K70" s="6" t="n">
        <v>10820</v>
      </c>
      <c r="L70" s="6" t="n">
        <v>9413</v>
      </c>
      <c r="M70" s="6" t="n">
        <v>7.87</v>
      </c>
      <c r="N70" s="6" t="n">
        <v>7.27</v>
      </c>
    </row>
    <row collapsed="false" customFormat="false" customHeight="false" hidden="false" ht="12.1" outlineLevel="0" r="71">
      <c r="A71" s="41" t="n">
        <v>45818</v>
      </c>
      <c r="B71" s="16" t="s">
        <v>215</v>
      </c>
      <c r="C71" s="16" t="s">
        <v>24</v>
      </c>
      <c r="D71" s="16" t="s">
        <v>25</v>
      </c>
      <c r="E71" s="7" t="n">
        <v>1</v>
      </c>
      <c r="F71" s="16" t="s">
        <v>26</v>
      </c>
      <c r="G71" s="6" t="n">
        <v>32.0575</v>
      </c>
      <c r="H71" s="6" t="n">
        <v>142.16</v>
      </c>
      <c r="I71" s="6" t="n">
        <v>50</v>
      </c>
      <c r="J71" s="6" t="n">
        <v>0.04</v>
      </c>
      <c r="K71" s="6" t="n">
        <v>32.0575</v>
      </c>
      <c r="L71" s="6" t="n">
        <v>28.89</v>
      </c>
      <c r="M71" s="6" t="n">
        <v>57.78</v>
      </c>
      <c r="N71" s="6" t="n">
        <v>0.26</v>
      </c>
    </row>
    <row collapsed="false" customFormat="false" customHeight="false" hidden="false" ht="12.1" outlineLevel="0" r="72">
      <c r="A72" s="41" t="n">
        <v>45852</v>
      </c>
      <c r="B72" s="16" t="s">
        <v>215</v>
      </c>
      <c r="C72" s="16" t="s">
        <v>34</v>
      </c>
      <c r="D72" s="16" t="s">
        <v>35</v>
      </c>
      <c r="E72" s="7" t="n">
        <v>10</v>
      </c>
      <c r="F72" s="16" t="s">
        <v>19</v>
      </c>
      <c r="G72" s="6" t="n">
        <v>147.31</v>
      </c>
      <c r="H72" s="6" t="n">
        <v>1004.5</v>
      </c>
      <c r="I72" s="6" t="n">
        <v>1725</v>
      </c>
      <c r="J72" s="6" t="n">
        <v>192</v>
      </c>
      <c r="K72" s="6" t="n">
        <v>1473.1</v>
      </c>
      <c r="L72" s="6" t="n">
        <v>1281.1</v>
      </c>
      <c r="M72" s="6" t="n">
        <v>7.43</v>
      </c>
      <c r="N72" s="6" t="n">
        <v>12.75</v>
      </c>
    </row>
    <row collapsed="false" customFormat="false" customHeight="false" hidden="false" ht="12.1" outlineLevel="0" r="73">
      <c r="A73" s="41" t="n">
        <v>45856</v>
      </c>
      <c r="B73" s="16" t="s">
        <v>215</v>
      </c>
      <c r="C73" s="16" t="s">
        <v>21</v>
      </c>
      <c r="D73" s="16" t="s">
        <v>22</v>
      </c>
      <c r="E73" s="7" t="n">
        <v>80</v>
      </c>
      <c r="F73" s="16" t="s">
        <v>19</v>
      </c>
      <c r="G73" s="6" t="n">
        <v>34.84</v>
      </c>
      <c r="H73" s="6" t="n">
        <v>309</v>
      </c>
      <c r="I73" s="6" t="n">
        <v>221.57</v>
      </c>
      <c r="J73" s="6" t="n">
        <v>362</v>
      </c>
      <c r="K73" s="6" t="n">
        <v>2787.2</v>
      </c>
      <c r="L73" s="6" t="n">
        <v>2425.2</v>
      </c>
      <c r="M73" s="6" t="n">
        <v>13.68</v>
      </c>
      <c r="N73" s="6" t="n">
        <v>9.81</v>
      </c>
    </row>
    <row collapsed="false" customFormat="false" customHeight="false" hidden="false" ht="12.1" outlineLevel="0" r="74">
      <c r="A74" s="41" t="n">
        <v>45909</v>
      </c>
      <c r="B74" s="16" t="s">
        <v>215</v>
      </c>
      <c r="C74" s="16" t="s">
        <v>24</v>
      </c>
      <c r="D74" s="16" t="s">
        <v>25</v>
      </c>
      <c r="E74" s="7" t="n">
        <v>1</v>
      </c>
      <c r="F74" s="16" t="s">
        <v>26</v>
      </c>
      <c r="G74" s="6" t="n">
        <v>33.3476</v>
      </c>
      <c r="H74" s="6" t="n">
        <v>151.57</v>
      </c>
      <c r="I74" s="6" t="n">
        <v>50</v>
      </c>
      <c r="J74" s="6" t="n">
        <v>0.04</v>
      </c>
      <c r="K74" s="6" t="n">
        <v>33.3476</v>
      </c>
      <c r="L74" s="6" t="n">
        <v>30.05</v>
      </c>
      <c r="M74" s="6" t="n">
        <v>60.1</v>
      </c>
      <c r="N74" s="6" t="n">
        <v>0.24</v>
      </c>
    </row>
    <row collapsed="false" customFormat="false" customHeight="false" hidden="false" ht="12.1" outlineLevel="0" r="75">
      <c r="A75" s="41" t="n">
        <v>46000</v>
      </c>
      <c r="B75" s="16" t="s">
        <v>215</v>
      </c>
      <c r="C75" s="16" t="s">
        <v>24</v>
      </c>
      <c r="D75" s="16" t="s">
        <v>25</v>
      </c>
      <c r="E75" s="7" t="n">
        <v>1</v>
      </c>
      <c r="F75" s="16" t="s">
        <v>26</v>
      </c>
      <c r="G75" s="6" t="n">
        <v>31.2957</v>
      </c>
      <c r="H75" s="6" t="n">
        <v>177.785</v>
      </c>
      <c r="I75" s="6" t="n">
        <v>50</v>
      </c>
      <c r="J75" s="6" t="n">
        <v>0.04</v>
      </c>
      <c r="K75" s="6" t="n">
        <v>31.2957</v>
      </c>
      <c r="L75" s="6" t="n">
        <v>28.2</v>
      </c>
      <c r="M75" s="6" t="n">
        <v>56.4</v>
      </c>
      <c r="N75" s="6" t="n">
        <v>0.21</v>
      </c>
    </row>
    <row collapsed="false" customFormat="false" customHeight="false" hidden="false" ht="12.1" outlineLevel="0" r="76">
      <c r="A76" s="41" t="n">
        <v>46034</v>
      </c>
      <c r="B76" s="16" t="s">
        <v>215</v>
      </c>
      <c r="C76" s="16" t="s">
        <v>16</v>
      </c>
      <c r="D76" s="16" t="s">
        <v>18</v>
      </c>
      <c r="E76" s="7" t="n">
        <v>20</v>
      </c>
      <c r="F76" s="16" t="s">
        <v>19</v>
      </c>
      <c r="G76" s="6" t="n">
        <v>397</v>
      </c>
      <c r="H76" s="6" t="n">
        <v>5393</v>
      </c>
      <c r="I76" s="6" t="n">
        <v>5980.26</v>
      </c>
      <c r="J76" s="6" t="n">
        <v>1032</v>
      </c>
      <c r="K76" s="6" t="n">
        <v>7940</v>
      </c>
      <c r="L76" s="6" t="n">
        <v>6908</v>
      </c>
      <c r="M76" s="6" t="n">
        <v>5.78</v>
      </c>
      <c r="N76" s="6" t="n">
        <v>6.4</v>
      </c>
    </row>
    <row collapsed="false" customFormat="false" customHeight="false" hidden="false" ht="12.1" outlineLevel="0" r="77">
      <c r="A77" s="41" t="n">
        <v>46094</v>
      </c>
      <c r="B77" s="16" t="s">
        <v>215</v>
      </c>
      <c r="C77" s="16" t="s">
        <v>24</v>
      </c>
      <c r="D77" s="16" t="s">
        <v>25</v>
      </c>
      <c r="E77" s="7" t="n">
        <v>1</v>
      </c>
      <c r="F77" s="16" t="s">
        <v>26</v>
      </c>
      <c r="G77" s="6" t="n">
        <v>35.1849</v>
      </c>
      <c r="H77" s="6" t="n">
        <v>209.395</v>
      </c>
      <c r="I77" s="6" t="n">
        <v>50</v>
      </c>
      <c r="J77" s="6" t="n">
        <v>0.04</v>
      </c>
      <c r="K77" s="6" t="n">
        <v>35.1849</v>
      </c>
      <c r="L77" s="6" t="n">
        <v>32.02</v>
      </c>
      <c r="M77" s="6" t="n">
        <v>64.04</v>
      </c>
      <c r="N77" s="6" t="n">
        <v>0.19</v>
      </c>
    </row>
    <row collapsed="false" customFormat="false" customHeight="false" hidden="false" ht="12.1" outlineLevel="0" r="78">
      <c r="A78" s="41" t="n">
        <v>46146</v>
      </c>
      <c r="B78" s="16" t="s">
        <v>215</v>
      </c>
      <c r="C78" s="16" t="s">
        <v>16</v>
      </c>
      <c r="D78" s="16" t="s">
        <v>18</v>
      </c>
      <c r="E78" s="7" t="n">
        <v>20</v>
      </c>
      <c r="F78" s="16" t="s">
        <v>19</v>
      </c>
      <c r="G78" s="6" t="n">
        <v>278</v>
      </c>
      <c r="H78" s="6" t="n">
        <v>5217</v>
      </c>
      <c r="I78" s="6" t="n">
        <v>5980.26</v>
      </c>
      <c r="J78" s="6" t="n">
        <v>723</v>
      </c>
      <c r="K78" s="6" t="n">
        <v>5560</v>
      </c>
      <c r="L78" s="6" t="n">
        <v>4837</v>
      </c>
      <c r="M78" s="6" t="n">
        <v>4.04</v>
      </c>
      <c r="N78" s="6" t="n">
        <v>4.64</v>
      </c>
    </row>
    <row collapsed="false" customFormat="false" customHeight="false" hidden="false" ht="12.1" outlineLevel="0" r="79">
      <c r="A79" s="41"/>
      <c r="B79" s="16"/>
      <c r="C79" s="16"/>
      <c r="D79" s="16"/>
      <c r="E79" s="7"/>
      <c r="F79" s="16"/>
      <c r="G79" s="6"/>
      <c r="H79" s="6"/>
      <c r="I79" s="6"/>
      <c r="J79" s="6"/>
      <c r="K79" s="6"/>
      <c r="L79" s="6"/>
      <c r="M79" s="6"/>
      <c r="N79" s="6"/>
    </row>
    <row collapsed="false" customFormat="false" customHeight="false" hidden="false" ht="12.1" outlineLevel="0" r="80">
      <c r="A80" s="41" t="n">
        <v>46216</v>
      </c>
      <c r="B80" s="16" t="s">
        <v>215</v>
      </c>
      <c r="C80" s="16" t="s">
        <v>34</v>
      </c>
      <c r="D80" s="16" t="s">
        <v>35</v>
      </c>
      <c r="E80" s="7" t="n">
        <v>10</v>
      </c>
      <c r="F80" s="16" t="s">
        <v>19</v>
      </c>
      <c r="G80" s="6" t="n">
        <v>69.29</v>
      </c>
      <c r="H80" s="6" t="n">
        <v>1000.5</v>
      </c>
      <c r="I80" s="6" t="n">
        <v>1725</v>
      </c>
      <c r="J80" s="6" t="n">
        <v>90</v>
      </c>
      <c r="K80" s="6" t="n">
        <v>692.9</v>
      </c>
      <c r="L80" s="6" t="n">
        <v>602.9</v>
      </c>
      <c r="M80" s="6" t="n">
        <v>3.5</v>
      </c>
      <c r="N80" s="6" t="n">
        <v>6.03</v>
      </c>
    </row>
    <row collapsed="false" customFormat="false" customHeight="false" hidden="false" ht="12.1" outlineLevel="0" r="81">
      <c r="A81" s="41" t="n">
        <v>46223</v>
      </c>
      <c r="B81" s="16" t="s">
        <v>215</v>
      </c>
      <c r="C81" s="16" t="s">
        <v>21</v>
      </c>
      <c r="D81" s="16" t="s">
        <v>22</v>
      </c>
      <c r="E81" s="7" t="n">
        <v>80</v>
      </c>
      <c r="F81" s="16" t="s">
        <v>19</v>
      </c>
      <c r="G81" s="6" t="n">
        <v>37.64</v>
      </c>
      <c r="H81" s="6" t="n">
        <v>322.5</v>
      </c>
      <c r="I81" s="6" t="n">
        <v>221.57</v>
      </c>
      <c r="J81" s="6" t="n">
        <v>391</v>
      </c>
      <c r="K81" s="6" t="n">
        <v>3011.2</v>
      </c>
      <c r="L81" s="6" t="n">
        <v>2620.2</v>
      </c>
      <c r="M81" s="6" t="n">
        <v>14.78</v>
      </c>
      <c r="N81" s="6" t="n">
        <v>10.16</v>
      </c>
    </row>
  </sheetData>
  <autoFilter ref="A1:N8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62</v>
      </c>
      <c r="B1" s="42" t="s">
        <v>205</v>
      </c>
      <c r="C1" s="42" t="s">
        <v>0</v>
      </c>
      <c r="D1" s="42" t="s">
        <v>2</v>
      </c>
      <c r="E1" s="42" t="s">
        <v>6</v>
      </c>
      <c r="F1" s="42" t="s">
        <v>206</v>
      </c>
      <c r="G1" s="42" t="s">
        <v>216</v>
      </c>
      <c r="H1" s="42" t="s">
        <v>210</v>
      </c>
      <c r="I1" s="42" t="s">
        <v>211</v>
      </c>
      <c r="J1" s="42" t="s">
        <v>212</v>
      </c>
    </row>
    <row collapsed="false" customFormat="false" customHeight="false" hidden="false" ht="12.1" outlineLevel="0" r="2">
      <c r="A2" s="43" t="n">
        <v>43455</v>
      </c>
      <c r="B2" s="16" t="s">
        <v>215</v>
      </c>
      <c r="C2" s="16" t="s">
        <v>169</v>
      </c>
      <c r="D2" s="16" t="s">
        <v>217</v>
      </c>
      <c r="E2" s="6" t="n">
        <v>1000</v>
      </c>
      <c r="F2" s="7" t="n">
        <v>50</v>
      </c>
      <c r="G2" s="6" t="n">
        <v>43.63</v>
      </c>
      <c r="H2" s="6" t="n">
        <v>0</v>
      </c>
      <c r="I2" s="6" t="n">
        <v>2181.5</v>
      </c>
      <c r="J2" s="6" t="n">
        <v>2181.5</v>
      </c>
    </row>
    <row collapsed="false" customFormat="false" customHeight="false" hidden="false" ht="12.1" outlineLevel="0" r="3">
      <c r="A3" s="43" t="n">
        <v>43637</v>
      </c>
      <c r="B3" s="16" t="s">
        <v>215</v>
      </c>
      <c r="C3" s="16" t="s">
        <v>169</v>
      </c>
      <c r="D3" s="16" t="s">
        <v>217</v>
      </c>
      <c r="E3" s="6" t="n">
        <v>1000</v>
      </c>
      <c r="F3" s="7" t="n">
        <v>50</v>
      </c>
      <c r="G3" s="6" t="n">
        <v>43.63</v>
      </c>
      <c r="H3" s="6" t="n">
        <v>0</v>
      </c>
      <c r="I3" s="6" t="n">
        <v>2181.5</v>
      </c>
      <c r="J3" s="6" t="n">
        <v>2181.5</v>
      </c>
    </row>
    <row collapsed="false" customFormat="false" customHeight="false" hidden="false" ht="12.1" outlineLevel="0" r="4">
      <c r="A4" s="43" t="n">
        <v>43818</v>
      </c>
      <c r="B4" s="16" t="s">
        <v>215</v>
      </c>
      <c r="C4" s="16" t="s">
        <v>169</v>
      </c>
      <c r="D4" s="16" t="s">
        <v>217</v>
      </c>
      <c r="E4" s="6" t="n">
        <v>1000</v>
      </c>
      <c r="F4" s="7" t="n">
        <v>50</v>
      </c>
      <c r="G4" s="6" t="n">
        <v>43.63</v>
      </c>
      <c r="H4" s="6" t="n">
        <v>0</v>
      </c>
      <c r="I4" s="6" t="n">
        <v>2181.5</v>
      </c>
      <c r="J4" s="6" t="n">
        <v>2181.5</v>
      </c>
    </row>
    <row collapsed="false" customFormat="false" customHeight="false" hidden="false" ht="12.1" outlineLevel="0" r="5">
      <c r="A5" s="43" t="n">
        <v>44000</v>
      </c>
      <c r="B5" s="16" t="s">
        <v>215</v>
      </c>
      <c r="C5" s="16" t="s">
        <v>169</v>
      </c>
      <c r="D5" s="16" t="s">
        <v>217</v>
      </c>
      <c r="E5" s="6" t="n">
        <v>1000</v>
      </c>
      <c r="F5" s="7" t="n">
        <v>50</v>
      </c>
      <c r="G5" s="6" t="n">
        <v>43.63</v>
      </c>
      <c r="H5" s="6" t="n">
        <v>0</v>
      </c>
      <c r="I5" s="6" t="n">
        <v>2181.5</v>
      </c>
      <c r="J5" s="6" t="n">
        <v>2181.5</v>
      </c>
    </row>
    <row collapsed="false" customFormat="false" customHeight="false" hidden="false" ht="12.1" outlineLevel="0" r="6">
      <c r="A6" s="43" t="n">
        <v>44170</v>
      </c>
      <c r="B6" s="16" t="s">
        <v>215</v>
      </c>
      <c r="C6" s="16" t="s">
        <v>50</v>
      </c>
      <c r="D6" s="16" t="s">
        <v>52</v>
      </c>
      <c r="E6" s="6" t="n">
        <v>1000</v>
      </c>
      <c r="F6" s="7" t="n">
        <v>1</v>
      </c>
      <c r="G6" s="6" t="n">
        <v>3527.0128</v>
      </c>
      <c r="H6" s="6" t="n">
        <v>6</v>
      </c>
      <c r="I6" s="6" t="n">
        <v>3527.0128</v>
      </c>
      <c r="J6" s="6" t="n">
        <v>3081.5</v>
      </c>
    </row>
    <row collapsed="false" customFormat="false" customHeight="false" hidden="false" ht="12.1" outlineLevel="0" r="7">
      <c r="A7" s="43" t="n">
        <v>44182</v>
      </c>
      <c r="B7" s="16" t="s">
        <v>215</v>
      </c>
      <c r="C7" s="16" t="s">
        <v>169</v>
      </c>
      <c r="D7" s="16" t="s">
        <v>217</v>
      </c>
      <c r="E7" s="6" t="n">
        <v>1000</v>
      </c>
      <c r="F7" s="7" t="n">
        <v>50</v>
      </c>
      <c r="G7" s="6" t="n">
        <v>43.63</v>
      </c>
      <c r="H7" s="6" t="n">
        <v>0</v>
      </c>
      <c r="I7" s="6" t="n">
        <v>2181.5</v>
      </c>
      <c r="J7" s="6" t="n">
        <v>2181.5</v>
      </c>
    </row>
    <row collapsed="false" customFormat="false" customHeight="false" hidden="false" ht="12.1" outlineLevel="0" r="8">
      <c r="A8" s="43" t="n">
        <v>44352</v>
      </c>
      <c r="B8" s="16" t="s">
        <v>215</v>
      </c>
      <c r="C8" s="16" t="s">
        <v>50</v>
      </c>
      <c r="D8" s="16" t="s">
        <v>52</v>
      </c>
      <c r="E8" s="6" t="n">
        <v>1000</v>
      </c>
      <c r="F8" s="7" t="n">
        <v>1</v>
      </c>
      <c r="G8" s="6" t="n">
        <v>3480.4248</v>
      </c>
      <c r="H8" s="6" t="n">
        <v>6.18</v>
      </c>
      <c r="I8" s="6" t="n">
        <v>3480.4248</v>
      </c>
      <c r="J8" s="6" t="n">
        <v>3027.6</v>
      </c>
    </row>
    <row collapsed="false" customFormat="false" customHeight="false" hidden="false" ht="12.1" outlineLevel="0" r="9">
      <c r="A9" s="43" t="n">
        <v>44364</v>
      </c>
      <c r="B9" s="16" t="s">
        <v>215</v>
      </c>
      <c r="C9" s="16" t="s">
        <v>169</v>
      </c>
      <c r="D9" s="16" t="s">
        <v>217</v>
      </c>
      <c r="E9" s="6" t="n">
        <v>1000</v>
      </c>
      <c r="F9" s="7" t="n">
        <v>50</v>
      </c>
      <c r="G9" s="6" t="n">
        <v>43.63</v>
      </c>
      <c r="H9" s="6" t="n">
        <v>284</v>
      </c>
      <c r="I9" s="6" t="n">
        <v>2181.5</v>
      </c>
      <c r="J9" s="6" t="n">
        <v>1897.5</v>
      </c>
    </row>
    <row collapsed="false" customFormat="false" customHeight="false" hidden="false" ht="12.1" outlineLevel="0" r="10">
      <c r="A10" s="43" t="n">
        <v>44535</v>
      </c>
      <c r="B10" s="16" t="s">
        <v>215</v>
      </c>
      <c r="C10" s="16" t="s">
        <v>50</v>
      </c>
      <c r="D10" s="16" t="s">
        <v>52</v>
      </c>
      <c r="E10" s="6" t="n">
        <v>1000</v>
      </c>
      <c r="F10" s="7" t="n">
        <v>1</v>
      </c>
      <c r="G10" s="6" t="n">
        <v>3502.7735</v>
      </c>
      <c r="H10" s="6" t="n">
        <v>6.18</v>
      </c>
      <c r="I10" s="6" t="n">
        <v>3502.7735</v>
      </c>
      <c r="J10" s="6" t="n">
        <v>3047.04</v>
      </c>
    </row>
    <row collapsed="false" customFormat="false" customHeight="false" hidden="false" ht="12.1" outlineLevel="0" r="11">
      <c r="A11" s="43" t="n">
        <v>44717</v>
      </c>
      <c r="B11" s="16" t="s">
        <v>215</v>
      </c>
      <c r="C11" s="16" t="s">
        <v>50</v>
      </c>
      <c r="D11" s="16" t="s">
        <v>52</v>
      </c>
      <c r="E11" s="6" t="n">
        <v>1000</v>
      </c>
      <c r="F11" s="7" t="n">
        <v>1</v>
      </c>
      <c r="G11" s="6" t="n">
        <v>2943.3803</v>
      </c>
      <c r="H11" s="6" t="n">
        <v>6.18</v>
      </c>
      <c r="I11" s="6" t="n">
        <v>2943.3803</v>
      </c>
      <c r="J11" s="6" t="n">
        <v>2560.43</v>
      </c>
    </row>
    <row collapsed="false" customFormat="false" customHeight="false" hidden="false" ht="12.1" outlineLevel="0" r="12">
      <c r="A12" s="43" t="n">
        <v>44900</v>
      </c>
      <c r="B12" s="16" t="s">
        <v>215</v>
      </c>
      <c r="C12" s="16" t="s">
        <v>50</v>
      </c>
      <c r="D12" s="16" t="s">
        <v>52</v>
      </c>
      <c r="E12" s="6" t="n">
        <v>1000</v>
      </c>
      <c r="F12" s="7" t="n">
        <v>1</v>
      </c>
      <c r="G12" s="6" t="n">
        <v>2953.7828</v>
      </c>
      <c r="H12" s="6" t="n">
        <v>6.18</v>
      </c>
      <c r="I12" s="6" t="n">
        <v>2953.7828</v>
      </c>
      <c r="J12" s="6" t="n">
        <v>2569.48</v>
      </c>
    </row>
    <row collapsed="false" customFormat="false" customHeight="false" hidden="false" ht="12.1" outlineLevel="0" r="13">
      <c r="A13" s="43" t="n">
        <v>45082</v>
      </c>
      <c r="B13" s="16" t="s">
        <v>215</v>
      </c>
      <c r="C13" s="16" t="s">
        <v>50</v>
      </c>
      <c r="D13" s="16" t="s">
        <v>52</v>
      </c>
      <c r="E13" s="6" t="n">
        <v>1000</v>
      </c>
      <c r="F13" s="7" t="n">
        <v>1</v>
      </c>
      <c r="G13" s="6" t="n">
        <v>3863.1465</v>
      </c>
      <c r="H13" s="6" t="n">
        <v>6.18</v>
      </c>
      <c r="I13" s="6" t="n">
        <v>3863.1465</v>
      </c>
      <c r="J13" s="6" t="n">
        <v>3360.53</v>
      </c>
    </row>
    <row collapsed="false" customFormat="false" customHeight="false" hidden="false" ht="12.1" outlineLevel="0" r="14">
      <c r="A14" s="43" t="n">
        <v>45265</v>
      </c>
      <c r="B14" s="16" t="s">
        <v>215</v>
      </c>
      <c r="C14" s="16" t="s">
        <v>50</v>
      </c>
      <c r="D14" s="16" t="s">
        <v>52</v>
      </c>
      <c r="E14" s="6" t="n">
        <v>1000</v>
      </c>
      <c r="F14" s="7" t="n">
        <v>1</v>
      </c>
      <c r="G14" s="6" t="n">
        <v>4350.1593</v>
      </c>
      <c r="H14" s="6" t="n">
        <v>6.18</v>
      </c>
      <c r="I14" s="6" t="n">
        <v>4350.1593</v>
      </c>
      <c r="J14" s="6" t="n">
        <v>3784.18</v>
      </c>
    </row>
    <row collapsed="false" customFormat="false" customHeight="false" hidden="false" ht="12.1" outlineLevel="0" r="15">
      <c r="A15" s="43" t="n">
        <v>45448</v>
      </c>
      <c r="B15" s="16" t="s">
        <v>215</v>
      </c>
      <c r="C15" s="16" t="s">
        <v>50</v>
      </c>
      <c r="D15" s="16" t="s">
        <v>52</v>
      </c>
      <c r="E15" s="6" t="n">
        <v>1000</v>
      </c>
      <c r="F15" s="7" t="n">
        <v>1</v>
      </c>
      <c r="G15" s="6" t="n">
        <v>4215.321</v>
      </c>
      <c r="H15" s="6" t="n">
        <v>6.18</v>
      </c>
      <c r="I15" s="6" t="n">
        <v>4215.321</v>
      </c>
      <c r="J15" s="6" t="n">
        <v>3666.89</v>
      </c>
    </row>
  </sheetData>
  <autoFilter ref="A1:J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62</v>
      </c>
      <c r="B1" s="42" t="s">
        <v>205</v>
      </c>
      <c r="C1" s="42" t="s">
        <v>0</v>
      </c>
      <c r="D1" s="42" t="s">
        <v>2</v>
      </c>
      <c r="E1" s="42" t="s">
        <v>206</v>
      </c>
      <c r="F1" s="42" t="s">
        <v>218</v>
      </c>
      <c r="G1" s="42" t="s">
        <v>219</v>
      </c>
      <c r="H1" s="42" t="s">
        <v>67</v>
      </c>
      <c r="I1" s="42" t="s">
        <v>220</v>
      </c>
      <c r="J1" s="42" t="s">
        <v>221</v>
      </c>
      <c r="K1" s="42" t="s">
        <v>222</v>
      </c>
      <c r="L1" s="42" t="s">
        <v>223</v>
      </c>
      <c r="M1" s="42" t="s">
        <v>224</v>
      </c>
      <c r="N1" s="42" t="s">
        <v>225</v>
      </c>
      <c r="O1" s="42" t="s">
        <v>226</v>
      </c>
    </row>
    <row collapsed="false" customFormat="false" customHeight="false" hidden="false" ht="12.1" outlineLevel="0" r="2">
      <c r="A2" s="44" t="n">
        <v>43881</v>
      </c>
      <c r="B2" s="16" t="s">
        <v>215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2290</v>
      </c>
      <c r="J2" s="17" t="n">
        <v>6543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44016</v>
      </c>
      <c r="B3" s="16" t="s">
        <v>215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2155</v>
      </c>
      <c r="J3" s="17" t="n">
        <v>5417.52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43261</v>
      </c>
      <c r="B4" s="16" t="s">
        <v>215</v>
      </c>
      <c r="C4" s="16" t="s">
        <v>21</v>
      </c>
      <c r="D4" s="16" t="s">
        <v>22</v>
      </c>
      <c r="E4" s="17" t="n">
        <v>50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2910</v>
      </c>
      <c r="J4" s="17" t="n">
        <v>228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44015</v>
      </c>
      <c r="B5" s="16" t="s">
        <v>215</v>
      </c>
      <c r="C5" s="16" t="s">
        <v>21</v>
      </c>
      <c r="D5" s="16" t="s">
        <v>22</v>
      </c>
      <c r="E5" s="17" t="n">
        <v>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2156</v>
      </c>
      <c r="J5" s="17" t="n">
        <v>210.85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43999</v>
      </c>
      <c r="B6" s="16" t="s">
        <v>215</v>
      </c>
      <c r="C6" s="16" t="s">
        <v>24</v>
      </c>
      <c r="D6" s="16" t="s">
        <v>25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2172</v>
      </c>
      <c r="J6" s="17" t="n">
        <v>50</v>
      </c>
      <c r="K6" s="6" t="s">
        <f>=Портфель!F4*Портфель!$Q$17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43490</v>
      </c>
      <c r="B7" s="16" t="s">
        <v>215</v>
      </c>
      <c r="C7" s="16" t="s">
        <v>28</v>
      </c>
      <c r="D7" s="16" t="s">
        <v>29</v>
      </c>
      <c r="E7" s="17" t="n">
        <v>200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2681</v>
      </c>
      <c r="J7" s="17" t="n">
        <v>146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43389</v>
      </c>
      <c r="B8" s="16" t="s">
        <v>215</v>
      </c>
      <c r="C8" s="16" t="s">
        <v>31</v>
      </c>
      <c r="D8" s="16" t="s">
        <v>32</v>
      </c>
      <c r="E8" s="17" t="n">
        <v>50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2782</v>
      </c>
      <c r="J8" s="17" t="n">
        <v>167.58000183105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44016</v>
      </c>
      <c r="B9" s="16" t="s">
        <v>215</v>
      </c>
      <c r="C9" s="16" t="s">
        <v>31</v>
      </c>
      <c r="D9" s="16" t="s">
        <v>32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2155</v>
      </c>
      <c r="J9" s="17" t="n">
        <v>197.17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43810</v>
      </c>
      <c r="B10" s="16" t="s">
        <v>215</v>
      </c>
      <c r="C10" s="16" t="s">
        <v>34</v>
      </c>
      <c r="D10" s="16" t="s">
        <v>35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2361</v>
      </c>
      <c r="J10" s="17" t="n">
        <v>1725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43497</v>
      </c>
      <c r="B11" s="16" t="s">
        <v>215</v>
      </c>
      <c r="C11" s="16" t="s">
        <v>37</v>
      </c>
      <c r="D11" s="16" t="s">
        <v>38</v>
      </c>
      <c r="E11" s="17" t="n">
        <v>400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2674</v>
      </c>
      <c r="J11" s="17" t="n">
        <v>44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43999</v>
      </c>
      <c r="B12" s="16" t="s">
        <v>215</v>
      </c>
      <c r="C12" s="16" t="s">
        <v>24</v>
      </c>
      <c r="D12" s="16" t="s">
        <v>40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2172</v>
      </c>
      <c r="J12" s="17" t="n">
        <v>62.8</v>
      </c>
      <c r="K12" s="6" t="s">
        <f>=Портфель!F9*Портфель!$Q$13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43521</v>
      </c>
      <c r="B13" s="16" t="s">
        <v>215</v>
      </c>
      <c r="C13" s="16" t="s">
        <v>44</v>
      </c>
      <c r="D13" s="16" t="s">
        <v>46</v>
      </c>
      <c r="E13" s="17" t="n">
        <v>500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2650</v>
      </c>
      <c r="J13" s="17" t="n">
        <v>61.4</v>
      </c>
      <c r="K13" s="6" t="s">
        <f>=Портфель!F11*Портфель!$Q$13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44075</v>
      </c>
      <c r="B14" s="16" t="s">
        <v>215</v>
      </c>
      <c r="C14" s="16" t="s">
        <v>50</v>
      </c>
      <c r="D14" s="16" t="s">
        <v>52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2096</v>
      </c>
      <c r="J14" s="17" t="n">
        <v>80593.8588</v>
      </c>
      <c r="K14" s="6" t="s">
        <f>=Портфель!F13*Портфель!G13/100*Портфель!$Q$17+Портфель!H13*Портфель!$Q$13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/>
      <c r="B15" s="16"/>
      <c r="C15" s="16"/>
      <c r="D15" s="16"/>
      <c r="E15" s="17"/>
      <c r="F15" s="7"/>
      <c r="G15" s="17"/>
      <c r="H15" s="16"/>
      <c r="I15" s="7"/>
      <c r="J15" s="17"/>
      <c r="K15" s="4" t="s">
        <v>61</v>
      </c>
      <c r="L15" s="8" t="s">
        <f>=SUBTOTAL(109,L2:L14)</f>
      </c>
      <c r="M15" s="8" t="s">
        <f>=SUBTOTAL(109,M2:M14)</f>
      </c>
      <c r="N15" s="8" t="s">
        <f>=MAX(0,M15*0.13)</f>
      </c>
    </row>
  </sheetData>
  <autoFilter ref="A1:O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2026-05-28T16:51:01.00Z</dcterms:created>
  <dc:creator>izi-invest.ru</dc:creator>
  <cp:revision>0</cp:revision>
</cp:coreProperties>
</file>