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<sst xmlns="http://schemas.openxmlformats.org/spreadsheetml/2006/main" count="4746" uniqueCount="822">
  <si>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</si>
  <si>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</si>
  <si>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</si>
  <si>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</si>
  <si>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</si>
  <si>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</si>
  <si>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</si>
  <si>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</si>
  <si>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</si>
  <si>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</si>
  <si>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</si>
  <si>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</si>
  <si>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</si>
  <si>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</si>
  <si>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</si>
  <si>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</si>
  <si>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</si>
  <si>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GMKN</t>
  </si>
  <si>
    <t>share</t>
  </si>
  <si>
    <t>ГМКНорНик</t>
  </si>
  <si>
    <t>RUR</t>
  </si>
  <si>
    <t>AMD</t>
  </si>
  <si>
    <t>YDEX</t>
  </si>
  <si>
    <t>ЯНДЕКС</t>
  </si>
  <si>
    <t>BYN</t>
  </si>
  <si>
    <t>MTSS</t>
  </si>
  <si>
    <t>МТС-ао</t>
  </si>
  <si>
    <t>CAD</t>
  </si>
  <si>
    <t>GAZP</t>
  </si>
  <si>
    <t>ГАЗПРОМ ао</t>
  </si>
  <si>
    <t>CHF</t>
  </si>
  <si>
    <t>ALRS</t>
  </si>
  <si>
    <t>АЛРОСА ао</t>
  </si>
  <si>
    <t>CNY</t>
  </si>
  <si>
    <t>LSRG</t>
  </si>
  <si>
    <t>ЛСР ао</t>
  </si>
  <si>
    <t>EUR</t>
  </si>
  <si>
    <t>X5</t>
  </si>
  <si>
    <t>КЦ ИКС 5</t>
  </si>
  <si>
    <t>GBP</t>
  </si>
  <si>
    <t>NLMK</t>
  </si>
  <si>
    <t>НЛМК ао</t>
  </si>
  <si>
    <t>GLD</t>
  </si>
  <si>
    <t>NMTP</t>
  </si>
  <si>
    <t>НМТП ао</t>
  </si>
  <si>
    <t>HKD</t>
  </si>
  <si>
    <t>SBERP</t>
  </si>
  <si>
    <t>Сбербанк-п</t>
  </si>
  <si>
    <t>JPY</t>
  </si>
  <si>
    <t>OGKB</t>
  </si>
  <si>
    <t>ОГК-2 ао</t>
  </si>
  <si>
    <t>KZT</t>
  </si>
  <si>
    <t>MVID</t>
  </si>
  <si>
    <t>М.видео</t>
  </si>
  <si>
    <t>TGKA</t>
  </si>
  <si>
    <t>ТГК-1</t>
  </si>
  <si>
    <t>SLV</t>
  </si>
  <si>
    <t>MOEX</t>
  </si>
  <si>
    <t>МосБиржа</t>
  </si>
  <si>
    <t>TRY</t>
  </si>
  <si>
    <t>AFLT</t>
  </si>
  <si>
    <t>Аэрофлот</t>
  </si>
  <si>
    <t>UAH</t>
  </si>
  <si>
    <t>VTBR</t>
  </si>
  <si>
    <t>ВТБ ао</t>
  </si>
  <si>
    <t>USD</t>
  </si>
  <si>
    <t>TATN</t>
  </si>
  <si>
    <t>Татнфт 3ао</t>
  </si>
  <si>
    <t>RTKMP</t>
  </si>
  <si>
    <t>Ростел -ап</t>
  </si>
  <si>
    <t>HYDR</t>
  </si>
  <si>
    <t>РусГидро</t>
  </si>
  <si>
    <t>RUAL</t>
  </si>
  <si>
    <t>РУСАЛ ао</t>
  </si>
  <si>
    <t>MAGN</t>
  </si>
  <si>
    <t>ММК</t>
  </si>
  <si>
    <t>GEMA</t>
  </si>
  <si>
    <t>iММЦБ ао</t>
  </si>
  <si>
    <t>SGZH</t>
  </si>
  <si>
    <t>Сегежа</t>
  </si>
  <si>
    <t>OZPH</t>
  </si>
  <si>
    <t>iОзонФарм</t>
  </si>
  <si>
    <t>FXCN</t>
  </si>
  <si>
    <t>etf</t>
  </si>
  <si>
    <t>FXCN ETF</t>
  </si>
  <si>
    <t>FXDE</t>
  </si>
  <si>
    <t>FXDE ETF</t>
  </si>
  <si>
    <t>FXGD</t>
  </si>
  <si>
    <t>FXGD ETF</t>
  </si>
  <si>
    <t>FXRU</t>
  </si>
  <si>
    <t>FXRU ETF</t>
  </si>
  <si>
    <t>FXES</t>
  </si>
  <si>
    <t>FXES ETF</t>
  </si>
  <si>
    <t>FXUS</t>
  </si>
  <si>
    <t>FXUS ETF</t>
  </si>
  <si>
    <t>Сумма по акциям:</t>
  </si>
  <si>
    <t>SU26233RMFS5</t>
  </si>
  <si>
    <t>bond</t>
  </si>
  <si>
    <t>ОФЗ 26233</t>
  </si>
  <si>
    <t>2035-07-18</t>
  </si>
  <si>
    <t>RU000A100D89</t>
  </si>
  <si>
    <t>Беларусь07</t>
  </si>
  <si>
    <t>2025-05-01</t>
  </si>
  <si>
    <t>RU000A106540</t>
  </si>
  <si>
    <t>МВ ФИН 1Р4</t>
  </si>
  <si>
    <t>2026-04-17</t>
  </si>
  <si>
    <t>SU26229RMFS3</t>
  </si>
  <si>
    <t>ОФЗ 26229</t>
  </si>
  <si>
    <t>2025-11-12</t>
  </si>
  <si>
    <t>RU000A105CM4</t>
  </si>
  <si>
    <t>Новотр 1Р3</t>
  </si>
  <si>
    <t>2027-10-26</t>
  </si>
  <si>
    <t>RU000A105VC5</t>
  </si>
  <si>
    <t>Полюс Б1P3</t>
  </si>
  <si>
    <t>2028-02-11</t>
  </si>
  <si>
    <t>RU000A104Y15</t>
  </si>
  <si>
    <t>БелугаБП5</t>
  </si>
  <si>
    <t>2027-07-06</t>
  </si>
  <si>
    <t>SU26244RMFS2</t>
  </si>
  <si>
    <t>ОФЗ 26244</t>
  </si>
  <si>
    <t>2034-03-15</t>
  </si>
  <si>
    <t>RU000A104V75</t>
  </si>
  <si>
    <t>ПочтаР2P01</t>
  </si>
  <si>
    <t>2032-05-26</t>
  </si>
  <si>
    <t>RU000A105KR6</t>
  </si>
  <si>
    <t>ВСК 1P-03R</t>
  </si>
  <si>
    <t>2027-11-30</t>
  </si>
  <si>
    <t>RU000A106UW3</t>
  </si>
  <si>
    <t>iКарРус1P3</t>
  </si>
  <si>
    <t>2027-08-18</t>
  </si>
  <si>
    <t>RU000A109NC4</t>
  </si>
  <si>
    <t>РКСЭталон4</t>
  </si>
  <si>
    <t>2032-12-01</t>
  </si>
  <si>
    <t>SU26238RMFS4</t>
  </si>
  <si>
    <t>ОФЗ 26238</t>
  </si>
  <si>
    <t>2041-05-15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</si>
  <si>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</si>
  <si>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</si>
  <si>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</si>
  <si>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</si>
  <si>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</si>
  <si>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</si>
  <si>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</si>
  <si>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</si>
  <si>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</si>
  <si>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</si>
  <si>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</si>
  <si>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</si>
  <si>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Дивиденд по RTKMP - Ростел -ап 10шт. по 5.45 RUR - налог 7 RUR (данные из БД)</t>
  </si>
  <si>
    <t>Дивиденд по DSKY - ДетскийМир 10шт. по 5.08 RUR - налог 7 RUR (данные из БД)</t>
  </si>
  <si>
    <t>Дивиденды по акциям ПАО Детский мир за 9 месяцев 2020 года. Налог удержан.  Без НДС. (данные из сделок)</t>
  </si>
  <si>
    <t>Купон по SU26233RMFS5 - ОФЗ 26233 2шт. по 30.42 RUR - налог 8 RUR (данные из БД)</t>
  </si>
  <si>
    <t>Купон по RU000A100D30 - Беларусь03 1шт. по 43.13 RUR - налог 6 RUR (данные из БД)</t>
  </si>
  <si>
    <t>Зачисление д/с (купон 3 по Беларусь03) (данные из сделок)</t>
  </si>
  <si>
    <t>Зачисление д/с (купон 2 по 26233). Налог удержан. (данные из сделок)</t>
  </si>
  <si>
    <t>Купон по SU26223RMFS6 - ОФЗ 26223 1шт. по 32.41 RUR - налог 4 RUR (данные из БД)</t>
  </si>
  <si>
    <t>Зачисление д/с (купон 6 по 26223). Налог удержан. (данные из сделок)</t>
  </si>
  <si>
    <t>Купон по RU000A0ZYFC6 - МТС 001P-3 1шт. по 38.39 RUR - налог 5 RUR (данные из БД)</t>
  </si>
  <si>
    <t>Дивиденд по POLY - Solidcore 2шт. по 65.41 RUR - налог 0 RUR (данные из БД)</t>
  </si>
  <si>
    <t>Зачисление д/с (купон 7 по МТС 001P-3). Налог удержан. (данные из сделок)</t>
  </si>
  <si>
    <t>Дивиденд по NLMK - НЛМК ао 10шт. по 7.25 RUR - налог 9 RUR (данные из БД)</t>
  </si>
  <si>
    <t>Дивиденд по LSRG - ЛСР ао 2шт. по 39 RUR - налог 10 RUR (данные из БД)</t>
  </si>
  <si>
    <t>Дивиденд по SBERP - Сбербанк-п 10шт. по 18.7 RUR - налог 24 RUR (данные из БД)</t>
  </si>
  <si>
    <t>Дивиденд по MOEX - МосБиржа 10шт. по 9.45 RUR - налог 12 RUR (данные из БД)</t>
  </si>
  <si>
    <t>Дивиденд по MVID - М.видео 3шт. по 38 RUR - налог 15 RUR (данные из БД)</t>
  </si>
  <si>
    <t>Дивиденды по акциям ПАО Группа ЛСР за 2020 г. Налог удержан.  Без НДС. (данные из сделок)</t>
  </si>
  <si>
    <t>Дивиденды по акциям ПАО НЛМК за 2020 год. Налог удержан.  Без НДС. (данные из сделок)</t>
  </si>
  <si>
    <t>Дивиденд по X5 - КЦ ИКС 5 1шт. по 110.73 RUR - налог 18.09 RUR (данные из БД)</t>
  </si>
  <si>
    <t>Дивиденды по акциям ПАО Сбербанк за 2020 год. Налог удержан.  Без НДС. (данные из сделок)</t>
  </si>
  <si>
    <t>Дивиденды по акциям ПАО М.видео за 2020 г. Налог удержан.  Без НДС. (данные из сделок)</t>
  </si>
  <si>
    <t>Дивиденды по акциям ПАО Московская Биржа за 2020 год. Налог удержан.  Без НДС. (данные из сделок)</t>
  </si>
  <si>
    <t>Дивиденды по акциям Polymetal International plc ISIN  JE00B6T5S470. Без НДС.  Курс Банка России на дату выплаты 73.4979 руб. Доп (данные из сделок)</t>
  </si>
  <si>
    <t>Дивиденд по GEMA - iММЦБ ао 1шт. по 28.6 RUR - налог 4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</si>
  <si>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</si>
  <si>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</si>
  <si>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10шт. по 7.71 RUR - налог 10 RUR (данные из БД)</t>
  </si>
  <si>
    <t>Дивиденды по акциям ПАО ММЦБ за  2020 г. Налог удержан.  Без НДС. (данные из сделок)</t>
  </si>
  <si>
    <t>Дивиденды по X5 RETAIL GROUP NV - REG S GDR (ISIN US98387E2054), удерж. Dividend fees 0.02 USD на 1ц.б.. Без НДС. Внеш.налог 0.2 (данные из сделок)</t>
  </si>
  <si>
    <t>Дивиденд по OGKB - ОГК-2 ао 2000шт. по 0.06 RUR - налог 16 RUR (данные из БД)</t>
  </si>
  <si>
    <t>Дивиденды по акциям ПАО ММК за 2020 год. Налог удержан.  Без НДС. (данные из сделок)</t>
  </si>
  <si>
    <t>Дивиденд по ALRS - АЛРОСА ао 20шт. по 9.54 RUR - налог 24 RUR (данные из БД)</t>
  </si>
  <si>
    <t>Купон по RU000A102Y58 - Брус 1P02 1шт. по 23.93 RUR - налог 3 RUR (данные из БД)</t>
  </si>
  <si>
    <t>Дивиденды по акциям ПАО ММК за 1 квартал 2021 года. Налог удержан.  Без НДС. (данные из сделок)</t>
  </si>
  <si>
    <t>Дивиденд по TGKA - ТГК-1 100000шт. по 0 RUR - налог 14 RUR (данные из БД)</t>
  </si>
  <si>
    <t>Зачисление д/с (купон 1 по Брус 1P02). Налог удержан. (данные из сделок)</t>
  </si>
  <si>
    <t>Дивиденд по MTSS - МТС-ао 20шт. по 26.51 RUR - налог 65 RUR (данные из БД)</t>
  </si>
  <si>
    <t>Дивиденды по акциям ПАО НЛМК за 1 квартал 2021 года. Налог удержан.  Без НДС. (данные из сделок)</t>
  </si>
  <si>
    <t>Дивиденд по TATN - Татнфт 3ао 1шт. по 12.3 RUR - налог 2 RUR (данные из БД)</t>
  </si>
  <si>
    <t>Дивиденд по HYDR - РусГидро 1000шт. по 0.05 RUR - налог 7 RUR (данные из БД)</t>
  </si>
  <si>
    <t>Дивиденд по DSKY - ДетскийМир 10шт. по 6.07 RUR - налог 8 RUR (данные из БД)</t>
  </si>
  <si>
    <t>Дивиденд по NMTP - НМТП ао 300шт. по 0.06 RUR - налог 2 RUR (данные из БД)</t>
  </si>
  <si>
    <t>Дивиденд по RTKMP - Ростел -ап 10шт. по 5 RUR - налог 7 RUR (данные из БД)</t>
  </si>
  <si>
    <t>Дивиденд по GAZP - ГАЗПРОМ ао 10шт. по 12.55 RUR - налог 15 RUR (данные из БД)</t>
  </si>
  <si>
    <t>Дивиденды по акциям ПАО ОГК-2 за 2020 год. Налог удержан.  Без НДС. (данные из сделок)</t>
  </si>
  <si>
    <t>Дивиденды по акциям АК АЛРОСА (ПАО) за 2020 год. Налог удержан.  Без НДС. (данные из сделок)</t>
  </si>
  <si>
    <t>Дивиденды по акциям ПАО Детский мир за 12 месяцев 2020 г. Налог удержан.  Без НДС. (данные из сделок)</t>
  </si>
  <si>
    <t>Дивиденды по акциям ПАО ТГК-1 за 2020 год. Налог удержан.  Без НДС. (данные из сделок)</t>
  </si>
  <si>
    <t>Дивиденды по акциям ПАО МТС за 2020 год. Налог удержан.  Без НДС. (данные из сделок)</t>
  </si>
  <si>
    <t>Дивиденды по акциям ПАО РусГидро за 12 месяцев 2020 г. Налог удержан.  Без НДС. (данные из сделок)</t>
  </si>
  <si>
    <t>Дивиденды по акциям ПАО НМТП за 12 месяцев 2020 г. Налог удержан.  Без НДС. (данные из сделок)</t>
  </si>
  <si>
    <t>Дивиденды по акциям ПАО Татнефть им. В.Д. Шашина за 12 месяцев 2020 г. Налог удержан.  Без НДС. (данные из сделок)</t>
  </si>
  <si>
    <t>Дивиденды по акциям ПАО Ростелеком за 12 месяцев 2020 г. Налог удержан.  Без НДС. (данные из сделок)</t>
  </si>
  <si>
    <t>Зачисление д/с (купон 4 по Беларусь03) (данные из сделок)</t>
  </si>
  <si>
    <t>Зачисление д/с (купон 3 по 26233). Налог удержан. (данные из сделок)</t>
  </si>
  <si>
    <t>Дивиденды по акциям ПАО Газпром за 2020 год. Налог удержан.  Без НДС. (данные из сделок)</t>
  </si>
  <si>
    <t>Купон по SU26233RMFS5 - ОФЗ 26233 3шт. по 30.42 RUR - налог 12 RUR (данные из БД)</t>
  </si>
  <si>
    <t>Дивиденд по POLY - Solidcore 2шт. по 32.82 RUR - налог 0 RUR (данные из БД)</t>
  </si>
  <si>
    <t>Зачисление д/с (купон 7 по 26223). Налог удержан. (данные из сделок)</t>
  </si>
  <si>
    <t>Дивиденд по NLMK - НЛМК ао 10шт. по 13.62 RUR - налог 18 RUR (данные из БД)</t>
  </si>
  <si>
    <t>Дивиденды по акциям ПАО НЛМК за 1 полугодие 2021 года. Налог удержан.  Без НДС. (данные из сделок)</t>
  </si>
  <si>
    <t>Дивиденд по MAGN - ММК 10шт. по 3.53 RUR - налог 5 RUR (данные из БД)</t>
  </si>
  <si>
    <t>Дивиденды по акциям ПАО ММК за 1 полугодие 2021 года. Налог удержан.  Без НДС. (данные из сделок)</t>
  </si>
  <si>
    <t>Зачисление д/с (купон 2 по Брус 1P02). Налог удержан. (данные из сделок)</t>
  </si>
  <si>
    <t>Дивиденды по акциям Polymetal International plc ISIN JE00B6T5S470. Без НДС.  Курс Банка России на дату выплаты 72.9215 руб. Допо (данные из сделок)</t>
  </si>
  <si>
    <t>Дивиденд по GEMA - iММЦБ ао 1шт. по 45 RUR - налог 6 RUR (данные из БД)</t>
  </si>
  <si>
    <t>Дивиденд по TATN - Татнфт 3ао 2шт. по 16.52 RUR - налог 4 RUR (данные из БД)</t>
  </si>
  <si>
    <t>Дивиденд по MTSS - МТС-ао 20шт. по 10.55 RUR - налог 26 RUR (данные из БД)</t>
  </si>
  <si>
    <t>Дивиденд по ALRS - АЛРОСА ао 20шт. по 8.79 RUR - налог 22 RUR (данные из БД)</t>
  </si>
  <si>
    <t>Дивиденды по акциям ПАО ММЦБ за 6 месяцев 2021 г. Налог удержан.  Без НДС. (данные из сделок)</t>
  </si>
  <si>
    <t>Дивиденды по акциям ПАО МТС за 1 полугодие 2021 года. Налог удержан.  Без НДС. (данные из сделок)</t>
  </si>
  <si>
    <t>Дивиденды по акциям ПАО Татнефть им. В.Д. Шашина за 2021 год. Налог удержан.  Без НДС. (данные из сделок)</t>
  </si>
  <si>
    <t>Дивиденды по акциям АК АЛРОСА (ПАО) за 1 полугодие 2021 года. Налог удержан.  Без НДС. (данные из сделок)</t>
  </si>
  <si>
    <t>Купон по RU000A100D89 - Беларусь07 3шт. по 42.38 RUR - налог 17 RUR (данные из БД)</t>
  </si>
  <si>
    <t>Зачисление д/с (купон 8 по МТС 001P-3). Налог удержан. (данные из сделок)</t>
  </si>
  <si>
    <t>Зачисление д/с (купон 3 по Беларусь07) (данные из сделок)</t>
  </si>
  <si>
    <t>Купон по SU26229RMFS3 - ОФЗ 26229 1шт. по 35.65 RUR - налог 5 RUR (данные из БД)</t>
  </si>
  <si>
    <t>Зачисление д/с (купон 5 по 26229). Налог удержан. (данные из сделок)</t>
  </si>
  <si>
    <t>Зачисление денежных средств</t>
  </si>
  <si>
    <t>Дивиденд по NLMK - НЛМК ао 10шт. по 13.33 RUR - налог 17 RUR (данные из БД)</t>
  </si>
  <si>
    <t>Дивиденды по акциям ПАО НЛМК за 9 месяцев 2021 года. Налог удержан.  Без НДС. (данные из сделок)</t>
  </si>
  <si>
    <t>Дивиденд по MVID - М.видео 6шт. по 35 RUR - налог 27 RUR (данные из БД)</t>
  </si>
  <si>
    <t>Дивиденд по X5 - КЦ ИКС 5 1шт. по 73.65 RUR - налог 12.73 RUR (данные из БД)</t>
  </si>
  <si>
    <t>Дивиденды по акциям ПАО М.видео за 9 месяцев 2021 г. Налог удержан.  Без НДС. (данные из сделок)</t>
  </si>
  <si>
    <t>Дивиденд по DSKY - ДетскийМир 20шт. по 5.2 RUR - налог 14 RUR (данные из БД)</t>
  </si>
  <si>
    <t>Дивиденды по акциям ПАО Детский мир за 9 месяцев 2021 г. Налог удержан.  Без НДС. (данные из сделок)</t>
  </si>
  <si>
    <t>Дивиденды по Депозитарная расписка ГДР X5 Retail Group N.V. ORD SHS (ISIN US98387E2054). Без НДС. Внеш.налог 0.15 USD, ставка 15 (данные из сделок)</t>
  </si>
  <si>
    <t>Дивиденд по GEMA - iММЦБ ао 1шт. по 23.5 RUR - налог 3 RUR (данные из БД)</t>
  </si>
  <si>
    <t>Дивиденд по TATN - Татнфт 3ао 3шт. по 9.98 RUR - налог 4 RUR (данные из БД)</t>
  </si>
  <si>
    <t>Зачисление д/с (купон 3 по Брус 1P02). Налог удержан. (данные из сделок)</t>
  </si>
  <si>
    <t>Дивиденд по MAGN - ММК 10шт. по 2.66 RUR - налог 3 RUR (данные из БД)</t>
  </si>
  <si>
    <t>Дивиденд по GMKN - ГМКНорНик 1шт. по 1523.17 RUR - налог 198 RUR (данные из БД)</t>
  </si>
  <si>
    <t>Дивиденды по акциям ПАО ММЦБ за 9 месяцев 2021 г. Налог удержан.  Без НДС. (данные из сделок)</t>
  </si>
  <si>
    <t>Дивиденды по акциям ПАО ГМК Норильский никель за 9 месяцев 2021 года. Налог удержан.  Без НДС. (данные из сделок)</t>
  </si>
  <si>
    <t>Дивиденды по акциям ПАО Татнефть им. В.Д. Шашина за 9 месяцев 2021 года. Налог удержан.  Без НДС. (данные из сделок)</t>
  </si>
  <si>
    <t>Дивиденды по акциям ПАО ММК за 9 месяцев 2021 года. Налог удержан.  Без НДС. (данные из сделок)</t>
  </si>
  <si>
    <t>Купон по SU26233RMFS5 - ОФЗ 26233 4шт. по 30.42 RUR - налог 16 RUR (данные из БД)</t>
  </si>
  <si>
    <t>Зачисление д/с (купон 5 по Беларусь03) (данные из сделок)</t>
  </si>
  <si>
    <t>Зачисление д/с (купон 4 по 26233). Налог удержан. (данные из сделок)</t>
  </si>
  <si>
    <t>Зачисление д/с (купон 8 по 26223). Налог удержан. (данные из сделок)</t>
  </si>
  <si>
    <t>Зачисление д/с (купон 4 по Брус 1P02). Налог удержан. (данные из сделок)</t>
  </si>
  <si>
    <t>Зачисление д/с (купон 9 по МТС 001P-3). Налог удержан. (данные из сделок)</t>
  </si>
  <si>
    <t>Зачисление д/с (купон 4 по Беларусь07) (данные из сделок)</t>
  </si>
  <si>
    <t>Зачисление д/с (купон 6 по 26229). Налог удержан. (данные из сделок)</t>
  </si>
  <si>
    <t>Дивиденд по GMKN - ГМКНорНик 1шт. по 1166.22 RUR - налог 152 RUR (данные из БД)</t>
  </si>
  <si>
    <t>Дивиденды по акциям ПАО ГМК Норильский никель за 2021 г. Налог удержан. (данные из сделок)</t>
  </si>
  <si>
    <t>Дивиденд по GEMA - iММЦБ ао 1шт. по 18 RUR - налог 2 RUR (данные из БД)</t>
  </si>
  <si>
    <t>Зачисление д/с (купон 5 по Брус 1P02). Налог удержан. (данные из сделок)</t>
  </si>
  <si>
    <t>Дивиденды по акциям ПАО ММЦБ за 12 месяцев 2021 г. Налог удержан. (данные из сделок)</t>
  </si>
  <si>
    <t>Дивиденд по TATN - Татнфт 3ао 3шт. по 16.14 RUR - налог 6 RUR (данные из БД)</t>
  </si>
  <si>
    <t>Дивиденд по HYDR - РусГидро 2000шт. по 0.05 RUR - налог 14 RUR (данные из БД)</t>
  </si>
  <si>
    <t>Дивиденд по OGKB - ОГК-2 ао 4000шт. по 0.1 RUR - налог 50 RUR (данные из БД)</t>
  </si>
  <si>
    <t>Дивиденд по NMTP - НМТП ао 300шт. по 0.54 RUR - налог 21 RUR (данные из БД)</t>
  </si>
  <si>
    <t>Дивиденд по MTSS - МТС-ао 20шт. по 33.85 RUR - налог 84 RUR (данные из БД)</t>
  </si>
  <si>
    <t>Дивиденд по RTKMP - Ростел -ап 10шт. по 4.56 RUR - налог 6 RUR (данные из БД)</t>
  </si>
  <si>
    <t>Дивиденды по акциям ПАО РусГидро за 12 месяцев 2021 г. Налог удержан.  Без НДС. (данные из сделок)</t>
  </si>
  <si>
    <t>Дивиденды по акциям ПАО Татнефть им. В.Д. Шашина за 12 месяцев 2021 г. Налог удержан.  Без НДС. (данные из сделок)</t>
  </si>
  <si>
    <t>Дивиденды по акциям ПАО ОГК-2 за 12 месяцев 2021 г. Налог удержан.  Без НДС. (данные из сделок)</t>
  </si>
  <si>
    <t>Дивиденды по акциям ПАО МТС за 12 месяцев 2021 г. Налог удержан.  Без НДС. (данные из сделок)</t>
  </si>
  <si>
    <t>Дивиденды по акциям ПАО НМТП за 12 месяцев 2021 г. Налог удержан.  Без НДС. (данные из сделок)</t>
  </si>
  <si>
    <t>Зачисление д/с (купон 6 по Беларусь03) (данные из сделок)</t>
  </si>
  <si>
    <t>Амортизация Беларусь03: 1 шт. по 5 RUR.  (данные из БД)</t>
  </si>
  <si>
    <t>Зачисление д/с (купон 5 по 26233). Налог удержан. (данные из сделок)</t>
  </si>
  <si>
    <t>Купон по RU000A100D30 - Беларусь03 1шт. по 43.13 RUR - налог 5 RUR (данные из БД)</t>
  </si>
  <si>
    <t>погашение Беларусь03 (данные из сделок)</t>
  </si>
  <si>
    <t>Байбэк Беларусь03: 1 шт. по 1000 RUR.  (данные из БД)</t>
  </si>
  <si>
    <t>Дивиденды по акциям ПАО Ростелеком за 12 месяцев 2021 г. Налог удержан.  Без НДС. (данные из сделок)</t>
  </si>
  <si>
    <t>Зачисление д/с (купон 9 по 26223). Налог удержан. (данные из сделок)</t>
  </si>
  <si>
    <t>Зачисление д/с (купон 6 по Брус 1P02) (данные из сделок)</t>
  </si>
  <si>
    <t>Дивиденд по TATN - Татнфт 3ао 3шт. по 32.71 RUR - налог 13 RUR (данные из БД)</t>
  </si>
  <si>
    <t>Дивиденд по GAZP - ГАЗПРОМ ао 10шт. по 51.03 RUR - налог 65 RUR (данные из БД)</t>
  </si>
  <si>
    <t>Дивиденд по GEMA - iММЦБ ао 1шт. по 53 RUR - налог 7 RUR (данные из БД)</t>
  </si>
  <si>
    <t>Дивиденд по RUAL - РУСАЛ ао 20шт. по 1.23 RUR - налог 3 RUR (данные из БД)</t>
  </si>
  <si>
    <t>Дивиденды по акциям ПАО Газпром за 6 месяцев 2022 г. Налог удержан.  Без НДС. (данные из сделок)</t>
  </si>
  <si>
    <t>Дивиденды по акциям ПАО Татнефть им. В.Д. Шашина за 6 месяцев 2022 г. Налог удержан. (данные из сделок)</t>
  </si>
  <si>
    <t>Дивиденды по акциям ПАО ММЦБ за 6 месяцев 2022 г. Налог удержан.  Без НДС. (данные из сделок)</t>
  </si>
  <si>
    <t>Дивиденды по акциям МКПАО ОК РУСАЛ за 6 месяцев 2022 г. Налог удержан.  Без НДС. (данные из сделок)</t>
  </si>
  <si>
    <t>Купон по RU000A0ZYFC6 - МТС 001P-3 1шт. по 38.39 RUR - налог 4 RUR (данные из БД)</t>
  </si>
  <si>
    <t>Амортизация МТС 001P-3: 1 шт. по 1000 RUR.  (данные из БД)</t>
  </si>
  <si>
    <t>Зачисление д/с (купон 5 по Беларусь07) (данные из сделок)</t>
  </si>
  <si>
    <t>погашение МТС 001P-3 (данные из сделок)</t>
  </si>
  <si>
    <t>Зачисление д/с (купон 10 по МТС 001P-3) (данные из сделок)</t>
  </si>
  <si>
    <t>Зачисление д/с (купон 7 по 26229) (данные из сделок)</t>
  </si>
  <si>
    <t>Купон по RU000A102Y58 - Брус 1P02 1шт. по 23.93 RUR (данные из БД)</t>
  </si>
  <si>
    <t>Дивиденд по TATN - Татнфт 3ао 3шт. по 6.86 RUR - налог 3 RUR (данные из БД)</t>
  </si>
  <si>
    <t>Зачисление д/с (купон 7 по Брус 1P02) (данные из сделок)</t>
  </si>
  <si>
    <t>Дивиденды по акциям ПАО Татнефть им. В.Д. Шашина за 9 месяцев 2022 г. Налог удержан.  Без НДС. (данные из сделок)</t>
  </si>
  <si>
    <t>Купон по SU26233RMFS5 - ОФЗ 26233 4шт. по 30.42 RUR (данные из БД)</t>
  </si>
  <si>
    <t>Зачисление д/с (купон 6 по 26233) (данные из сделок)</t>
  </si>
  <si>
    <t>Купон по SU26223RMFS6 - ОФЗ 26223 1шт. по 32.41 RUR (данные из БД)</t>
  </si>
  <si>
    <t>Зачисление д/с (купон 10 по 26223) (данные из сделок)</t>
  </si>
  <si>
    <t>Зачисление д/с (купон 8 по Брус 1P02) (данные из сделок)</t>
  </si>
  <si>
    <t>Купон по RU000A100D89 - Беларусь07 3шт. по 42.38 RUR (данные из БД)</t>
  </si>
  <si>
    <t>Зачисление д/с (купон 6 по Беларусь07) (данные из сделок)</t>
  </si>
  <si>
    <t>Дивиденд по SBERP - Сбербанк-п 10шт. по 25 RUR - налог 33 RUR (данные из БД)</t>
  </si>
  <si>
    <t>Зачисление д/с (купон 8 по 26229) (данные из сделок)</t>
  </si>
  <si>
    <t>Купон по SU26229RMFS3 - ОФЗ 26229 1шт. по 35.65 RUR (данные из БД)</t>
  </si>
  <si>
    <t>Дивиденды по акциям ПАО Сбербанк за 12 месяцев 2022 г. Налог удержан.  Без НДС. (данные из сделок)</t>
  </si>
  <si>
    <t>Дивиденд по MOEX - МосБиржа 10шт. по 4.84 RUR - налог 6 RUR (данные из БД)</t>
  </si>
  <si>
    <t>Дивиденд по MTSS - МТС-ао 20шт. по 34.29 RUR - налог 83 RUR (данные из БД)</t>
  </si>
  <si>
    <t>Дивиденды по акциям 05 выпуск, ISIN RU000A0JR4A1,   ПАО Московская Биржа за 12 месяцев 2022 г. Налог удержан.  Без НДС. (данные из сделок)</t>
  </si>
  <si>
    <t>Зачисление д/с (купон 9 по Брус 1P02) (данные из сделок)</t>
  </si>
  <si>
    <t>Дивиденд по LSRG - ЛСР ао 5шт. по 78 RUR - налог 51 RUR (данные из БД)</t>
  </si>
  <si>
    <t>Дивиденд по OGKB - ОГК-2 ао 4000шт. по 0.06 RUR - налог 30 RUR (данные из БД)</t>
  </si>
  <si>
    <t>Дивиденд по GEMA - iММЦБ ао 1шт. по 27.22 RUR - налог 4 RUR (данные из БД)</t>
  </si>
  <si>
    <t>Дивиденд по TATN - Татнфт 3ао 3шт. по 27.71 RUR - налог 11 RUR (данные из БД)</t>
  </si>
  <si>
    <t>Дивиденд по HYDR - РусГидро 2000шт. по 0.05 RUR - налог 13 RUR (данные из БД)</t>
  </si>
  <si>
    <t>Дивиденд по NMTP - НМТП ао 300шт. по 0.8 RUR - налог 31 RUR (данные из БД)</t>
  </si>
  <si>
    <t>Дивиденды по акциям 1 выпуск, ISIN RU000A0JPFP0,   ПАО Группа ЛСР за 12 месяцев 2022 г. Налог удержан.  Без НДС. (данные из сделок)</t>
  </si>
  <si>
    <t>Дивиденды по акциям 1 выпуск, ISIN RU0007775219,   ПАО МТС за 12 месяцев 2022 г. Налог удержан.  Без НДС. (данные из сделок)</t>
  </si>
  <si>
    <t>Дивиденды по акциям 001 выпуск, ISIN RU000A100GC7,   ПАО ММЦБ за 12 месяцев 2022 г. Налог удержан.  Без НДС. (данные из сделок)</t>
  </si>
  <si>
    <t>Дивиденды по акциям 2 выпуск, ISIN RU000A0JNG55,   ПАО ОГК-2 за 12 месяцев 2022 г. Налог удержан.  Без НДС. (данные из сделок)</t>
  </si>
  <si>
    <t>Дивиденды по акциям 1 выпуск, ISIN RU000A0JPKH7,   ПАО РусГидро за 12 месяцев 2022 г. Налог удержан.  Без НДС. (данные из сделок)</t>
  </si>
  <si>
    <t>Дивиденды по акциям ПАО Татнефть им. В.Д. Шашина за 12 месяцев 2022 г. Налог удержан.  Без НДС. (данные из сделок)</t>
  </si>
  <si>
    <t>Дивиденды по акциям 1 выпуск, ISIN RU0009084446,   ПАО НМТП за 12 месяцев 2022 г. Налог удержан.  Без НДС. (данные из сделок)</t>
  </si>
  <si>
    <t>Зачисление д/с (купон 7 по 26233) (данные из сделок)</t>
  </si>
  <si>
    <t>Купон по RU000A105VC5 - Полюс Б1P3 1шт. по 51.86 RUR (данные из БД)</t>
  </si>
  <si>
    <t>Зачисление д/с (купон 1 по Полюс Б1P3) (данные из сделок)</t>
  </si>
  <si>
    <t>Зачисление д/с (купон 11 по 26223) (данные из сделок)</t>
  </si>
  <si>
    <t>Дивиденд по GEMA - iММЦБ ао 1шт. по 42 RUR - налог 4 RUR (данные из БД)</t>
  </si>
  <si>
    <t>Зачисление д/с (купон 10 по Брус 1P02) (данные из сделок)</t>
  </si>
  <si>
    <t>Дивиденды по акциям 001 выпуск, ISIN RU000A100GC7,   ПАО ММЦБ за 6 месяцев 2023 г. Налог удержан.  Без НДС. (данные из сделок)</t>
  </si>
  <si>
    <t>Дивиденд по TATN - Татнфт 3ао 3шт. по 27.54 RUR - налог 11 RUR (данные из БД)</t>
  </si>
  <si>
    <t>Дивиденд по ALRS - АЛРОСА ао 30шт. по 3.77 RUR - налог 15 RUR (данные из БД)</t>
  </si>
  <si>
    <t>Зачисление д/с (купон 2 по МВ ФИН 1Р4) (данные из сделок)</t>
  </si>
  <si>
    <t>Купон по RU000A106540 - МВ ФИН 1Р4 1шт. по 32.54 RUR (данные из БД)</t>
  </si>
  <si>
    <t>Дивиденды по акциям 3 выпуск  ПАО Татнефть им. В.Д. Шашина за 6 месяцев 2023 г. Налог удержан.  Без НДС. (данные из сделок)</t>
  </si>
  <si>
    <t>Купон по RU000A105CM4 - Новотр 1Р3 1шт. по 29.17 RUR (данные из БД)</t>
  </si>
  <si>
    <t>Зачисление д/с (купон 4 по Новотр 1Р3) (данные из сделок)</t>
  </si>
  <si>
    <t>Дивиденды по акциям 3 выпуск, ISIN RU0007252813,   АК АЛРОСА (ПАО) за 6 месяцев 2023 г. Налог удержан.  Без НДС. (данные из сделок)</t>
  </si>
  <si>
    <t>Зачисление д/с (купон 7 по Беларусь07) (данные из сделок)</t>
  </si>
  <si>
    <t>Зачисление д/с (купон 9 по 26229) (данные из сделок)</t>
  </si>
  <si>
    <t>Купон по RU000A105KR6 - ВСК 1P-03R 1шт. по 56.1 RUR (данные из БД)</t>
  </si>
  <si>
    <t>Зачисление д/с (купон 2 по ВСК 1P-03R) (данные из сделок)</t>
  </si>
  <si>
    <t>Зачисление д/с (купон 3 по ПочтаР2P01) (данные из сделок)</t>
  </si>
  <si>
    <t>Купон по RU000A104V75 - ПочтаР2P01 1шт. по 56.84 RUR (данные из БД)</t>
  </si>
  <si>
    <t>Дивиденды по акциям ПАО Ростелеком за 12 месяцев 2022 г. Налог удержан.  Без НДС. (данные из сделок)</t>
  </si>
  <si>
    <t>Дивиденд по GEMA - iММЦБ ао 1шт. по 20 RUR - налог 3 RUR (данные из БД)</t>
  </si>
  <si>
    <t>Дивиденд по GMKN - ГМКНорНик 1шт. по 915.33 RUR - налог 119 RUR (данные из БД)</t>
  </si>
  <si>
    <t>Дивиденд по TATN - Татнфт 3ао 3шт. по 35.17 RUR - налог 14 RUR (данные из БД)</t>
  </si>
  <si>
    <t>Зачисление д/с (купон 11 по Брус 1P02) (данные из сделок)</t>
  </si>
  <si>
    <t>Зачисление д/с (купон 3 по БелугаБП5) (данные из сделок)</t>
  </si>
  <si>
    <t>Купон по RU000A104Y15 - БелугаБП5 1шт. по 54.1 RUR (данные из БД)</t>
  </si>
  <si>
    <t>Дивиденды по акциям 001 выпуск, ISIN RU000A100GC7,   ПАО ММЦБ за 9 месяцев 2023 г. Налог удержан.  Без НДС. (данные из сделок)</t>
  </si>
  <si>
    <t>Дивиденды по акциям 1 выпуск, ISIN RU0007288411,ПАО ГМК Норильский никель за 9 месяцев 2023 г. Налог удержан.  Без НДС. (данные из сделок)</t>
  </si>
  <si>
    <t>Зачисление д/с (купон 3 по МВ ФИН 1Р4) (данные из сделок)</t>
  </si>
  <si>
    <t>Дивиденды по акциям 3 выпуск, ISIN RU0006944147,   ПАО Татнефть им. В.Д. Шашина за 9 месяцев 2023 г. Налог удержан.  Без НДС. (данные из сделок)</t>
  </si>
  <si>
    <t>Зачисление д/с (купон 5 по Новотр 1Р3) (данные из сделок)</t>
  </si>
  <si>
    <t>Купон по SU26233RMFS5 - ОФЗ 26233 5шт. по 30.42 RUR (данные из БД)</t>
  </si>
  <si>
    <t>Зачисление д/с (купон 8 по 26233) (данные из сделок)</t>
  </si>
  <si>
    <t>Зачисление д/с (купон 2 по Полюс Б1P3) (данные из сделок)</t>
  </si>
  <si>
    <t>Амортизация ОФЗ 26223: 1 шт. по 1000 RUR.  (данные из БД)</t>
  </si>
  <si>
    <t>Погашение ОФЗ 26223 (данные из сделок)</t>
  </si>
  <si>
    <t>Зачисление д/с (купон 12 по 26223) (данные из сделок)</t>
  </si>
  <si>
    <t>Купон по RU000A106UW3 - iКарРус1P3 1шт. по 11.26 RUR (данные из БД)</t>
  </si>
  <si>
    <t>Зачисление д/с (купон 6 по Каршеринг Руссия-001Р-03) (данные из сделок)</t>
  </si>
  <si>
    <t>Купон по SU26244RMFS2 - ОФЗ 26244 1шт. по 47.47 RUR (данные из БД)</t>
  </si>
  <si>
    <t>Зачисление д/с (купон 1 по ОФЗ 26244) (данные из сделок)</t>
  </si>
  <si>
    <t>Амортизация Брус 1P02: 1 шт. по 1000 RUR.  (данные из БД)</t>
  </si>
  <si>
    <t>Зачисление д/с (купон 12 по Брус 1P02) (данные из сделок)</t>
  </si>
  <si>
    <t>погашение Брус 1P02 (данные из сделок)</t>
  </si>
  <si>
    <t>Зачисление д/с (купон 7 по Каршеринг Руссия-001Р-03) (данные из сделок)</t>
  </si>
  <si>
    <t>Зачисление д/с (купон 4 по МВ ФИН 1Р4) (данные из сделок)</t>
  </si>
  <si>
    <t>Дивиденд по LSRG - ЛСР ао 5шт. по 100 RUR - налог 65 RUR (данные из БД)</t>
  </si>
  <si>
    <t>Зачисление д/с (купон 6 по Новотр 1Р3) (данные из сделок)</t>
  </si>
  <si>
    <t>Зачисление д/с (купон 8 по Беларусь07) (данные из сделок)</t>
  </si>
  <si>
    <t>Зачисление д/с (купон 8 по Каршеринг Руссия-001Р-03) (данные из сделок)</t>
  </si>
  <si>
    <t>Дивиденды ЛСР ао; ISIN RU000A0JPFP0; Дата Фиксации 02/05/2024; Кол-во 5; Ставка Выплаты 100; Курс конвертации 1.0000; Налог удер (данные из сделок)</t>
  </si>
  <si>
    <t>Зачисление д/с (купон 10 по 26229) (данные из сделок)</t>
  </si>
  <si>
    <t>Дивиденд по NLMK - НЛМК ао 10шт. по 25.43 RUR - налог 33 RUR (данные из БД)</t>
  </si>
  <si>
    <t>Дивиденд по ALRS - АЛРОСА ао 40шт. по 2.02 RUR - налог 11 RUR (данные из БД)</t>
  </si>
  <si>
    <t>Зачисление д/с (купон 3 по ВСК 1P-03R) (данные из сделок)</t>
  </si>
  <si>
    <t>Зачисление д/с (купон 9 по Каршеринг Руссия-001Р-03) (данные из сделок)</t>
  </si>
  <si>
    <t>Купон по SU26238RMFS4 - ОФЗ 26238 1шт. по 35.4 RUR (данные из БД)</t>
  </si>
  <si>
    <t>Зачисление д/с (купон 6 по ОФЗ 26238) (данные из сделок)</t>
  </si>
  <si>
    <t>Зачисление д/с (купон 4 по ПочтаР2P01) (данные из сделок)</t>
  </si>
  <si>
    <t>Дивиденд по MAGN - ММК 20шт. по 2.75 RUR - налог 7 RUR (данные из БД)</t>
  </si>
  <si>
    <t>Дивиденды НЛМК ао; ISIN RU0009046452; Дата Фиксации 27/05/2024; Кол-во 10; Ставка Выплаты 25.4300000000; Курс конвертации 1.0000 (данные из сделок)</t>
  </si>
  <si>
    <t>Дивиденд по MOEX - МосБиржа 10шт. по 17.35 RUR - налог 23 RUR (данные из БД)</t>
  </si>
  <si>
    <t>Дивиденды АЛРОСА ао; ISIN RU0007252813; Дата Фиксации 31/05/2024; Кол-во 40; Ставка Выплаты 2.0200000000; Курс конвертации 1.000 (данные из сделок)</t>
  </si>
  <si>
    <t>Дивиденд по GEMA - iММЦБ ао 10шт. по 2.2 RUR - налог 3 RUR (данные из БД)</t>
  </si>
  <si>
    <t>Дивиденды ММК; ISIN RU0009084396; Дата Фиксации 10/06/2024; Кол-во 20; Ставка Выплаты 2.7520000000; Курс конвертации 1.0000; Нал (данные из сделок)</t>
  </si>
  <si>
    <t>Дивиденды iММЦБ ао; ISIN RU000A100GC7; Дата Фиксации 24/06/2024; Кол-во 10; Ставка Выплаты 2.2000000000; Курс конвертации 1.0000 (данные из сделок)</t>
  </si>
  <si>
    <t>Дивиденды МосБиржа; ISIN RU000A0JR4A1; Дата Фиксации 14/06/2024; Кол-во 10; Ставка Выплаты 17.3500000000; Курс конвертации 1.000 (данные из сделок)</t>
  </si>
  <si>
    <t>Зачисление д/с (купон 10 по Каршеринг Руссия-001Р-03) (данные из сделок)</t>
  </si>
  <si>
    <t>Дивиденд по TATN - Татнфт 3ао 3шт. по 25.17 RUR - налог 10 RUR (данные из БД)</t>
  </si>
  <si>
    <t>Зачисление д/с (купон 4 по БелугаБП5) (данные из сделок)</t>
  </si>
  <si>
    <t>Дивиденд по NMTP - НМТП ао 300шт. по 0.77 RUR - налог 30 RUR (данные из БД)</t>
  </si>
  <si>
    <t>Дивиденд по SBERP - Сбербанк-п 10шт. по 33.3 RUR - налог 43 RUR (данные из БД)</t>
  </si>
  <si>
    <t>Дивиденд по MTSS - МТС-ао 20шт. по 35 RUR - налог 85 RUR (данные из БД)</t>
  </si>
  <si>
    <t>Зачисление д/с (купон 5 по МВ ФИН 1Р4) (данные из сделок)</t>
  </si>
  <si>
    <t>Дивиденды Татнфт 3ао; ISIN RU0009033591; Дата Фиксации 09/07/2024; Кол-во 3; Ставка Выплаты 25.1700000000; Курс конвертации 1.00 (данные из сделок)</t>
  </si>
  <si>
    <t>Дивиденды НМТП ао; ISIN RU0009084446; Дата Фиксации 10/07/2024; Кол-во 300; Ставка Выплаты 0.7720000000; Курс конвертации 1.0000 (данные из сделок)</t>
  </si>
  <si>
    <t>Дивиденды Сбербанк-п; ISIN RU0009029557; Дата Фиксации 11/07/2024; Кол-во 10; Ставка Выплаты 33.3000000000; Курс конвертации 1.0 (данные из сделок)</t>
  </si>
  <si>
    <t>Дивиденды МТС-ао; ISIN RU0007775219; Дата Фиксации 16/07/2024; Кол-во 20; Ставка Выплаты 35; Курс конвертации 1.0000; Налог удер (данные из сделок)</t>
  </si>
  <si>
    <t>Зачисление д/с (купон 7 по Новотр 1Р3) (данные из сделок)</t>
  </si>
  <si>
    <t>Купон по SU26233RMFS5 - ОФЗ 26233 6шт. по 30.42 RUR (данные из БД)</t>
  </si>
  <si>
    <t>Зачисление д/с (купон 9 по 26233) (данные из сделок)</t>
  </si>
  <si>
    <t>Зачисление д/с (купон 11 по Каршеринг Руссия-001Р-03) (данные из сделок)</t>
  </si>
  <si>
    <t>Зачисление д/с (купон 3 по Полюс Б1P3) (данные из сделок)</t>
  </si>
  <si>
    <t>Вывод ДС</t>
  </si>
  <si>
    <t>Зачисление д/с (купон 12 по Каршеринг Руссия-001Р-03) (данные из сделок)</t>
  </si>
  <si>
    <t>Дивиденд по GEMA - iММЦБ ао 10шт. по 5 RUR - налог 7 RUR (данные из БД)</t>
  </si>
  <si>
    <t>Дивиденд по YDEX - ЯНДЕКС 1шт. по 80 RUR - налог 10 RUR (данные из БД)</t>
  </si>
  <si>
    <t>Купон по SU26244RMFS2 - ОФЗ 26244 1шт. по 56.1 RUR (данные из БД)</t>
  </si>
  <si>
    <t>Зачисление д/с (купон 2 по ОФЗ 26244) (данные из сделок)</t>
  </si>
  <si>
    <t>Дивиденды за 1 полугодие 2024 года по акциям МКПАО ЯНДЕКС. Без НДС. Кол-во ЦБ: 1 (данные из сделок)</t>
  </si>
  <si>
    <t>Дивиденды iММЦБ ао; ISIN RU000A100GC7; Дата Фиксации 16/09/2024; Кол-во 10; Ставка Выплаты 5; Курс конвертации 1.0000; Налог уде (данные из сделок)</t>
  </si>
  <si>
    <t>Дивиденд по RTKMP - Ростел -ап 10шт. по 6.06 RUR - налог 8 RUR (данные из БД)</t>
  </si>
  <si>
    <t>Зачисление д/с (купон 13 по Каршеринг Руссия-001Р-03) (данные из сделок)</t>
  </si>
  <si>
    <t>Дивиденд по TATN - Татнфт 3ао 3шт. по 38.2 RUR - налог 15 RUR (данные из БД)</t>
  </si>
  <si>
    <t>Дивиденды Ростел -ап; ISIN RU0009046700; Дата Фиксации 27/09/2024; Кол-во 10; Ставка Выплаты 6.0600000000; Курс конвертации 1.00 (данные из сделок)</t>
  </si>
  <si>
    <t>Дивиденд по MAGN - ММК 20шт. по 2.49 RUR - налог 6 RUR (данные из БД)</t>
  </si>
  <si>
    <t>Зачисление д/с (купон 6 по МВ ФИН 1Р4) (данные из сделок)</t>
  </si>
  <si>
    <t>Дивиденд по ALRS - АЛРОСА ао 60шт. по 2.49 RUR - налог 19 RUR (данные из БД)</t>
  </si>
  <si>
    <t>Дивиденды Татнфт 3ао; ISIN RU0009033591; Дата Фиксации 08/10/2024; Кол-во 3; Ставка Выплаты 38.2000000000; Курс конвертации 1.00 (данные из сделок)</t>
  </si>
  <si>
    <t>Дивиденды ММК; ISIN RU0009084396; Дата Фиксации 17/10/2024; Кол-во 20; Ставка Выплаты 2.4940000000; Курс конвертации 1.0000; Нал (данные из сделок)</t>
  </si>
  <si>
    <t>Зачисление д/с (купон 8 по Новотр 1Р3) (данные из сделок)</t>
  </si>
  <si>
    <t>Зачисление д/с (купон 9 по Беларусь07) (данные из сделок)</t>
  </si>
  <si>
    <t>Зачисление д/с (купон 14 по Каршеринг Руссия-001Р-03) (данные из сделок)</t>
  </si>
  <si>
    <t>Дивиденды АЛРОСА ао; ISIN RU0007252813; Дата Фиксации 19/10/2024; Кол-во 60; Ставка Выплаты 2.4900000000; Курс конвертации 1.000 (данные из сделок)</t>
  </si>
  <si>
    <t>Зачисление д/с (купон 11 по 26229) (данные из сделок)</t>
  </si>
  <si>
    <t>Амортизация РКСЭталон4: 1 шт. по 35.48 RUR.  (данные из БД)</t>
  </si>
  <si>
    <t>Купон по RU000A109NC4 - РКСЭталон4 1шт. по 32.4 RUR (данные из БД)</t>
  </si>
  <si>
    <t>Зачисление д/с (купон 15 по Каршеринг Руссия-001Р-03) (данные из сделок)</t>
  </si>
  <si>
    <t>Зачисление д/с (амортизация РКСЭталон4) (данные из сделок)</t>
  </si>
  <si>
    <t>Зачисление д/с (купон 1 по РКСЭталон4) (данные из сделок)</t>
  </si>
  <si>
    <t>Зачисление д/с (купон 4 по ВСК 1P-03R) (данные из сделок)</t>
  </si>
  <si>
    <t>Зачисление д/с (купон 5 по ПочтаР2P01) (данные из сделок)</t>
  </si>
  <si>
    <t>Зачисление д/с (купон 7 по ОФЗ 26238) (данные из сделок)</t>
  </si>
  <si>
    <t>Дивиденд по GEMA - iММЦБ ао 10шт. по 2.7 RUR - налог 4 RUR (данные из БД)</t>
  </si>
  <si>
    <t>Дивиденды iММЦБ ао; ISIN RU000A100GC7; Дата Фиксации 17/12/2024; Кол-во 10; Ставка Выплаты 2.7000000000; Курс конвертации 1.0000 (данные из сделок)</t>
  </si>
  <si>
    <t>Дивиденд по OZPH - iОзонФарм 10шт. по 0.18 RUR - налог 0 RUR (данные из БД)</t>
  </si>
  <si>
    <t>Амортизация РКСЭталон4: 1 шт. по 43.33 RUR.  (данные из БД)</t>
  </si>
  <si>
    <t>Купон по RU000A109NC4 - РКСЭталон4 1шт. по 17.61 RUR (данные из БД)</t>
  </si>
  <si>
    <t>Дивиденд по TATN - Татнфт 3ао 3шт. по 17.39 RUR - налог 7 RUR (данные из БД)</t>
  </si>
  <si>
    <t>Зачисление д/с (купон 2 по РКСЭталон4) (данные из сделок)</t>
  </si>
  <si>
    <t>Зачисление д/с (купон 5 по БелугаБП5) (данные из сделок)</t>
  </si>
  <si>
    <t>Зачисление д/с (купон 16 по Каршеринг Руссия-001Р-03) (данные из сделок)</t>
  </si>
  <si>
    <t>Дивиденды за 9 месяцев 2024 года по акциям ПАО Озон Фармацевтика. Без НДС. Кол-во ЦБ: 10 (данные из сделок)</t>
  </si>
  <si>
    <t>Зачисление д/с (купон 7 по МВ ФИН 1Р4) (данные из сделок)</t>
  </si>
  <si>
    <t>Дивиденды Татнфт 3ао; ISIN RU0009033591; Дата Фиксации 08/01/2025; Кол-во 3; Ставка Выплаты 17.3900000000; Курс конвертации 1.00 (данные из сделок)</t>
  </si>
  <si>
    <t>Зачисление д/с (купон 9 по Новотр 1Р3) (данные из сделок)</t>
  </si>
  <si>
    <t>Зачисление д/с (купон 10 по 26233) (данные из сделок)</t>
  </si>
  <si>
    <t>Зачисление д/с (купон 17 по Каршеринг Руссия-001Р-03) (данные из сделок)</t>
  </si>
  <si>
    <t>Амортизация РКСЭталон4: 1 шт. по 44.26 RUR.  (данные из БД)</t>
  </si>
  <si>
    <t>Купон по RU000A109NC4 - РКСЭталон4 1шт. по 16.82 RUR (данные из БД)</t>
  </si>
  <si>
    <t>Зачисление д/с (купон 3 по РКСЭталон4) (данные из сделок)</t>
  </si>
  <si>
    <t>Зачисление д/с (купон 4 по Полюс Б1P3)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</si>
  <si>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</si>
  <si>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</si>
  <si>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</si>
  <si>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</si>
  <si>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</si>
  <si>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</si>
  <si>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</si>
  <si>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</si>
  <si>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</si>
  <si>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RU000A0ZYFC6</t>
  </si>
  <si>
    <t>FXTB</t>
  </si>
  <si>
    <t>FXRB</t>
  </si>
  <si>
    <t>RU000A100D30</t>
  </si>
  <si>
    <t>SU26223RMFS6</t>
  </si>
  <si>
    <t>DSKY</t>
  </si>
  <si>
    <t>FXIM</t>
  </si>
  <si>
    <t>RU000A0JW5C7</t>
  </si>
  <si>
    <t>POLY</t>
  </si>
  <si>
    <t>FXWO</t>
  </si>
  <si>
    <t>FXDM</t>
  </si>
  <si>
    <t>RU000A102Y58</t>
  </si>
  <si>
    <t>YNDX</t>
  </si>
  <si>
    <t>GMKN
ГМКНорНик</t>
  </si>
  <si>
    <t>YDEX
ЯНДЕКС</t>
  </si>
  <si>
    <t>MTSS
МТС-ао</t>
  </si>
  <si>
    <t>GAZP
ГАЗПРОМ ао</t>
  </si>
  <si>
    <t>ALRS
АЛРОСА ао</t>
  </si>
  <si>
    <t>LSRG
ЛСР ао</t>
  </si>
  <si>
    <t>X5
КЦ ИКС 5</t>
  </si>
  <si>
    <t>NLMK
НЛМК ао</t>
  </si>
  <si>
    <t>NMTP
НМТП ао</t>
  </si>
  <si>
    <t>SBERP
Сбербанк-п</t>
  </si>
  <si>
    <t>OGKB
ОГК-2 ао</t>
  </si>
  <si>
    <t>MVID
М.видео</t>
  </si>
  <si>
    <t>TGKA
ТГК-1</t>
  </si>
  <si>
    <t>MOEX
МосБиржа</t>
  </si>
  <si>
    <t>AFLT
Аэрофлот</t>
  </si>
  <si>
    <t>VTBR
ВТБ ао</t>
  </si>
  <si>
    <t>TATN
Татнфт 3ао</t>
  </si>
  <si>
    <t>RTKMP
Ростел -ап</t>
  </si>
  <si>
    <t>HYDR
РусГидро</t>
  </si>
  <si>
    <t>RUAL
РУСАЛ ао</t>
  </si>
  <si>
    <t>MAGN
ММК</t>
  </si>
  <si>
    <t>GEMA
iММЦБ ао</t>
  </si>
  <si>
    <t>SGZH
Сегежа</t>
  </si>
  <si>
    <t>OZPH
iОзонФарм</t>
  </si>
  <si>
    <t>FXCN
FXCN ETF</t>
  </si>
  <si>
    <t>FXDE
FXDE ETF</t>
  </si>
  <si>
    <t>FXGD
FXGD ETF</t>
  </si>
  <si>
    <t>FXRU
FXRU ETF</t>
  </si>
  <si>
    <t>FXES
FXES ETF</t>
  </si>
  <si>
    <t>FXUS
FXUS ETF</t>
  </si>
  <si>
    <t>SU26233RMFS5
ОФЗ 26233</t>
  </si>
  <si>
    <t>RU000A100D89
Беларусь07</t>
  </si>
  <si>
    <t>RU000A106540
МВ ФИН 1Р4</t>
  </si>
  <si>
    <t>SU26229RMFS3
ОФЗ 26229</t>
  </si>
  <si>
    <t>RU000A105CM4
Новотр 1Р3</t>
  </si>
  <si>
    <t>RU000A105VC5
Полюс Б1P3</t>
  </si>
  <si>
    <t>RU000A104Y15
БелугаБП5</t>
  </si>
  <si>
    <t>SU26244RMFS2
ОФЗ 26244</t>
  </si>
  <si>
    <t>RU000A104V75
ПочтаР2P01</t>
  </si>
  <si>
    <t>RU000A105KR6
ВСК 1P-03R</t>
  </si>
  <si>
    <t>RU000A106UW3
iКарРус1P3</t>
  </si>
  <si>
    <t>RU000A109NC4
РКСЭталон4</t>
  </si>
  <si>
    <t>SU26238RMFS4
ОФЗ 26238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</si>
  <si>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</si>
  <si>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</si>
  <si>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</si>
  <si>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</si>
  <si>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</si>
  <si>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</si>
  <si>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</si>
  <si>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</si>
  <si>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</si>
  <si>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GERMANY UCITS ETF</t>
  </si>
  <si>
    <t>FinEx Rus Eurobonds ETF (RUB)</t>
  </si>
  <si>
    <t>FinEx Gold ETF USD</t>
  </si>
  <si>
    <t>FINEX CHINA UCITS ETF</t>
  </si>
  <si>
    <t>FinEx Rus Eurobonds ETF (USD)</t>
  </si>
  <si>
    <t>FinEx USD CASH EQUIVALENTS ETF</t>
  </si>
  <si>
    <t>ПАО Московская Биржа</t>
  </si>
  <si>
    <t>Сбербанк России ПАО ап</t>
  </si>
  <si>
    <t>Мобильные ТелеСистемы ПАО ао</t>
  </si>
  <si>
    <t>НМТП (ПАО) ао</t>
  </si>
  <si>
    <t>Аэрофлот-росс.авиалин(ПАО)ао</t>
  </si>
  <si>
    <t>Республика Беларусь 03</t>
  </si>
  <si>
    <t>ОФЗ-ПД 26223 28/02/24</t>
  </si>
  <si>
    <t>ОФЗ-ПД 26233 18/07/2035</t>
  </si>
  <si>
    <t>Мобильные ТелеСистемы 001P-03</t>
  </si>
  <si>
    <t>Группа ЛСР ПАО ао</t>
  </si>
  <si>
    <t>ОГК-2 ПАО ао</t>
  </si>
  <si>
    <t>ПАО Детский мир</t>
  </si>
  <si>
    <t>РУСАЛ ОК МКПАО ао</t>
  </si>
  <si>
    <t>ПАО "Татнефть" ао</t>
  </si>
  <si>
    <t>АЛРОСА ПАО ао</t>
  </si>
  <si>
    <t>FINEX USA INF TECH UCITS ETF</t>
  </si>
  <si>
    <t>Polymetal International plc</t>
  </si>
  <si>
    <t>ГМК Нор.Никель ПАО об БО-05</t>
  </si>
  <si>
    <t>Ростелеком (ПАО) ап.</t>
  </si>
  <si>
    <t>FinEx USD GLOBAL EQUITY UC ETF</t>
  </si>
  <si>
    <t>dohod</t>
  </si>
  <si>
    <t>Дивиденды по акциям ПАО Детский мир за 9 месяцев 2020 года. Налог удержан.  Без НДС.</t>
  </si>
  <si>
    <t>Зачисление д/с (купон 3 по Беларусь03)</t>
  </si>
  <si>
    <t>Зачисление д/с (купон 2 по 26233). Налог удержан.</t>
  </si>
  <si>
    <t>"Магнитогорск.мет.комб" ПАО ао</t>
  </si>
  <si>
    <t>ПАО "НЛМК" ао</t>
  </si>
  <si>
    <t>"Газпром" (ПАО) ао</t>
  </si>
  <si>
    <t>Зачисление д/с (купон 6 по 26223). Налог удержан.</t>
  </si>
  <si>
    <t>ао ПАО "ТГК-1"</t>
  </si>
  <si>
    <t>"М.видео" ПАО ао</t>
  </si>
  <si>
    <t>ПАО ММЦБ ао</t>
  </si>
  <si>
    <t>ПАО "РусГидро"</t>
  </si>
  <si>
    <t>ГДР X5 RetailGroup N.V.ORD SHS</t>
  </si>
  <si>
    <t>FinEx Ex-USA ETF USD</t>
  </si>
  <si>
    <t>Зачисление д/с (купон 7 по МТС 001P-3). Налог удержан.</t>
  </si>
  <si>
    <t>Республика Беларусь 07</t>
  </si>
  <si>
    <t>Дивиденды по акциям ПАО Группа ЛСР за 2020 г. Налог удержан.  Без НДС.</t>
  </si>
  <si>
    <t>Брусника 001P-02</t>
  </si>
  <si>
    <t>Дивиденды по акциям ПАО НЛМК за 2020 год. Налог удержан.  Без НДС.</t>
  </si>
  <si>
    <t>Дивиденды по акциям ПАО Сбербанк за 2020 год. Налог удержан.  Без НДС.</t>
  </si>
  <si>
    <t>Дивиденды по акциям ПАО Московская Биржа за 2020 год. Налог удержан.  Без НДС.</t>
  </si>
  <si>
    <t>Дивиденды по акциям ПАО М.видео за 2020 г. Налог удержан.  Без НДС.</t>
  </si>
  <si>
    <t>Дивиденды по акциям Polymetal International plc ISIN  JE00B6T5S470. Без НДС.  Курс Банка России на дату выплаты 73.4979 руб. Доп</t>
  </si>
  <si>
    <t>Дивиденды по акциям ПАО ММЦБ за  2020 г. Налог удержан.  Без НДС.</t>
  </si>
  <si>
    <t>Дивиденды по X5 RETAIL GROUP NV - REG S GDR (ISIN US98387E2054), удерж. Dividend fees 0.02 USD на 1ц.б.. Без НДС. Внеш.налог 0.2</t>
  </si>
  <si>
    <t>Дивиденды по акциям ПАО ММК за 2020 год. Налог удержан.  Без НДС.</t>
  </si>
  <si>
    <t>Дивиденды по акциям ПАО ММК за 1 квартал 2021 года. Налог удержан.  Без НДС.</t>
  </si>
  <si>
    <t>Зачисление д/с (купон 1 по Брус 1P02). Налог удержан.</t>
  </si>
  <si>
    <t>Дивиденды по акциям ПАО НЛМК за 1 квартал 2021 года. Налог удержан.  Без НДС.</t>
  </si>
  <si>
    <t>ао ПАО Банк ВТБ</t>
  </si>
  <si>
    <t>Дивиденды по акциям АК АЛРОСА (ПАО) за 2020 год. Налог удержан.  Без НДС.</t>
  </si>
  <si>
    <t>Дивиденды по акциям ПАО ОГК-2 за 2020 год. Налог удержан.  Без НДС.</t>
  </si>
  <si>
    <t>Дивиденды по акциям ПАО Детский мир за 12 месяцев 2020 г. Налог удержан.  Без НДС.</t>
  </si>
  <si>
    <t>Дивиденды по акциям ПАО МТС за 2020 год. Налог удержан.  Без НДС.</t>
  </si>
  <si>
    <t>Дивиденды по акциям ПАО ТГК-1 за 2020 год. Налог удержан.  Без НДС.</t>
  </si>
  <si>
    <t>FinEx ESports UCITS ETF</t>
  </si>
  <si>
    <t>Дивиденды по акциям ПАО Татнефть им. В.Д. Шашина за 12 месяцев 2020 г. Налог удержан.  Без НДС.</t>
  </si>
  <si>
    <t>Дивиденды по акциям ПАО НМТП за 12 месяцев 2020 г. Налог удержан.  Без НДС.</t>
  </si>
  <si>
    <t>Дивиденды по акциям ПАО РусГидро за 12 месяцев 2020 г. Налог удержан.  Без НДС.</t>
  </si>
  <si>
    <t>Дивиденды по акциям ПАО Ростелеком за 12 месяцев 2020 г. Налог удержан.  Без НДС.</t>
  </si>
  <si>
    <t>Дивиденды по акциям ПАО Газпром за 2020 год. Налог удержан.  Без НДС.</t>
  </si>
  <si>
    <t>Зачисление д/с (купон 3 по 26233). Налог удержан.</t>
  </si>
  <si>
    <t>Зачисление д/с (купон 4 по Беларусь03)</t>
  </si>
  <si>
    <t>Зачисление д/с (купон 7 по 26223). Налог удержан.</t>
  </si>
  <si>
    <t>Дивиденды по акциям ПАО НЛМК за 1 полугодие 2021 года. Налог удержан.  Без НДС.</t>
  </si>
  <si>
    <t>Дивиденды по акциям ПАО ММК за 1 полугодие 2021 года. Налог удержан.  Без НДС.</t>
  </si>
  <si>
    <t>Дивиденды по акциям Polymetal International plc ISIN JE00B6T5S470. Без НДС.  Курс Банка России на дату выплаты 72.9215 руб. Допо</t>
  </si>
  <si>
    <t>Зачисление д/с (купон 2 по Брус 1P02). Налог удержан.</t>
  </si>
  <si>
    <t>ГМК "Нор.Никель" ПАО ао</t>
  </si>
  <si>
    <t>Дивиденды по акциям ПАО ММЦБ за 6 месяцев 2021 г. Налог удержан.  Без НДС.</t>
  </si>
  <si>
    <t>ОФЗ-ПД 26229 12/11/25</t>
  </si>
  <si>
    <t>Дивиденды по акциям ПАО МТС за 1 полугодие 2021 года. Налог удержан.  Без НДС.</t>
  </si>
  <si>
    <t>Дивиденды по акциям ПАО Татнефть им. В.Д. Шашина за 2021 год. Налог удержан.  Без НДС.</t>
  </si>
  <si>
    <t>Дивиденды по акциям АК АЛРОСА (ПАО) за 1 полугодие 2021 года. Налог удержан.  Без НДС.</t>
  </si>
  <si>
    <t>Зачисление д/с (купон 3 по Беларусь07)</t>
  </si>
  <si>
    <t>Зачисление д/с (купон 8 по МТС 001P-3). Налог удержан.</t>
  </si>
  <si>
    <t>Зачисление д/с (купон 5 по 26229). Налог удержан.</t>
  </si>
  <si>
    <t>Дивиденды по акциям ПАО НЛМК за 9 месяцев 2021 года. Налог удержан.  Без НДС.</t>
  </si>
  <si>
    <t>Дивиденды по акциям ПАО М.видео за 9 месяцев 2021 г. Налог удержан.  Без НДС.</t>
  </si>
  <si>
    <t>PLLC Yandex N.V. class A shs</t>
  </si>
  <si>
    <t>Дивиденды по акциям ПАО Детский мир за 9 месяцев 2021 г. Налог удержан.  Без НДС.</t>
  </si>
  <si>
    <t>Дивиденды по Депозитарная расписка ГДР X5 Retail Group N.V. ORD SHS (ISIN US98387E2054). Без НДС. Внеш.налог 0.15 USD, ставка 15</t>
  </si>
  <si>
    <t>Зачисление д/с (купон 3 по Брус 1P02). Налог удержан.</t>
  </si>
  <si>
    <t>Дивиденды по акциям ПАО ГМК Норильский никель за 9 месяцев 2021 года. Налог удержан.  Без НДС.</t>
  </si>
  <si>
    <t>Дивиденды по акциям ПАО ММЦБ за 9 месяцев 2021 г. Налог удержан.  Без НДС.</t>
  </si>
  <si>
    <t>Дивиденды по акциям ПАО Татнефть им. В.Д. Шашина за 9 месяцев 2021 года. Налог удержан.  Без НДС.</t>
  </si>
  <si>
    <t>Дивиденды по акциям ПАО ММК за 9 месяцев 2021 года. Налог удержан.  Без НДС.</t>
  </si>
  <si>
    <t>Зачисление д/с (купон 4 по 26233). Налог удержан.</t>
  </si>
  <si>
    <t>Зачисление д/с (купон 5 по Беларусь03)</t>
  </si>
  <si>
    <t>Зачисление д/с (купон 8 по 26223). Налог удержан.</t>
  </si>
  <si>
    <t>commission</t>
  </si>
  <si>
    <t>Оплата депозитарных услуг</t>
  </si>
  <si>
    <t>Зачисление д/с (купон 4 по Брус 1P02). Налог удержан.</t>
  </si>
  <si>
    <t>Зачисление д/с (купон 9 по МТС 001P-3). Налог удержан.</t>
  </si>
  <si>
    <t>Зачисление д/с (купон 4 по Беларусь07)</t>
  </si>
  <si>
    <t>Зачисление д/с (купон 6 по 26229). Налог удержан.</t>
  </si>
  <si>
    <t>Дивиденды по акциям ПАО ГМК Норильский никель за 2021 г. Налог удержан.</t>
  </si>
  <si>
    <t>Зачисление д/с (купон 5 по Брус 1P02). Налог удержан.</t>
  </si>
  <si>
    <t>Дивиденды по акциям ПАО ММЦБ за 12 месяцев 2021 г. Налог удержан.</t>
  </si>
  <si>
    <t>Дивиденды по акциям ПАО РусГидро за 12 месяцев 2021 г. Налог удержан.  Без НДС.</t>
  </si>
  <si>
    <t>Дивиденды по акциям ПАО Татнефть им. В.Д. Шашина за 12 месяцев 2021 г. Налог удержан.  Без НДС.</t>
  </si>
  <si>
    <t>Дивиденды по акциям ПАО ОГК-2 за 12 месяцев 2021 г. Налог удержан.  Без НДС.</t>
  </si>
  <si>
    <t>Дивиденды по акциям ПАО НМТП за 12 месяцев 2021 г. Налог удержан.  Без НДС.</t>
  </si>
  <si>
    <t>Дивиденды по акциям ПАО МТС за 12 месяцев 2021 г. Налог удержан.  Без НДС.</t>
  </si>
  <si>
    <t>amort</t>
  </si>
  <si>
    <t>погашение Беларусь03</t>
  </si>
  <si>
    <t>Зачисление д/с (купон 5 по 26233). Налог удержан.</t>
  </si>
  <si>
    <t>Зачисление д/с (купон 6 по Беларусь03)</t>
  </si>
  <si>
    <t>Дивиденды по акциям ПАО Ростелеком за 12 месяцев 2021 г. Налог удержан.  Без НДС.</t>
  </si>
  <si>
    <t>Зачисление д/с (купон 9 по 26223). Налог удержан.</t>
  </si>
  <si>
    <t>Зачисление д/с (купон 6 по Брус 1P02)</t>
  </si>
  <si>
    <t>Дивиденды по акциям ПАО Газпром за 6 месяцев 2022 г. Налог удержан.  Без НДС.</t>
  </si>
  <si>
    <t>Дивиденды по акциям ПАО Татнефть им. В.Д. Шашина за 6 месяцев 2022 г. Налог удержан.</t>
  </si>
  <si>
    <t>Дивиденды по акциям ПАО ММЦБ за 6 месяцев 2022 г. Налог удержан.  Без НДС.</t>
  </si>
  <si>
    <t>Дивиденды по акциям МКПАО ОК РУСАЛ за 6 месяцев 2022 г. Налог удержан.  Без НДС.</t>
  </si>
  <si>
    <t>погашение МТС 001P-3</t>
  </si>
  <si>
    <t>Зачисление д/с (купон 5 по Беларусь07)</t>
  </si>
  <si>
    <t>Зачисление д/с (купон 10 по МТС 001P-3)</t>
  </si>
  <si>
    <t>Зачисление д/с (купон 7 по 26229)</t>
  </si>
  <si>
    <t>Зачисление д/с (купон 7 по Брус 1P02)</t>
  </si>
  <si>
    <t>Дивиденды по акциям ПАО Татнефть им. В.Д. Шашина за 9 месяцев 2022 г. Налог удержан.  Без НДС.</t>
  </si>
  <si>
    <t>Зачисление д/с (купон 6 по 26233)</t>
  </si>
  <si>
    <t>Зачисление д/с (купон 10 по 26223)</t>
  </si>
  <si>
    <t>Зачисление д/с (купон 8 по Брус 1P02)</t>
  </si>
  <si>
    <t>Зачисление д/с (купон 6 по Беларусь07)</t>
  </si>
  <si>
    <t>Зачисление д/с (купон 8 по 26229)</t>
  </si>
  <si>
    <t>Дивиденды по акциям ПАО Сбербанк за 12 месяцев 2022 г. Налог удержан.  Без НДС.</t>
  </si>
  <si>
    <t>Дивиденды по акциям 05 выпуск, ISIN RU000A0JR4A1,   ПАО Московская Биржа за 12 месяцев 2022 г. Налог удержан.  Без НДС.</t>
  </si>
  <si>
    <t>Зачисление д/с (купон 9 по Брус 1P02)</t>
  </si>
  <si>
    <t>Дивиденды по акциям 1 выпуск, ISIN RU000A0JPFP0,   ПАО Группа ЛСР за 12 месяцев 2022 г. Налог удержан.  Без НДС.</t>
  </si>
  <si>
    <t>Дивиденды по акциям 1 выпуск, ISIN RU0007775219,   ПАО МТС за 12 месяцев 2022 г. Налог удержан.  Без НДС.</t>
  </si>
  <si>
    <t>yield</t>
  </si>
  <si>
    <t>тест срочного рынка 2000-1971.41</t>
  </si>
  <si>
    <t>Дивиденды по акциям 001 выпуск, ISIN RU000A100GC7,   ПАО ММЦБ за 12 месяцев 2022 г. Налог удержан.  Без НДС.</t>
  </si>
  <si>
    <t>Дивиденды по акциям 1 выпуск, ISIN RU000A0JPKH7,   ПАО РусГидро за 12 месяцев 2022 г. Налог удержан.  Без НДС.</t>
  </si>
  <si>
    <t>Дивиденды по акциям 2 выпуск, ISIN RU000A0JNG55,   ПАО ОГК-2 за 12 месяцев 2022 г. Налог удержан.  Без НДС.</t>
  </si>
  <si>
    <t>Дивиденды по акциям ПАО Татнефть им. В.Д. Шашина за 12 месяцев 2022 г. Налог удержан.  Без НДС.</t>
  </si>
  <si>
    <t>Дивиденды по акциям 1 выпуск, ISIN RU0009084446,   ПАО НМТП за 12 месяцев 2022 г. Налог удержан.  Без НДС.</t>
  </si>
  <si>
    <t>Зачисление д/с (купон 7 по 26233)</t>
  </si>
  <si>
    <t>Белуга Групп 002P БО-П05</t>
  </si>
  <si>
    <t>Полюс ПБО-03</t>
  </si>
  <si>
    <t>ХК Новотранс 001P-03</t>
  </si>
  <si>
    <t>Восточная Стивидор.Ком 1P-03R</t>
  </si>
  <si>
    <t>Почта России БО-002P-01</t>
  </si>
  <si>
    <t>Зачисление д/с (купон 1 по Полюс Б1P3)</t>
  </si>
  <si>
    <t>Зачисление д/с (купон 11 по 26223)</t>
  </si>
  <si>
    <t>МВ ФИНАНС 001Р-04</t>
  </si>
  <si>
    <t>Зачисление д/с (купон 10 по Брус 1P02)</t>
  </si>
  <si>
    <t>Дивиденды по акциям 001 выпуск, ISIN RU000A100GC7,   ПАО ММЦБ за 6 месяцев 2023 г. Налог удержан.  Без НДС.</t>
  </si>
  <si>
    <t>Зачисление д/с (купон 2 по МВ ФИН 1Р4)</t>
  </si>
  <si>
    <t>Дивиденды по акциям 3 выпуск  ПАО Татнефть им. В.Д. Шашина за 6 месяцев 2023 г. Налог удержан.  Без НДС.</t>
  </si>
  <si>
    <t>Зачисление д/с (купон 4 по Новотр 1Р3)</t>
  </si>
  <si>
    <t>Зачисление д/с (купон 7 по Беларусь07)</t>
  </si>
  <si>
    <t>Дивиденды по акциям 3 выпуск, ISIN RU0007252813,   АК АЛРОСА (ПАО) за 6 месяцев 2023 г. Налог удержан.  Без НДС.</t>
  </si>
  <si>
    <t>Зачисление д/с (купон 9 по 26229)</t>
  </si>
  <si>
    <t>Зачисление д/с (купон 2 по ВСК 1P-03R)</t>
  </si>
  <si>
    <t>Зачисление д/с (купон 3 по ПочтаР2P01)</t>
  </si>
  <si>
    <t>Дивиденды по акциям ПАО Ростелеком за 12 месяцев 2022 г. Налог удержан.  Без НДС.</t>
  </si>
  <si>
    <t>Зачисление д/с (купон 11 по Брус 1P02)</t>
  </si>
  <si>
    <t>Зачисление д/с (купон 3 по БелугаБП5)</t>
  </si>
  <si>
    <t>Дивиденды по акциям 001 выпуск, ISIN RU000A100GC7,   ПАО ММЦБ за 9 месяцев 2023 г. Налог удержан.  Без НДС.</t>
  </si>
  <si>
    <t>Дивиденды по акциям 1 выпуск, ISIN RU0007288411,ПАО ГМК Норильский никель за 9 месяцев 2023 г. Налог удержан.  Без НДС.</t>
  </si>
  <si>
    <t>Зачисление д/с (купон 3 по МВ ФИН 1Р4)</t>
  </si>
  <si>
    <t>Дивиденды по акциям 3 выпуск, ISIN RU0006944147,   ПАО Татнефть им. В.Д. Шашина за 9 месяцев 2023 г. Налог удержан.  Без НДС.</t>
  </si>
  <si>
    <t>Зачисление д/с (купон 5 по Новотр 1Р3)</t>
  </si>
  <si>
    <t>Зачисление д/с (купон 8 по 26233)</t>
  </si>
  <si>
    <t>Зачисление д/с (купон 2 по Полюс Б1P3)</t>
  </si>
  <si>
    <t>Зачисление д/с (купон 12 по 26223)</t>
  </si>
  <si>
    <t>Погашение ОФЗ 26223</t>
  </si>
  <si>
    <t>Каршеринг Руссия 001P-03</t>
  </si>
  <si>
    <t>ОФЗ-ПД 26244 15/03/34</t>
  </si>
  <si>
    <t>Зачисление д/с (купон 6 по Каршеринг Руссия-001Р-03)</t>
  </si>
  <si>
    <t>ОФЗ-ПД 26238 15/05/2041</t>
  </si>
  <si>
    <t>Зачисление д/с (купон 1 по ОФЗ 26244)</t>
  </si>
  <si>
    <t>погашение Брус 1P02</t>
  </si>
  <si>
    <t>Зачисление д/с (купон 12 по Брус 1P02)</t>
  </si>
  <si>
    <t>Зачисление д/с (купон 7 по Каршеринг Руссия-001Р-03)</t>
  </si>
  <si>
    <t>Зачисление д/с (купон 4 по МВ ФИН 1Р4)</t>
  </si>
  <si>
    <t>Зачисление д/с (купон 8 по Беларусь07)</t>
  </si>
  <si>
    <t>Зачисление д/с (купон 6 по Новотр 1Р3)</t>
  </si>
  <si>
    <t>Зачисление д/с (купон 8 по Каршеринг Руссия-001Р-03)</t>
  </si>
  <si>
    <t>Дивиденды ЛСР ао; ISIN RU000A0JPFP0; Дата Фиксации 02/05/2024; Кол-во 5; Ставка Выплаты 100; Курс конвертации 1.0000; Налог удер</t>
  </si>
  <si>
    <t>Зачисление д/с (купон 10 по 26229)</t>
  </si>
  <si>
    <t>Сегежа ао</t>
  </si>
  <si>
    <t>Зачисление д/с (купон 9 по Каршеринг Руссия-001Р-03)</t>
  </si>
  <si>
    <t>Зачисление д/с (купон 3 по ВСК 1P-03R)</t>
  </si>
  <si>
    <t>Зачисление д/с (купон 6 по ОФЗ 26238)</t>
  </si>
  <si>
    <t>Зачисление д/с (купон 4 по ПочтаР2P01)</t>
  </si>
  <si>
    <t>Дивиденды НЛМК ао; ISIN RU0009046452; Дата Фиксации 27/05/2024; Кол-во 10; Ставка Выплаты 25.4300000000; Курс конвертации 1.0000</t>
  </si>
  <si>
    <t>Дивиденды АЛРОСА ао; ISIN RU0007252813; Дата Фиксации 31/05/2024; Кол-во 40; Ставка Выплаты 2.0200000000; Курс конвертации 1.000</t>
  </si>
  <si>
    <t>Дивиденды ММК; ISIN RU0009084396; Дата Фиксации 10/06/2024; Кол-во 20; Ставка Выплаты 2.7520000000; Курс конвертации 1.0000; Нал</t>
  </si>
  <si>
    <t>Дивиденды iММЦБ ао; ISIN RU000A100GC7; Дата Фиксации 24/06/2024; Кол-во 10; Ставка Выплаты 2.2000000000; Курс конвертации 1.0000</t>
  </si>
  <si>
    <t>Дивиденды МосБиржа; ISIN RU000A0JR4A1; Дата Фиксации 14/06/2024; Кол-во 10; Ставка Выплаты 17.3500000000; Курс конвертации 1.000</t>
  </si>
  <si>
    <t>Зачисление д/с (купон 10 по Каршеринг Руссия-001Р-03)</t>
  </si>
  <si>
    <t>МКПАО ЯНДЕКС</t>
  </si>
  <si>
    <t>Зачисление д/с (купон 4 по БелугаБП5)</t>
  </si>
  <si>
    <t>Зачисление д/с (купон 5 по МВ ФИН 1Р4)</t>
  </si>
  <si>
    <t>Дивиденды Татнфт 3ао; ISIN RU0009033591; Дата Фиксации 09/07/2024; Кол-во 3; Ставка Выплаты 25.1700000000; Курс конвертации 1.00</t>
  </si>
  <si>
    <t>Дивиденды НМТП ао; ISIN RU0009084446; Дата Фиксации 10/07/2024; Кол-во 300; Ставка Выплаты 0.7720000000; Курс конвертации 1.0000</t>
  </si>
  <si>
    <t>Дивиденды Сбербанк-п; ISIN RU0009029557; Дата Фиксации 11/07/2024; Кол-во 10; Ставка Выплаты 33.3000000000; Курс конвертации 1.0</t>
  </si>
  <si>
    <t>Дивиденды МТС-ао; ISIN RU0007775219; Дата Фиксации 16/07/2024; Кол-во 20; Ставка Выплаты 35; Курс конвертации 1.0000; Налог удер</t>
  </si>
  <si>
    <t>Зачисление д/с (купон 7 по Новотр 1Р3)</t>
  </si>
  <si>
    <t>Зачисление д/с (купон 9 по 26233)</t>
  </si>
  <si>
    <t>Зачисление д/с (купон 11 по Каршеринг Руссия-001Р-03)</t>
  </si>
  <si>
    <t>844, OrdLK</t>
  </si>
  <si>
    <t>Зачисление д/с (купон 3 по Полюс Б1P3)</t>
  </si>
  <si>
    <t>nalog</t>
  </si>
  <si>
    <t>НП/в/М/210824/2375202</t>
  </si>
  <si>
    <t>output</t>
  </si>
  <si>
    <t>Зачисление д/с (купон 12 по Каршеринг Руссия-001Р-03)</t>
  </si>
  <si>
    <t>Зачисление д/с (купон 2 по ОФЗ 26244)</t>
  </si>
  <si>
    <t>Дивиденды за 1 полугодие 2024 года по акциям МКПАО ЯНДЕКС. Без НДС. Кол-во ЦБ: 1</t>
  </si>
  <si>
    <t>Дивиденды iММЦБ ао; ISIN RU000A100GC7; Дата Фиксации 16/09/2024; Кол-во 10; Ставка Выплаты 5; Курс конвертации 1.0000; Налог уде</t>
  </si>
  <si>
    <t>Зачисление д/с (купон 13 по Каршеринг Руссия-001Р-03)</t>
  </si>
  <si>
    <t>СФО ВТБ РКС Эталон 04</t>
  </si>
  <si>
    <t>Дивиденды Ростел -ап; ISIN RU0009046700; Дата Фиксации 27/09/2024; Кол-во 10; Ставка Выплаты 6.0600000000; Курс конвертации 1.00</t>
  </si>
  <si>
    <t>Зачисление д/с (купон 6 по МВ ФИН 1Р4)</t>
  </si>
  <si>
    <t>Дивиденды Татнфт 3ао; ISIN RU0009033591; Дата Фиксации 08/10/2024; Кол-во 3; Ставка Выплаты 38.2000000000; Курс конвертации 1.00</t>
  </si>
  <si>
    <t>Дивиденды ММК; ISIN RU0009084396; Дата Фиксации 17/10/2024; Кол-во 20; Ставка Выплаты 2.4940000000; Курс конвертации 1.0000; Нал</t>
  </si>
  <si>
    <t>Зачисление д/с (купон 8 по Новотр 1Р3)</t>
  </si>
  <si>
    <t>Зачисление д/с (купон 9 по Беларусь07)</t>
  </si>
  <si>
    <t>Зачисление д/с (купон 14 по Каршеринг Руссия-001Р-03)</t>
  </si>
  <si>
    <t>Дивиденды АЛРОСА ао; ISIN RU0007252813; Дата Фиксации 19/10/2024; Кол-во 60; Ставка Выплаты 2.4900000000; Курс конвертации 1.000</t>
  </si>
  <si>
    <t>Зачисление д/с (купон 11 по 26229)</t>
  </si>
  <si>
    <t>Зачисление д/с (купон 15 по Каршеринг Руссия-001Р-03)</t>
  </si>
  <si>
    <t>Зачисление д/с (купон 1 по РКСЭталон4)</t>
  </si>
  <si>
    <t>Зачисление д/с (амортизация РКСЭталон4)</t>
  </si>
  <si>
    <t>Зачисление д/с (купон 4 по ВСК 1P-03R)</t>
  </si>
  <si>
    <t>Зачисление д/с (купон 7 по ОФЗ 26238)</t>
  </si>
  <si>
    <t>Зачисление д/с (купон 5 по ПочтаР2P01)</t>
  </si>
  <si>
    <t>Озон Фармацевтика</t>
  </si>
  <si>
    <t>Дивиденды iММЦБ ао; ISIN RU000A100GC7; Дата Фиксации 17/12/2024; Кол-во 10; Ставка Выплаты 2.7000000000; Курс конвертации 1.0000</t>
  </si>
  <si>
    <t>Клиент 4024PR6. Договор обслуживания 4024PR6. Списание налога за налоговый период по ставке 13%.</t>
  </si>
  <si>
    <t>Зачисление д/с (купон 5 по БелугаБП5)</t>
  </si>
  <si>
    <t>Зачисление д/с (купон 16 по Каршеринг Руссия-001Р-03)</t>
  </si>
  <si>
    <t>Зачисление д/с (купон 2 по РКСЭталон4)</t>
  </si>
  <si>
    <t>Дивиденды за 9 месяцев 2024 года по акциям ПАО Озон Фармацевтика. Без НДС. Кол-во ЦБ: 10</t>
  </si>
  <si>
    <t>Зачисление д/с (купон 7 по МВ ФИН 1Р4)</t>
  </si>
  <si>
    <t>Дивиденды Татнфт 3ао; ISIN RU0009033591; Дата Фиксации 08/01/2025; Кол-во 3; Ставка Выплаты 17.3900000000; Курс конвертации 1.00</t>
  </si>
  <si>
    <t>Зачисление д/с (купон 9 по Новотр 1Р3)</t>
  </si>
  <si>
    <t>Зачисление д/с (купон 10 по 26233)</t>
  </si>
  <si>
    <t>Зачисление д/с (купон 17 по Каршеринг Руссия-001Р-03)</t>
  </si>
  <si>
    <t>Зачисление д/с (купон 3 по РКСЭталон4)</t>
  </si>
  <si>
    <t>Зачисление д/с (купон 4 по Полюс Б1P3)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</si>
  <si>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</si>
  <si>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</si>
  <si>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</si>
  <si>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</si>
  <si>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</si>
  <si>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</si>
  <si>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</si>
  <si>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</si>
  <si>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</si>
  <si>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</si>
  <si>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</si>
  <si>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All</t>
  </si>
  <si>
    <t>ДетскийМир</t>
  </si>
  <si>
    <t>Solidcore</t>
  </si>
  <si>
    <t>Купон</t>
  </si>
  <si>
    <t>Беларусь03</t>
  </si>
  <si>
    <t>ОФЗ 26223</t>
  </si>
  <si>
    <t>МТС 001P-3</t>
  </si>
  <si>
    <t>Брус 1P02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</si>
  <si>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</si>
  <si>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</si>
  <si>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</si>
  <si>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</si>
  <si>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</si>
  <si>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</si>
  <si>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</si>
  <si>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</si>
  <si>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</si>
  <si>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</si>
  <si>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</si>
  <si>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</si>
  <si>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</si>
  <si>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</si>
  <si>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</si>
  <si>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FXTB ETF</t>
  </si>
  <si>
    <t>FXIM ETF</t>
  </si>
  <si>
    <t>НорНик БО5</t>
  </si>
  <si>
    <t>FXWO ETF</t>
  </si>
  <si>
    <t>FXDM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</si>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</sst>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139.92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-0.0634</v>
      </c>
      <c r="L2" s="17" t="n">
        <v>198.73</v>
      </c>
      <c r="M2" s="17" t="n">
        <v>13.78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4438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0.0826</v>
      </c>
      <c r="L3" s="17" t="n">
        <v>4176</v>
      </c>
      <c r="M3" s="17" t="n">
        <v>7.29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248.45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0.0714</v>
      </c>
      <c r="L4" s="17" t="n">
        <v>272.53</v>
      </c>
      <c r="M4" s="17" t="n">
        <v>6.12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0.0525</v>
      </c>
      <c r="L5" s="17" t="n">
        <v>169.03</v>
      </c>
      <c r="M5" s="17" t="n">
        <v>4.2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70</v>
      </c>
      <c r="F6" s="6" t="n">
        <v>61.49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-0.0396</v>
      </c>
      <c r="L6" s="17" t="n">
        <v>76.98</v>
      </c>
      <c r="M6" s="17" t="n">
        <v>3.53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</v>
      </c>
      <c r="F7" s="6" t="n">
        <v>845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0.0906</v>
      </c>
      <c r="L7" s="17" t="n">
        <v>748.92</v>
      </c>
      <c r="M7" s="17" t="n">
        <v>3.47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3333.5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0.1083</v>
      </c>
      <c r="L8" s="17" t="n">
        <v>2387.65</v>
      </c>
      <c r="M8" s="17" t="n">
        <v>2.74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20</v>
      </c>
      <c r="F9" s="6" t="n">
        <v>160.26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0.0647</v>
      </c>
      <c r="L9" s="17" t="n">
        <v>163.59</v>
      </c>
      <c r="M9" s="17" t="n">
        <v>2.63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300</v>
      </c>
      <c r="F10" s="6" t="n">
        <v>10.645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0.1429</v>
      </c>
      <c r="L10" s="17" t="n">
        <v>7.65</v>
      </c>
      <c r="M10" s="17" t="n">
        <v>2.62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</v>
      </c>
      <c r="F11" s="6" t="n">
        <v>308.7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0.1267</v>
      </c>
      <c r="L11" s="17" t="n">
        <v>238.03</v>
      </c>
      <c r="M11" s="17" t="n">
        <v>2.53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7000</v>
      </c>
      <c r="F12" s="6" t="n">
        <v>0.4018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-0.0747</v>
      </c>
      <c r="L12" s="17" t="n">
        <v>0.59</v>
      </c>
      <c r="M12" s="17" t="n">
        <v>2.31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24</v>
      </c>
      <c r="F13" s="6" t="n">
        <v>112.8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-0.2942</v>
      </c>
      <c r="L13" s="17" t="n">
        <v>271.38</v>
      </c>
      <c r="M13" s="17" t="n">
        <v>2.22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300000</v>
      </c>
      <c r="F14" s="6" t="n">
        <v>0.00809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-0.065</v>
      </c>
      <c r="L14" s="17" t="n">
        <v>0.01</v>
      </c>
      <c r="M14" s="17" t="n">
        <v>1.99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221.13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0.1141</v>
      </c>
      <c r="L15" s="17" t="n">
        <v>162.03</v>
      </c>
      <c r="M15" s="17" t="n">
        <v>1.82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30</v>
      </c>
      <c r="F16" s="6" t="n">
        <v>73.81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0.0803</v>
      </c>
      <c r="L16" s="17" t="n">
        <v>55.97</v>
      </c>
      <c r="M16" s="17" t="n">
        <v>1.82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24</v>
      </c>
      <c r="F17" s="6" t="n">
        <v>91.73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-0.0932</v>
      </c>
      <c r="L17" s="17" t="n">
        <v>109.73</v>
      </c>
      <c r="M17" s="17" t="n">
        <v>1.81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3</v>
      </c>
      <c r="F18" s="6" t="n">
        <v>736.8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0.2275</v>
      </c>
      <c r="L18" s="17" t="n">
        <v>485.14</v>
      </c>
      <c r="M18" s="17" t="n">
        <v>1.81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30</v>
      </c>
      <c r="F19" s="6" t="n">
        <v>64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0.0272</v>
      </c>
      <c r="L19" s="17" t="n">
        <v>66.84</v>
      </c>
      <c r="M19" s="17" t="n">
        <v>1.58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3000</v>
      </c>
      <c r="F20" s="6" t="n">
        <v>0.545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-0.05</v>
      </c>
      <c r="L20" s="17" t="n">
        <v>0.71</v>
      </c>
      <c r="M20" s="17" t="n">
        <v>1.34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40</v>
      </c>
      <c r="F21" s="6" t="n">
        <v>39.915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0.0293</v>
      </c>
      <c r="L21" s="17" t="n">
        <v>37.65</v>
      </c>
      <c r="M21" s="17" t="n">
        <v>1.31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40</v>
      </c>
      <c r="F22" s="6" t="n">
        <v>39.65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0.0696</v>
      </c>
      <c r="L22" s="17" t="n">
        <v>38.77</v>
      </c>
      <c r="M22" s="17" t="n">
        <v>1.3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</v>
      </c>
      <c r="F23" s="6" t="n">
        <v>137.5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0.3364</v>
      </c>
      <c r="L23" s="17" t="n">
        <v>61.69</v>
      </c>
      <c r="M23" s="17" t="n">
        <v>1.13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500</v>
      </c>
      <c r="F24" s="6" t="n">
        <v>1.937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0.039</v>
      </c>
      <c r="L24" s="17" t="n">
        <v>1.88</v>
      </c>
      <c r="M24" s="17" t="n">
        <v>0.79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55.12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0.8616</v>
      </c>
      <c r="L25" s="17" t="n">
        <v>29.79</v>
      </c>
      <c r="M25" s="17" t="n">
        <v>0.45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83</v>
      </c>
      <c r="C26" s="2" t="s">
        <v>84</v>
      </c>
      <c r="D26" s="2" t="s">
        <v>20</v>
      </c>
      <c r="E26" s="7" t="n">
        <v>2</v>
      </c>
      <c r="F26" s="6" t="n">
        <v>3333.09724657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-0.0511</v>
      </c>
      <c r="L26" s="17" t="n">
        <v>3538.2</v>
      </c>
      <c r="M26" s="17" t="n">
        <v>5.47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85</v>
      </c>
      <c r="B27" s="2" t="s">
        <v>83</v>
      </c>
      <c r="C27" s="2" t="s">
        <v>86</v>
      </c>
      <c r="D27" s="2" t="s">
        <v>20</v>
      </c>
      <c r="E27" s="7" t="n">
        <v>79</v>
      </c>
      <c r="F27" s="6" t="n">
        <v>42.25391146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0.0951</v>
      </c>
      <c r="L27" s="17" t="n">
        <v>27.83</v>
      </c>
      <c r="M27" s="17" t="n">
        <v>2.74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83</v>
      </c>
      <c r="C28" s="2" t="s">
        <v>88</v>
      </c>
      <c r="D28" s="2" t="s">
        <v>20</v>
      </c>
      <c r="E28" s="7" t="n">
        <v>20</v>
      </c>
      <c r="F28" s="6" t="n">
        <v>164.69843665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0.1264</v>
      </c>
      <c r="L28" s="17" t="n">
        <v>87.53</v>
      </c>
      <c r="M28" s="17" t="n">
        <v>2.7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83</v>
      </c>
      <c r="C29" s="2" t="s">
        <v>90</v>
      </c>
      <c r="D29" s="2" t="s">
        <v>20</v>
      </c>
      <c r="E29" s="7" t="n">
        <v>50</v>
      </c>
      <c r="F29" s="6" t="n">
        <v>54.96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-0.1279</v>
      </c>
      <c r="L29" s="17" t="n">
        <v>95.38</v>
      </c>
      <c r="M29" s="17" t="n">
        <v>2.26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83</v>
      </c>
      <c r="C30" s="2" t="s">
        <v>92</v>
      </c>
      <c r="D30" s="2" t="s">
        <v>20</v>
      </c>
      <c r="E30" s="7" t="n">
        <v>5</v>
      </c>
      <c r="F30" s="6" t="n">
        <v>117.6996704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0.1106</v>
      </c>
      <c r="L30" s="17" t="n">
        <v>64.44</v>
      </c>
      <c r="M30" s="17" t="n">
        <v>0.48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83</v>
      </c>
      <c r="C31" s="2" t="s">
        <v>94</v>
      </c>
      <c r="D31" s="2" t="s">
        <v>20</v>
      </c>
      <c r="E31" s="7" t="n">
        <v>6</v>
      </c>
      <c r="F31" s="6" t="n">
        <v>95.6452658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0.1612</v>
      </c>
      <c r="L31" s="17" t="n">
        <v>51.15</v>
      </c>
      <c r="M31" s="17" t="n">
        <v>0.47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95</v>
      </c>
      <c r="I32" s="4"/>
      <c r="J32" s="5" t="s">
        <f>=SUM(J2:J31)</f>
      </c>
      <c r="K32" s="4"/>
      <c r="L32" s="4"/>
      <c r="M32" s="10" t="s">
        <f>=J32/J49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97</v>
      </c>
      <c r="C33" s="2" t="s">
        <v>98</v>
      </c>
      <c r="D33" s="2" t="s">
        <v>20</v>
      </c>
      <c r="E33" s="7" t="n">
        <v>6</v>
      </c>
      <c r="F33" s="6" t="n">
        <v>54.198</v>
      </c>
      <c r="G33" s="17" t="n">
        <v>1000</v>
      </c>
      <c r="H33" s="6" t="n">
        <v>5.68</v>
      </c>
      <c r="I33" s="2" t="s">
        <v>99</v>
      </c>
      <c r="J33" s="6" t="s">
        <f>=E33*((F33/100*G33)*Портфель!$Q$13 + H33*Портфель!$Q$13) </f>
      </c>
      <c r="K33" s="9" t="n">
        <v>-0.0522</v>
      </c>
      <c r="L33" s="17" t="n">
        <v>850.6</v>
      </c>
      <c r="M33" s="17" t="n">
        <v>2.7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100</v>
      </c>
      <c r="B34" s="2" t="s">
        <v>97</v>
      </c>
      <c r="C34" s="2" t="s">
        <v>101</v>
      </c>
      <c r="D34" s="2" t="s">
        <v>20</v>
      </c>
      <c r="E34" s="7" t="n">
        <v>3</v>
      </c>
      <c r="F34" s="6" t="n">
        <v>97.6</v>
      </c>
      <c r="G34" s="17" t="n">
        <v>1000</v>
      </c>
      <c r="H34" s="6" t="n">
        <v>28.88</v>
      </c>
      <c r="I34" s="2" t="s">
        <v>102</v>
      </c>
      <c r="J34" s="6" t="s">
        <f>=E34*((F34/100*G34)*Портфель!$Q$13 + H34*Портфель!$Q$13) </f>
      </c>
      <c r="K34" s="9" t="n">
        <v>0.0778</v>
      </c>
      <c r="L34" s="17" t="n">
        <v>1015.95</v>
      </c>
      <c r="M34" s="17" t="n">
        <v>2.47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103</v>
      </c>
      <c r="B35" s="2" t="s">
        <v>97</v>
      </c>
      <c r="C35" s="2" t="s">
        <v>104</v>
      </c>
      <c r="D35" s="2" t="s">
        <v>20</v>
      </c>
      <c r="E35" s="7" t="n">
        <v>1</v>
      </c>
      <c r="F35" s="6" t="n">
        <v>96.8</v>
      </c>
      <c r="G35" s="17" t="n">
        <v>1000</v>
      </c>
      <c r="H35" s="6" t="n">
        <v>16.45</v>
      </c>
      <c r="I35" s="2" t="s">
        <v>105</v>
      </c>
      <c r="J35" s="6" t="s">
        <f>=E35*((F35/100*G35)*Портфель!$Q$13 + H35*Портфель!$Q$13) </f>
      </c>
      <c r="K35" s="9" t="n">
        <v>0.2541</v>
      </c>
      <c r="L35" s="17" t="n">
        <v>867.58</v>
      </c>
      <c r="M35" s="17" t="n">
        <v>0.81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106</v>
      </c>
      <c r="B36" s="2" t="s">
        <v>97</v>
      </c>
      <c r="C36" s="2" t="s">
        <v>107</v>
      </c>
      <c r="D36" s="2" t="s">
        <v>20</v>
      </c>
      <c r="E36" s="7" t="n">
        <v>1</v>
      </c>
      <c r="F36" s="6" t="n">
        <v>92.798</v>
      </c>
      <c r="G36" s="17" t="n">
        <v>1000</v>
      </c>
      <c r="H36" s="6" t="n">
        <v>21.74</v>
      </c>
      <c r="I36" s="2" t="s">
        <v>108</v>
      </c>
      <c r="J36" s="6" t="s">
        <f>=E36*((F36/100*G36)*Портфель!$Q$13 + H36*Портфель!$Q$13) </f>
      </c>
      <c r="K36" s="9" t="n">
        <v>0.052</v>
      </c>
      <c r="L36" s="17" t="n">
        <v>1017.03</v>
      </c>
      <c r="M36" s="17" t="n">
        <v>0.78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109</v>
      </c>
      <c r="B37" s="2" t="s">
        <v>97</v>
      </c>
      <c r="C37" s="2" t="s">
        <v>110</v>
      </c>
      <c r="D37" s="2" t="s">
        <v>20</v>
      </c>
      <c r="E37" s="7" t="n">
        <v>1</v>
      </c>
      <c r="F37" s="6" t="n">
        <v>86.97</v>
      </c>
      <c r="G37" s="17" t="n">
        <v>1000</v>
      </c>
      <c r="H37" s="6" t="n">
        <v>11.22</v>
      </c>
      <c r="I37" s="2" t="s">
        <v>111</v>
      </c>
      <c r="J37" s="6" t="s">
        <f>=E37*((F37/100*G37)*Портфель!$Q$13 + H37*Портфель!$Q$13) </f>
      </c>
      <c r="K37" s="9" t="n">
        <v>0.022</v>
      </c>
      <c r="L37" s="17" t="n">
        <v>1022.93</v>
      </c>
      <c r="M37" s="17" t="n">
        <v>0.72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112</v>
      </c>
      <c r="B38" s="2" t="s">
        <v>97</v>
      </c>
      <c r="C38" s="2" t="s">
        <v>113</v>
      </c>
      <c r="D38" s="2" t="s">
        <v>20</v>
      </c>
      <c r="E38" s="7" t="n">
        <v>1</v>
      </c>
      <c r="F38" s="6" t="n">
        <v>86.89</v>
      </c>
      <c r="G38" s="17" t="n">
        <v>1000</v>
      </c>
      <c r="H38" s="6" t="n">
        <v>5.13</v>
      </c>
      <c r="I38" s="2" t="s">
        <v>114</v>
      </c>
      <c r="J38" s="6" t="s">
        <f>=E38*((F38/100*G38)*Портфель!$Q$13 + H38*Портфель!$Q$13) </f>
      </c>
      <c r="K38" s="9" t="n">
        <v>0.018</v>
      </c>
      <c r="L38" s="17" t="n">
        <v>1054.22</v>
      </c>
      <c r="M38" s="17" t="n">
        <v>0.72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115</v>
      </c>
      <c r="B39" s="2" t="s">
        <v>97</v>
      </c>
      <c r="C39" s="2" t="s">
        <v>116</v>
      </c>
      <c r="D39" s="2" t="s">
        <v>20</v>
      </c>
      <c r="E39" s="7" t="n">
        <v>1</v>
      </c>
      <c r="F39" s="6" t="n">
        <v>84.8</v>
      </c>
      <c r="G39" s="17" t="n">
        <v>1000</v>
      </c>
      <c r="H39" s="6" t="n">
        <v>16.65</v>
      </c>
      <c r="I39" s="2" t="s">
        <v>117</v>
      </c>
      <c r="J39" s="6" t="s">
        <f>=E39*((F39/100*G39)*Портфель!$Q$13 + H39*Портфель!$Q$13) </f>
      </c>
      <c r="K39" s="9" t="n">
        <v>0.006</v>
      </c>
      <c r="L39" s="17" t="n">
        <v>1017.89</v>
      </c>
      <c r="M39" s="17" t="n">
        <v>0.71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118</v>
      </c>
      <c r="B40" s="2" t="s">
        <v>97</v>
      </c>
      <c r="C40" s="2" t="s">
        <v>119</v>
      </c>
      <c r="D40" s="2" t="s">
        <v>20</v>
      </c>
      <c r="E40" s="7" t="n">
        <v>1</v>
      </c>
      <c r="F40" s="6" t="n">
        <v>80.992</v>
      </c>
      <c r="G40" s="17" t="n">
        <v>1000</v>
      </c>
      <c r="H40" s="6" t="n">
        <v>49.32</v>
      </c>
      <c r="I40" s="2" t="s">
        <v>120</v>
      </c>
      <c r="J40" s="6" t="s">
        <f>=E40*((F40/100*G40)*Портфель!$Q$13 + H40*Портфель!$Q$13) </f>
      </c>
      <c r="K40" s="9" t="n">
        <v>-0.0192</v>
      </c>
      <c r="L40" s="17" t="n">
        <v>980.3</v>
      </c>
      <c r="M40" s="17" t="n">
        <v>0.71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121</v>
      </c>
      <c r="B41" s="2" t="s">
        <v>97</v>
      </c>
      <c r="C41" s="2" t="s">
        <v>122</v>
      </c>
      <c r="D41" s="2" t="s">
        <v>20</v>
      </c>
      <c r="E41" s="7" t="n">
        <v>1</v>
      </c>
      <c r="F41" s="6" t="n">
        <v>83</v>
      </c>
      <c r="G41" s="17" t="n">
        <v>1000</v>
      </c>
      <c r="H41" s="6" t="n">
        <v>28.11</v>
      </c>
      <c r="I41" s="2" t="s">
        <v>123</v>
      </c>
      <c r="J41" s="6" t="s">
        <f>=E41*((F41/100*G41)*Портфель!$Q$13 + H41*Портфель!$Q$13) </f>
      </c>
      <c r="K41" s="9" t="n">
        <v>-0.014</v>
      </c>
      <c r="L41" s="17" t="n">
        <v>1050</v>
      </c>
      <c r="M41" s="17" t="n">
        <v>0.7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124</v>
      </c>
      <c r="B42" s="2" t="s">
        <v>97</v>
      </c>
      <c r="C42" s="2" t="s">
        <v>125</v>
      </c>
      <c r="D42" s="2" t="s">
        <v>20</v>
      </c>
      <c r="E42" s="7" t="n">
        <v>1</v>
      </c>
      <c r="F42" s="6" t="n">
        <v>81.58</v>
      </c>
      <c r="G42" s="17" t="n">
        <v>1000</v>
      </c>
      <c r="H42" s="6" t="n">
        <v>28.05</v>
      </c>
      <c r="I42" s="2" t="s">
        <v>126</v>
      </c>
      <c r="J42" s="6" t="s">
        <f>=E42*((F42/100*G42)*Портфель!$Q$13 + H42*Портфель!$Q$13) </f>
      </c>
      <c r="K42" s="9" t="n">
        <v>-0.0112</v>
      </c>
      <c r="L42" s="17" t="n">
        <v>1028.84</v>
      </c>
      <c r="M42" s="17" t="n">
        <v>0.69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127</v>
      </c>
      <c r="B43" s="2" t="s">
        <v>97</v>
      </c>
      <c r="C43" s="2" t="s">
        <v>128</v>
      </c>
      <c r="D43" s="2" t="s">
        <v>20</v>
      </c>
      <c r="E43" s="7" t="n">
        <v>1</v>
      </c>
      <c r="F43" s="6" t="n">
        <v>83.96</v>
      </c>
      <c r="G43" s="17" t="n">
        <v>1000</v>
      </c>
      <c r="H43" s="6" t="n">
        <v>1.13</v>
      </c>
      <c r="I43" s="2" t="s">
        <v>129</v>
      </c>
      <c r="J43" s="6" t="s">
        <f>=E43*((F43/100*G43)*Портфель!$Q$13 + H43*Портфель!$Q$13) </f>
      </c>
      <c r="K43" s="9" t="n">
        <v>-0.0212</v>
      </c>
      <c r="L43" s="17" t="n">
        <v>995.44</v>
      </c>
      <c r="M43" s="17" t="n">
        <v>0.69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130</v>
      </c>
      <c r="B44" s="2" t="s">
        <v>97</v>
      </c>
      <c r="C44" s="2" t="s">
        <v>131</v>
      </c>
      <c r="D44" s="2" t="s">
        <v>20</v>
      </c>
      <c r="E44" s="7" t="n">
        <v>1</v>
      </c>
      <c r="F44" s="6" t="n">
        <v>100.01</v>
      </c>
      <c r="G44" s="17" t="n">
        <v>835.26</v>
      </c>
      <c r="H44" s="6" t="n">
        <v>1.48</v>
      </c>
      <c r="I44" s="2" t="s">
        <v>132</v>
      </c>
      <c r="J44" s="6" t="s">
        <f>=E44*((F44/100*G44)*Портфель!$Q$13 + H44*Портфель!$Q$13) </f>
      </c>
      <c r="K44" s="9" t="n">
        <v>-0.0235</v>
      </c>
      <c r="L44" s="17" t="n">
        <v>1005.14</v>
      </c>
      <c r="M44" s="17" t="n">
        <v>0.65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133</v>
      </c>
      <c r="B45" s="2" t="s">
        <v>97</v>
      </c>
      <c r="C45" s="2" t="s">
        <v>134</v>
      </c>
      <c r="D45" s="2" t="s">
        <v>20</v>
      </c>
      <c r="E45" s="7" t="n">
        <v>1</v>
      </c>
      <c r="F45" s="6" t="n">
        <v>54.356</v>
      </c>
      <c r="G45" s="17" t="n">
        <v>1000</v>
      </c>
      <c r="H45" s="6" t="n">
        <v>17.51</v>
      </c>
      <c r="I45" s="2" t="s">
        <v>135</v>
      </c>
      <c r="J45" s="6" t="s">
        <f>=E45*((F45/100*G45)*Портфель!$Q$13 + H45*Портфель!$Q$13) </f>
      </c>
      <c r="K45" s="9" t="n">
        <v>-0.0184</v>
      </c>
      <c r="L45" s="17" t="n">
        <v>643</v>
      </c>
      <c r="M45" s="17" t="n">
        <v>0.46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136</v>
      </c>
      <c r="I46" s="4"/>
      <c r="J46" s="5" t="s">
        <f>=SUM(J33:J45)</f>
      </c>
      <c r="K46" s="4"/>
      <c r="L46" s="4"/>
      <c r="M46" s="10" t="s">
        <f>=J46/J49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20</v>
      </c>
      <c r="B47" s="2" t="s">
        <v>3</v>
      </c>
      <c r="C47" s="2" t="s">
        <v>137</v>
      </c>
      <c r="D47" s="2" t="s">
        <v>20</v>
      </c>
      <c r="E47" s="7" t="n">
        <v>2962.09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138</v>
      </c>
      <c r="I48" s="4"/>
      <c r="J48" s="5" t="s">
        <f>=SUM(J47:J47)</f>
      </c>
      <c r="K48" s="4"/>
      <c r="L48" s="4"/>
      <c r="M48" s="10" t="s">
        <f>=J48/J49</f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139</v>
      </c>
      <c r="I49" s="4"/>
      <c r="J49" s="5" t="s">
        <f>=J32+J46+J48</f>
      </c>
      <c r="K49" s="17"/>
      <c r="L49" s="17"/>
      <c r="M49" s="17"/>
      <c r="N49" s="2"/>
      <c r="O49" s="2"/>
      <c r="P49" s="17"/>
      <c r="Q49" s="17"/>
    </row>
  </sheetData>
  <mergeCells>
    <mergeCell ref="H32:I32"/>
    <mergeCell ref="H46:I46"/>
    <mergeCell ref="H48:I4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140</v>
      </c>
      <c r="B1" s="18" t="s">
        <v>9</v>
      </c>
      <c r="C1" s="18" t="s">
        <v>141</v>
      </c>
      <c r="D1" s="18" t="s">
        <v>142</v>
      </c>
      <c r="E1" s="18" t="s">
        <v>143</v>
      </c>
      <c r="F1" s="18" t="s">
        <v>144</v>
      </c>
      <c r="G1" s="18" t="s">
        <v>145</v>
      </c>
      <c r="H1" s="18" t="s">
        <v>146</v>
      </c>
    </row>
    <row collapsed="false" customFormat="false" customHeight="false" hidden="false" ht="12.1" outlineLevel="0" r="2">
      <c r="A2" s="14" t="n">
        <v>44187</v>
      </c>
      <c r="B2" s="6" t="n">
        <v>5500</v>
      </c>
      <c r="C2" s="2" t="s">
        <v>147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-47.46</v>
      </c>
      <c r="C3" s="2" t="s">
        <v>148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44187</v>
      </c>
      <c r="B4" s="6" t="n">
        <v>40000</v>
      </c>
      <c r="C4" s="2" t="s">
        <v>147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44193</v>
      </c>
      <c r="B5" s="6" t="n">
        <v>-43.8</v>
      </c>
      <c r="C5" s="2" t="s">
        <v>149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44194</v>
      </c>
      <c r="B6" s="6" t="n">
        <v>4000</v>
      </c>
      <c r="C6" s="2" t="s">
        <v>147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44207</v>
      </c>
      <c r="B7" s="6" t="n">
        <v>43.8</v>
      </c>
      <c r="C7" s="2" t="s">
        <v>150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44230</v>
      </c>
      <c r="B8" s="6" t="n">
        <v>-52.84</v>
      </c>
      <c r="C8" s="2" t="s">
        <v>151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44230</v>
      </c>
      <c r="B9" s="6" t="n">
        <v>-37.13</v>
      </c>
      <c r="C9" s="2" t="s">
        <v>152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44231</v>
      </c>
      <c r="B10" s="6" t="n">
        <v>37.13</v>
      </c>
      <c r="C10" s="2" t="s">
        <v>153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44231</v>
      </c>
      <c r="B11" s="6" t="n">
        <v>52.84</v>
      </c>
      <c r="C11" s="2" t="s">
        <v>154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44231</v>
      </c>
      <c r="B12" s="6" t="n">
        <v>500</v>
      </c>
      <c r="C12" s="2" t="s">
        <v>147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5000</v>
      </c>
      <c r="C13" s="2" t="s">
        <v>147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44244</v>
      </c>
      <c r="B14" s="6" t="n">
        <v>2000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8000</v>
      </c>
      <c r="C15" s="2" t="s">
        <v>147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44258</v>
      </c>
      <c r="B16" s="6" t="n">
        <v>-28.41</v>
      </c>
      <c r="C16" s="2" t="s">
        <v>155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44259</v>
      </c>
      <c r="B17" s="6" t="n">
        <v>28.41</v>
      </c>
      <c r="C17" s="2" t="s">
        <v>156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44299</v>
      </c>
      <c r="B18" s="6" t="n">
        <v>5000</v>
      </c>
      <c r="C18" s="2" t="s">
        <v>147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44322</v>
      </c>
      <c r="B19" s="6" t="n">
        <v>-33.39</v>
      </c>
      <c r="C19" s="2" t="s">
        <v>157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-130.83</v>
      </c>
      <c r="C20" s="2" t="s">
        <v>158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44323</v>
      </c>
      <c r="B21" s="6" t="n">
        <v>33.39</v>
      </c>
      <c r="C21" s="2" t="s">
        <v>159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44327</v>
      </c>
      <c r="B22" s="6" t="n">
        <v>-63.5</v>
      </c>
      <c r="C22" s="2" t="s">
        <v>160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44327</v>
      </c>
      <c r="B23" s="6" t="n">
        <v>10000</v>
      </c>
      <c r="C23" s="2" t="s">
        <v>147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44327</v>
      </c>
      <c r="B24" s="6" t="n">
        <v>-68</v>
      </c>
      <c r="C24" s="2" t="s">
        <v>161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44328</v>
      </c>
      <c r="B25" s="6" t="n">
        <v>-163</v>
      </c>
      <c r="C25" s="2" t="s">
        <v>162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44330</v>
      </c>
      <c r="B26" s="6" t="n">
        <v>-82.5</v>
      </c>
      <c r="C26" s="2" t="s">
        <v>163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44334</v>
      </c>
      <c r="B27" s="6" t="n">
        <v>-99</v>
      </c>
      <c r="C27" s="2" t="s">
        <v>164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44334</v>
      </c>
      <c r="B28" s="6" t="n">
        <v>68</v>
      </c>
      <c r="C28" s="2" t="s">
        <v>165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44340</v>
      </c>
      <c r="B29" s="6" t="n">
        <v>63.5</v>
      </c>
      <c r="C29" s="2" t="s">
        <v>166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44344</v>
      </c>
      <c r="B30" s="6" t="n">
        <v>-92.64</v>
      </c>
      <c r="C30" s="2" t="s">
        <v>167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44347</v>
      </c>
      <c r="B31" s="6" t="n">
        <v>163</v>
      </c>
      <c r="C31" s="2" t="s">
        <v>168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44349</v>
      </c>
      <c r="B32" s="6" t="n">
        <v>99</v>
      </c>
      <c r="C32" s="2" t="s">
        <v>169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44349</v>
      </c>
      <c r="B33" s="6" t="n">
        <v>82.5</v>
      </c>
      <c r="C33" s="2" t="s">
        <v>170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44350</v>
      </c>
      <c r="B34" s="6" t="n">
        <v>130.83</v>
      </c>
      <c r="C34" s="2" t="s">
        <v>171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44356</v>
      </c>
      <c r="B35" s="6" t="n">
        <v>-24.6</v>
      </c>
      <c r="C35" s="2" t="s">
        <v>172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44364</v>
      </c>
      <c r="B36" s="6" t="n">
        <v>-15.95</v>
      </c>
      <c r="C36" s="2" t="s">
        <v>173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44364</v>
      </c>
      <c r="B37" s="6" t="n">
        <v>-8.45</v>
      </c>
      <c r="C37" s="2" t="s">
        <v>174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44370</v>
      </c>
      <c r="B38" s="6" t="n">
        <v>-67.1</v>
      </c>
      <c r="C38" s="2" t="s">
        <v>175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44375</v>
      </c>
      <c r="B39" s="6" t="n">
        <v>24.6</v>
      </c>
      <c r="C39" s="2" t="s">
        <v>176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44377</v>
      </c>
      <c r="B40" s="6" t="n">
        <v>92.64</v>
      </c>
      <c r="C40" s="2" t="s">
        <v>177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44379</v>
      </c>
      <c r="B41" s="6" t="n">
        <v>-104.09</v>
      </c>
      <c r="C41" s="2" t="s">
        <v>178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44379</v>
      </c>
      <c r="B42" s="6" t="n">
        <v>8.45</v>
      </c>
      <c r="C42" s="2" t="s">
        <v>179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44381</v>
      </c>
      <c r="B43" s="6" t="n">
        <v>-166.8</v>
      </c>
      <c r="C43" s="2" t="s">
        <v>180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44382</v>
      </c>
      <c r="B44" s="6" t="n">
        <v>-20.93</v>
      </c>
      <c r="C44" s="2" t="s">
        <v>181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44382</v>
      </c>
      <c r="B45" s="6" t="n">
        <v>15.95</v>
      </c>
      <c r="C45" s="2" t="s">
        <v>182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44382</v>
      </c>
      <c r="B46" s="6" t="n">
        <v>-93.05</v>
      </c>
      <c r="C46" s="2" t="s">
        <v>183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44383</v>
      </c>
      <c r="B47" s="6" t="n">
        <v>20.93</v>
      </c>
      <c r="C47" s="2" t="s">
        <v>184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44385</v>
      </c>
      <c r="B48" s="6" t="n">
        <v>-465.2</v>
      </c>
      <c r="C48" s="2" t="s">
        <v>185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44386</v>
      </c>
      <c r="B49" s="6" t="n">
        <v>67.1</v>
      </c>
      <c r="C49" s="2" t="s">
        <v>186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44386</v>
      </c>
      <c r="B50" s="6" t="n">
        <v>-10.3</v>
      </c>
      <c r="C50" s="2" t="s">
        <v>187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44387</v>
      </c>
      <c r="B51" s="6" t="n">
        <v>-46.04</v>
      </c>
      <c r="C51" s="2" t="s">
        <v>188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44388</v>
      </c>
      <c r="B52" s="6" t="n">
        <v>-52.7</v>
      </c>
      <c r="C52" s="2" t="s">
        <v>189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44389</v>
      </c>
      <c r="B53" s="6" t="n">
        <v>-16</v>
      </c>
      <c r="C53" s="2" t="s">
        <v>190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44389</v>
      </c>
      <c r="B54" s="6" t="n">
        <v>-43</v>
      </c>
      <c r="C54" s="2" t="s">
        <v>191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44392</v>
      </c>
      <c r="B55" s="6" t="n">
        <v>-110.5</v>
      </c>
      <c r="C55" s="2" t="s">
        <v>192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104.09</v>
      </c>
      <c r="C56" s="2" t="s">
        <v>193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44398</v>
      </c>
      <c r="B57" s="6" t="n">
        <v>166.8</v>
      </c>
      <c r="C57" s="2" t="s">
        <v>194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52.7</v>
      </c>
      <c r="C58" s="2" t="s">
        <v>195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93.05</v>
      </c>
      <c r="C59" s="2" t="s">
        <v>196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44400</v>
      </c>
      <c r="B60" s="6" t="n">
        <v>465.2</v>
      </c>
      <c r="C60" s="2" t="s">
        <v>197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44403</v>
      </c>
      <c r="B61" s="6" t="n">
        <v>5000</v>
      </c>
      <c r="C61" s="2" t="s">
        <v>147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46.04</v>
      </c>
      <c r="C62" s="2" t="s">
        <v>198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44405</v>
      </c>
      <c r="B63" s="6" t="n">
        <v>16</v>
      </c>
      <c r="C63" s="2" t="s">
        <v>199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44405</v>
      </c>
      <c r="B64" s="6" t="n">
        <v>10.3</v>
      </c>
      <c r="C64" s="2" t="s">
        <v>200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44407</v>
      </c>
      <c r="B65" s="6" t="n">
        <v>43</v>
      </c>
      <c r="C65" s="2" t="s">
        <v>201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44412</v>
      </c>
      <c r="B66" s="6" t="n">
        <v>37.13</v>
      </c>
      <c r="C66" s="2" t="s">
        <v>202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44412</v>
      </c>
      <c r="B67" s="6" t="n">
        <v>79.26</v>
      </c>
      <c r="C67" s="2" t="s">
        <v>203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44412</v>
      </c>
      <c r="B68" s="6" t="n">
        <v>110.5</v>
      </c>
      <c r="C68" s="2" t="s">
        <v>204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44412</v>
      </c>
      <c r="B69" s="6" t="n">
        <v>-79.26</v>
      </c>
      <c r="C69" s="2" t="s">
        <v>205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44412</v>
      </c>
      <c r="B70" s="6" t="n">
        <v>-37.13</v>
      </c>
      <c r="C70" s="2" t="s">
        <v>152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44440</v>
      </c>
      <c r="B71" s="6" t="n">
        <v>-28.41</v>
      </c>
      <c r="C71" s="2" t="s">
        <v>155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44440</v>
      </c>
      <c r="B72" s="6" t="n">
        <v>-65.63</v>
      </c>
      <c r="C72" s="2" t="s">
        <v>206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44440</v>
      </c>
      <c r="B73" s="6" t="n">
        <v>28.41</v>
      </c>
      <c r="C73" s="2" t="s">
        <v>207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44446</v>
      </c>
      <c r="B74" s="6" t="n">
        <v>-118.2</v>
      </c>
      <c r="C74" s="2" t="s">
        <v>208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44452</v>
      </c>
      <c r="B75" s="6" t="n">
        <v>5000</v>
      </c>
      <c r="C75" s="2" t="s">
        <v>147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44455</v>
      </c>
      <c r="B76" s="6" t="n">
        <v>118.2</v>
      </c>
      <c r="C76" s="2" t="s">
        <v>209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44466</v>
      </c>
      <c r="B77" s="6" t="n">
        <v>-30.3</v>
      </c>
      <c r="C77" s="2" t="s">
        <v>210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44469</v>
      </c>
      <c r="B78" s="6" t="n">
        <v>25000</v>
      </c>
      <c r="C78" s="2" t="s">
        <v>147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44470</v>
      </c>
      <c r="B79" s="6" t="n">
        <v>30.3</v>
      </c>
      <c r="C79" s="2" t="s">
        <v>211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44473</v>
      </c>
      <c r="B80" s="6" t="n">
        <v>-20.93</v>
      </c>
      <c r="C80" s="2" t="s">
        <v>181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20.93</v>
      </c>
      <c r="C81" s="2" t="s">
        <v>212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65.63</v>
      </c>
      <c r="C82" s="2" t="s">
        <v>213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-39</v>
      </c>
      <c r="C83" s="2" t="s">
        <v>214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44475</v>
      </c>
      <c r="B84" s="6" t="n">
        <v>5000</v>
      </c>
      <c r="C84" s="2" t="s">
        <v>147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-29.04</v>
      </c>
      <c r="C85" s="2" t="s">
        <v>215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44481</v>
      </c>
      <c r="B86" s="6" t="n">
        <v>-185</v>
      </c>
      <c r="C86" s="2" t="s">
        <v>216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-153.8</v>
      </c>
      <c r="C87" s="2" t="s">
        <v>217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44489</v>
      </c>
      <c r="B88" s="6" t="n">
        <v>39</v>
      </c>
      <c r="C88" s="2" t="s">
        <v>218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44494</v>
      </c>
      <c r="B89" s="6" t="n">
        <v>185</v>
      </c>
      <c r="C89" s="2" t="s">
        <v>219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44496</v>
      </c>
      <c r="B90" s="6" t="n">
        <v>29.04</v>
      </c>
      <c r="C90" s="2" t="s">
        <v>220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44503</v>
      </c>
      <c r="B91" s="6" t="n">
        <v>153.8</v>
      </c>
      <c r="C91" s="2" t="s">
        <v>221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44504</v>
      </c>
      <c r="B92" s="6" t="n">
        <v>-33.39</v>
      </c>
      <c r="C92" s="2" t="s">
        <v>157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44504</v>
      </c>
      <c r="B93" s="6" t="n">
        <v>-110.14</v>
      </c>
      <c r="C93" s="2" t="s">
        <v>222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44508</v>
      </c>
      <c r="B94" s="6" t="n">
        <v>33.39</v>
      </c>
      <c r="C94" s="2" t="s">
        <v>223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44508</v>
      </c>
      <c r="B95" s="6" t="n">
        <v>110.14</v>
      </c>
      <c r="C95" s="2" t="s">
        <v>224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44517</v>
      </c>
      <c r="B96" s="6" t="n">
        <v>-30.65</v>
      </c>
      <c r="C96" s="2" t="s">
        <v>225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44517</v>
      </c>
      <c r="B97" s="6" t="n">
        <v>30.65</v>
      </c>
      <c r="C97" s="2" t="s">
        <v>226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44526</v>
      </c>
      <c r="B98" s="6" t="n">
        <v>5000</v>
      </c>
      <c r="C98" s="2" t="s">
        <v>227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44537</v>
      </c>
      <c r="B99" s="6" t="n">
        <v>-116.3</v>
      </c>
      <c r="C99" s="2" t="s">
        <v>228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44543</v>
      </c>
      <c r="B100" s="6" t="n">
        <v>5000</v>
      </c>
      <c r="C100" s="2" t="s">
        <v>227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44545</v>
      </c>
      <c r="B101" s="6" t="n">
        <v>116.3</v>
      </c>
      <c r="C101" s="2" t="s">
        <v>229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44546</v>
      </c>
      <c r="B102" s="6" t="n">
        <v>-183</v>
      </c>
      <c r="C102" s="2" t="s">
        <v>230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44547</v>
      </c>
      <c r="B103" s="6" t="n">
        <v>-60.92</v>
      </c>
      <c r="C103" s="2" t="s">
        <v>231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44551</v>
      </c>
      <c r="B104" s="6" t="n">
        <v>183</v>
      </c>
      <c r="C104" s="2" t="s">
        <v>232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44556</v>
      </c>
      <c r="B105" s="6" t="n">
        <v>-90</v>
      </c>
      <c r="C105" s="2" t="s">
        <v>233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44560</v>
      </c>
      <c r="B106" s="6" t="n">
        <v>90</v>
      </c>
      <c r="C106" s="2" t="s">
        <v>234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44564</v>
      </c>
      <c r="B107" s="6" t="n">
        <v>-20.93</v>
      </c>
      <c r="C107" s="2" t="s">
        <v>181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44565</v>
      </c>
      <c r="B108" s="6" t="n">
        <v>60.92</v>
      </c>
      <c r="C108" s="2" t="s">
        <v>235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44566</v>
      </c>
      <c r="B109" s="6" t="n">
        <v>-20.5</v>
      </c>
      <c r="C109" s="2" t="s">
        <v>236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44571</v>
      </c>
      <c r="B110" s="6" t="n">
        <v>-25.94</v>
      </c>
      <c r="C110" s="2" t="s">
        <v>237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44571</v>
      </c>
      <c r="B111" s="6" t="n">
        <v>20.93</v>
      </c>
      <c r="C111" s="2" t="s">
        <v>238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44574</v>
      </c>
      <c r="B112" s="6" t="n">
        <v>-23.63</v>
      </c>
      <c r="C112" s="2" t="s">
        <v>239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44575</v>
      </c>
      <c r="B113" s="6" t="n">
        <v>-1325.17</v>
      </c>
      <c r="C113" s="2" t="s">
        <v>240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44581</v>
      </c>
      <c r="B114" s="6" t="n">
        <v>20.5</v>
      </c>
      <c r="C114" s="2" t="s">
        <v>241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44581</v>
      </c>
      <c r="B115" s="6" t="n">
        <v>1325.17</v>
      </c>
      <c r="C115" s="2" t="s">
        <v>242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44586</v>
      </c>
      <c r="B116" s="6" t="n">
        <v>25.94</v>
      </c>
      <c r="C116" s="2" t="s">
        <v>243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44589</v>
      </c>
      <c r="B117" s="6" t="n">
        <v>23.63</v>
      </c>
      <c r="C117" s="2" t="s">
        <v>244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44594</v>
      </c>
      <c r="B118" s="6" t="n">
        <v>-37.13</v>
      </c>
      <c r="C118" s="2" t="s">
        <v>152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44594</v>
      </c>
      <c r="B119" s="6" t="n">
        <v>-105.68</v>
      </c>
      <c r="C119" s="2" t="s">
        <v>245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44595</v>
      </c>
      <c r="B120" s="6" t="n">
        <v>37.13</v>
      </c>
      <c r="C120" s="2" t="s">
        <v>246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44595</v>
      </c>
      <c r="B121" s="6" t="n">
        <v>105.68</v>
      </c>
      <c r="C121" s="2" t="s">
        <v>247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44622</v>
      </c>
      <c r="B122" s="6" t="n">
        <v>-28.41</v>
      </c>
      <c r="C122" s="2" t="s">
        <v>155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44623</v>
      </c>
      <c r="B123" s="6" t="n">
        <v>28.41</v>
      </c>
      <c r="C123" s="2" t="s">
        <v>248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44655</v>
      </c>
      <c r="B124" s="6" t="n">
        <v>-20.93</v>
      </c>
      <c r="C124" s="2" t="s">
        <v>181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44655</v>
      </c>
      <c r="B125" s="6" t="n">
        <v>20.93</v>
      </c>
      <c r="C125" s="2" t="s">
        <v>249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44686</v>
      </c>
      <c r="B126" s="6" t="n">
        <v>-110.14</v>
      </c>
      <c r="C126" s="2" t="s">
        <v>222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44686</v>
      </c>
      <c r="B127" s="6" t="n">
        <v>33.39</v>
      </c>
      <c r="C127" s="2" t="s">
        <v>250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44686</v>
      </c>
      <c r="B128" s="6" t="n">
        <v>-33.39</v>
      </c>
      <c r="C128" s="2" t="s">
        <v>157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44686</v>
      </c>
      <c r="B129" s="6" t="n">
        <v>110.14</v>
      </c>
      <c r="C129" s="2" t="s">
        <v>251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44699</v>
      </c>
      <c r="B130" s="6" t="n">
        <v>-30.65</v>
      </c>
      <c r="C130" s="2" t="s">
        <v>225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44699</v>
      </c>
      <c r="B131" s="6" t="n">
        <v>30.65</v>
      </c>
      <c r="C131" s="2" t="s">
        <v>252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44726</v>
      </c>
      <c r="B132" s="6" t="n">
        <v>-1014.22</v>
      </c>
      <c r="C132" s="2" t="s">
        <v>253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44729</v>
      </c>
      <c r="B133" s="6" t="n">
        <v>1014.22</v>
      </c>
      <c r="C133" s="2" t="s">
        <v>254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44733</v>
      </c>
      <c r="B134" s="6" t="n">
        <v>-16</v>
      </c>
      <c r="C134" s="2" t="s">
        <v>255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44746</v>
      </c>
      <c r="B135" s="6" t="n">
        <v>-20.93</v>
      </c>
      <c r="C135" s="2" t="s">
        <v>181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44746</v>
      </c>
      <c r="B136" s="6" t="n">
        <v>20.93</v>
      </c>
      <c r="C136" s="2" t="s">
        <v>256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44747</v>
      </c>
      <c r="B137" s="6" t="n">
        <v>16</v>
      </c>
      <c r="C137" s="2" t="s">
        <v>257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44750</v>
      </c>
      <c r="B138" s="6" t="n">
        <v>-42.42</v>
      </c>
      <c r="C138" s="2" t="s">
        <v>258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44752</v>
      </c>
      <c r="B139" s="6" t="n">
        <v>-92.09</v>
      </c>
      <c r="C139" s="2" t="s">
        <v>259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44753</v>
      </c>
      <c r="B140" s="6" t="n">
        <v>-336.21</v>
      </c>
      <c r="C140" s="2" t="s">
        <v>260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44754</v>
      </c>
      <c r="B141" s="6" t="n">
        <v>-141</v>
      </c>
      <c r="C141" s="2" t="s">
        <v>261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44754</v>
      </c>
      <c r="B142" s="6" t="n">
        <v>-593</v>
      </c>
      <c r="C142" s="2" t="s">
        <v>262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44762</v>
      </c>
      <c r="B143" s="6" t="n">
        <v>-39.6</v>
      </c>
      <c r="C143" s="2" t="s">
        <v>263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44764</v>
      </c>
      <c r="B144" s="6" t="n">
        <v>92.09</v>
      </c>
      <c r="C144" s="2" t="s">
        <v>264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42.42</v>
      </c>
      <c r="C145" s="2" t="s">
        <v>265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336.21</v>
      </c>
      <c r="C146" s="2" t="s">
        <v>266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44768</v>
      </c>
      <c r="B147" s="6" t="n">
        <v>593</v>
      </c>
      <c r="C147" s="2" t="s">
        <v>267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44768</v>
      </c>
      <c r="B148" s="6" t="n">
        <v>141</v>
      </c>
      <c r="C148" s="2" t="s">
        <v>268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44776</v>
      </c>
      <c r="B149" s="6" t="n">
        <v>-105.68</v>
      </c>
      <c r="C149" s="2" t="s">
        <v>245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44776</v>
      </c>
      <c r="B150" s="6" t="n">
        <v>38.13</v>
      </c>
      <c r="C150" s="2" t="s">
        <v>269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44776</v>
      </c>
      <c r="B151" s="6" t="n">
        <v>-5</v>
      </c>
      <c r="C151" s="2" t="s">
        <v>270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44776</v>
      </c>
      <c r="B152" s="6" t="n">
        <v>105.68</v>
      </c>
      <c r="C152" s="2" t="s">
        <v>271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44776</v>
      </c>
      <c r="B153" s="6" t="n">
        <v>-38.13</v>
      </c>
      <c r="C153" s="2" t="s">
        <v>272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44776</v>
      </c>
      <c r="B154" s="6" t="n">
        <v>1000</v>
      </c>
      <c r="C154" s="2" t="s">
        <v>273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44776</v>
      </c>
      <c r="B155" s="6" t="n">
        <v>-1000</v>
      </c>
      <c r="C155" s="2" t="s">
        <v>274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39.6</v>
      </c>
      <c r="C156" s="2" t="s">
        <v>275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44804</v>
      </c>
      <c r="B157" s="6" t="n">
        <v>28.41</v>
      </c>
      <c r="C157" s="2" t="s">
        <v>276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44804</v>
      </c>
      <c r="B158" s="6" t="n">
        <v>-28.41</v>
      </c>
      <c r="C158" s="2" t="s">
        <v>155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44837</v>
      </c>
      <c r="B159" s="6" t="n">
        <v>-20.93</v>
      </c>
      <c r="C159" s="2" t="s">
        <v>181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44838</v>
      </c>
      <c r="B160" s="6" t="n">
        <v>20.93</v>
      </c>
      <c r="C160" s="2" t="s">
        <v>277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44845</v>
      </c>
      <c r="B161" s="6" t="n">
        <v>-85.13</v>
      </c>
      <c r="C161" s="2" t="s">
        <v>278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44845</v>
      </c>
      <c r="B162" s="6" t="n">
        <v>-445.3</v>
      </c>
      <c r="C162" s="2" t="s">
        <v>279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44851</v>
      </c>
      <c r="B163" s="6" t="n">
        <v>-46</v>
      </c>
      <c r="C163" s="2" t="s">
        <v>280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44854</v>
      </c>
      <c r="B164" s="6" t="n">
        <v>-21.64</v>
      </c>
      <c r="C164" s="2" t="s">
        <v>281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44859</v>
      </c>
      <c r="B165" s="6" t="n">
        <v>445.3</v>
      </c>
      <c r="C165" s="2" t="s">
        <v>282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44860</v>
      </c>
      <c r="B166" s="6" t="n">
        <v>85.13</v>
      </c>
      <c r="C166" s="2" t="s">
        <v>283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44865</v>
      </c>
      <c r="B167" s="6" t="n">
        <v>46</v>
      </c>
      <c r="C167" s="2" t="s">
        <v>284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44867</v>
      </c>
      <c r="B168" s="6" t="n">
        <v>21.64</v>
      </c>
      <c r="C168" s="2" t="s">
        <v>285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44868</v>
      </c>
      <c r="B169" s="6" t="n">
        <v>-110.14</v>
      </c>
      <c r="C169" s="2" t="s">
        <v>222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44868</v>
      </c>
      <c r="B170" s="6" t="n">
        <v>-34.39</v>
      </c>
      <c r="C170" s="2" t="s">
        <v>286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44868</v>
      </c>
      <c r="B171" s="6" t="n">
        <v>-1000</v>
      </c>
      <c r="C171" s="2" t="s">
        <v>287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44868</v>
      </c>
      <c r="B172" s="6" t="n">
        <v>110.14</v>
      </c>
      <c r="C172" s="2" t="s">
        <v>288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44868</v>
      </c>
      <c r="B173" s="6" t="n">
        <v>1000</v>
      </c>
      <c r="C173" s="2" t="s">
        <v>289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44868</v>
      </c>
      <c r="B174" s="6" t="n">
        <v>34.39</v>
      </c>
      <c r="C174" s="2" t="s">
        <v>290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44881</v>
      </c>
      <c r="B175" s="6" t="n">
        <v>30.65</v>
      </c>
      <c r="C175" s="2" t="s">
        <v>291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44881</v>
      </c>
      <c r="B176" s="6" t="n">
        <v>-30.65</v>
      </c>
      <c r="C176" s="2" t="s">
        <v>225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44928</v>
      </c>
      <c r="B177" s="6" t="n">
        <v>-23.93</v>
      </c>
      <c r="C177" s="2" t="s">
        <v>292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44936</v>
      </c>
      <c r="B178" s="6" t="n">
        <v>-17.58</v>
      </c>
      <c r="C178" s="2" t="s">
        <v>293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44939</v>
      </c>
      <c r="B179" s="6" t="n">
        <v>23.93</v>
      </c>
      <c r="C179" s="2" t="s">
        <v>294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44951</v>
      </c>
      <c r="B180" s="6" t="n">
        <v>17.58</v>
      </c>
      <c r="C180" s="2" t="s">
        <v>295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44958</v>
      </c>
      <c r="B181" s="6" t="n">
        <v>-121.68</v>
      </c>
      <c r="C181" s="2" t="s">
        <v>296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44958</v>
      </c>
      <c r="B182" s="6" t="n">
        <v>121.68</v>
      </c>
      <c r="C182" s="2" t="s">
        <v>297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44986</v>
      </c>
      <c r="B183" s="6" t="n">
        <v>-32.41</v>
      </c>
      <c r="C183" s="2" t="s">
        <v>298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44986</v>
      </c>
      <c r="B184" s="6" t="n">
        <v>32.41</v>
      </c>
      <c r="C184" s="2" t="s">
        <v>299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45019</v>
      </c>
      <c r="B185" s="6" t="n">
        <v>-23.93</v>
      </c>
      <c r="C185" s="2" t="s">
        <v>292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45019</v>
      </c>
      <c r="B186" s="6" t="n">
        <v>23.93</v>
      </c>
      <c r="C186" s="2" t="s">
        <v>300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45050</v>
      </c>
      <c r="B187" s="6" t="n">
        <v>-127.14</v>
      </c>
      <c r="C187" s="2" t="s">
        <v>301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45050</v>
      </c>
      <c r="B188" s="6" t="n">
        <v>127.14</v>
      </c>
      <c r="C188" s="2" t="s">
        <v>302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45057</v>
      </c>
      <c r="B189" s="6" t="n">
        <v>-217</v>
      </c>
      <c r="C189" s="2" t="s">
        <v>303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45063</v>
      </c>
      <c r="B190" s="6" t="n">
        <v>35.65</v>
      </c>
      <c r="C190" s="2" t="s">
        <v>304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45063</v>
      </c>
      <c r="B191" s="6" t="n">
        <v>-35.65</v>
      </c>
      <c r="C191" s="2" t="s">
        <v>305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45071</v>
      </c>
      <c r="B192" s="6" t="n">
        <v>217</v>
      </c>
      <c r="C192" s="2" t="s">
        <v>306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45093</v>
      </c>
      <c r="B193" s="6" t="n">
        <v>-42.4</v>
      </c>
      <c r="C193" s="2" t="s">
        <v>307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45106</v>
      </c>
      <c r="B194" s="6" t="n">
        <v>-602.8</v>
      </c>
      <c r="C194" s="2" t="s">
        <v>308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45107</v>
      </c>
      <c r="B195" s="6" t="n">
        <v>42.4</v>
      </c>
      <c r="C195" s="2" t="s">
        <v>309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45110</v>
      </c>
      <c r="B196" s="6" t="n">
        <v>-23.93</v>
      </c>
      <c r="C196" s="2" t="s">
        <v>292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45110</v>
      </c>
      <c r="B197" s="6" t="n">
        <v>23.93</v>
      </c>
      <c r="C197" s="2" t="s">
        <v>310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45114</v>
      </c>
      <c r="B198" s="6" t="n">
        <v>-339</v>
      </c>
      <c r="C198" s="2" t="s">
        <v>311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45117</v>
      </c>
      <c r="B199" s="6" t="n">
        <v>-202.3</v>
      </c>
      <c r="C199" s="2" t="s">
        <v>312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45117</v>
      </c>
      <c r="B200" s="6" t="n">
        <v>-23.22</v>
      </c>
      <c r="C200" s="2" t="s">
        <v>313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45118</v>
      </c>
      <c r="B201" s="6" t="n">
        <v>-72.13</v>
      </c>
      <c r="C201" s="2" t="s">
        <v>314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45118</v>
      </c>
      <c r="B202" s="6" t="n">
        <v>-87.5</v>
      </c>
      <c r="C202" s="2" t="s">
        <v>315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45119</v>
      </c>
      <c r="B203" s="6" t="n">
        <v>-208.4</v>
      </c>
      <c r="C203" s="2" t="s">
        <v>316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45119</v>
      </c>
      <c r="B204" s="6" t="n">
        <v>339</v>
      </c>
      <c r="C204" s="2" t="s">
        <v>317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45120</v>
      </c>
      <c r="B205" s="6" t="n">
        <v>602.8</v>
      </c>
      <c r="C205" s="2" t="s">
        <v>318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45131</v>
      </c>
      <c r="B206" s="6" t="n">
        <v>23.22</v>
      </c>
      <c r="C206" s="2" t="s">
        <v>319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45132</v>
      </c>
      <c r="B207" s="6" t="n">
        <v>202.3</v>
      </c>
      <c r="C207" s="2" t="s">
        <v>320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45132</v>
      </c>
      <c r="B208" s="6" t="n">
        <v>87.5</v>
      </c>
      <c r="C208" s="2" t="s">
        <v>321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45133</v>
      </c>
      <c r="B209" s="6" t="n">
        <v>72.13</v>
      </c>
      <c r="C209" s="2" t="s">
        <v>322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45134</v>
      </c>
      <c r="B210" s="6" t="n">
        <v>208.4</v>
      </c>
      <c r="C210" s="2" t="s">
        <v>323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45140</v>
      </c>
      <c r="B211" s="6" t="n">
        <v>-121.68</v>
      </c>
      <c r="C211" s="2" t="s">
        <v>296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45140</v>
      </c>
      <c r="B212" s="6" t="n">
        <v>121.68</v>
      </c>
      <c r="C212" s="2" t="s">
        <v>324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45156</v>
      </c>
      <c r="B213" s="6" t="n">
        <v>-51.86</v>
      </c>
      <c r="C213" s="2" t="s">
        <v>325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45156</v>
      </c>
      <c r="B214" s="6" t="n">
        <v>51.86</v>
      </c>
      <c r="C214" s="2" t="s">
        <v>326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45168</v>
      </c>
      <c r="B215" s="6" t="n">
        <v>-32.41</v>
      </c>
      <c r="C215" s="2" t="s">
        <v>298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45168</v>
      </c>
      <c r="B216" s="6" t="n">
        <v>32.41</v>
      </c>
      <c r="C216" s="2" t="s">
        <v>327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45194</v>
      </c>
      <c r="B217" s="6" t="n">
        <v>-38</v>
      </c>
      <c r="C217" s="2" t="s">
        <v>328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45201</v>
      </c>
      <c r="B218" s="6" t="n">
        <v>23.93</v>
      </c>
      <c r="C218" s="2" t="s">
        <v>329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45201</v>
      </c>
      <c r="B219" s="6" t="n">
        <v>-23.93</v>
      </c>
      <c r="C219" s="2" t="s">
        <v>292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45205</v>
      </c>
      <c r="B220" s="6" t="n">
        <v>38</v>
      </c>
      <c r="C220" s="2" t="s">
        <v>330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45210</v>
      </c>
      <c r="B221" s="6" t="n">
        <v>-71.62</v>
      </c>
      <c r="C221" s="2" t="s">
        <v>331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45217</v>
      </c>
      <c r="B222" s="6" t="n">
        <v>-98.1</v>
      </c>
      <c r="C222" s="2" t="s">
        <v>332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45219</v>
      </c>
      <c r="B223" s="6" t="n">
        <v>32.54</v>
      </c>
      <c r="C223" s="2" t="s">
        <v>333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45219</v>
      </c>
      <c r="B224" s="6" t="n">
        <v>-32.54</v>
      </c>
      <c r="C224" s="2" t="s">
        <v>334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45225</v>
      </c>
      <c r="B225" s="6" t="n">
        <v>71.62</v>
      </c>
      <c r="C225" s="2" t="s">
        <v>335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45230</v>
      </c>
      <c r="B226" s="6" t="n">
        <v>-29.17</v>
      </c>
      <c r="C226" s="2" t="s">
        <v>336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45230</v>
      </c>
      <c r="B227" s="6" t="n">
        <v>29.17</v>
      </c>
      <c r="C227" s="2" t="s">
        <v>337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45232</v>
      </c>
      <c r="B228" s="6" t="n">
        <v>98.1</v>
      </c>
      <c r="C228" s="2" t="s">
        <v>338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45232</v>
      </c>
      <c r="B229" s="6" t="n">
        <v>127.14</v>
      </c>
      <c r="C229" s="2" t="s">
        <v>339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45232</v>
      </c>
      <c r="B230" s="6" t="n">
        <v>-127.14</v>
      </c>
      <c r="C230" s="2" t="s">
        <v>301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45245</v>
      </c>
      <c r="B231" s="6" t="n">
        <v>35.65</v>
      </c>
      <c r="C231" s="2" t="s">
        <v>340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45245</v>
      </c>
      <c r="B232" s="6" t="n">
        <v>-35.65</v>
      </c>
      <c r="C232" s="2" t="s">
        <v>305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45265</v>
      </c>
      <c r="B233" s="6" t="n">
        <v>-56.1</v>
      </c>
      <c r="C233" s="2" t="s">
        <v>341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45265</v>
      </c>
      <c r="B234" s="6" t="n">
        <v>56.1</v>
      </c>
      <c r="C234" s="2" t="s">
        <v>342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45266</v>
      </c>
      <c r="B235" s="6" t="n">
        <v>56.84</v>
      </c>
      <c r="C235" s="2" t="s">
        <v>343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45266</v>
      </c>
      <c r="B236" s="6" t="n">
        <v>-56.84</v>
      </c>
      <c r="C236" s="2" t="s">
        <v>344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45278</v>
      </c>
      <c r="B237" s="6" t="n">
        <v>47.46</v>
      </c>
      <c r="C237" s="2" t="s">
        <v>345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45285</v>
      </c>
      <c r="B238" s="6" t="n">
        <v>-17</v>
      </c>
      <c r="C238" s="2" t="s">
        <v>346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45286</v>
      </c>
      <c r="B239" s="6" t="n">
        <v>-796.33</v>
      </c>
      <c r="C239" s="2" t="s">
        <v>347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45292</v>
      </c>
      <c r="B240" s="6" t="n">
        <v>-23.93</v>
      </c>
      <c r="C240" s="2" t="s">
        <v>292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45300</v>
      </c>
      <c r="B241" s="6" t="n">
        <v>-91.51</v>
      </c>
      <c r="C241" s="2" t="s">
        <v>348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45300</v>
      </c>
      <c r="B242" s="6" t="n">
        <v>23.93</v>
      </c>
      <c r="C242" s="2" t="s">
        <v>349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45300</v>
      </c>
      <c r="B243" s="6" t="n">
        <v>54.1</v>
      </c>
      <c r="C243" s="2" t="s">
        <v>350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45300</v>
      </c>
      <c r="B244" s="6" t="n">
        <v>-54.1</v>
      </c>
      <c r="C244" s="2" t="s">
        <v>351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45302</v>
      </c>
      <c r="B245" s="6" t="n">
        <v>17</v>
      </c>
      <c r="C245" s="2" t="s">
        <v>352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45307</v>
      </c>
      <c r="B246" s="6" t="n">
        <v>796.33</v>
      </c>
      <c r="C246" s="2" t="s">
        <v>353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45310</v>
      </c>
      <c r="B247" s="6" t="n">
        <v>-32.54</v>
      </c>
      <c r="C247" s="2" t="s">
        <v>334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45310</v>
      </c>
      <c r="B248" s="6" t="n">
        <v>32.54</v>
      </c>
      <c r="C248" s="2" t="s">
        <v>354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45315</v>
      </c>
      <c r="B249" s="6" t="n">
        <v>91.51</v>
      </c>
      <c r="C249" s="2" t="s">
        <v>355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45321</v>
      </c>
      <c r="B250" s="6" t="n">
        <v>29.17</v>
      </c>
      <c r="C250" s="2" t="s">
        <v>356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45321</v>
      </c>
      <c r="B251" s="6" t="n">
        <v>-29.17</v>
      </c>
      <c r="C251" s="2" t="s">
        <v>336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45322</v>
      </c>
      <c r="B252" s="6" t="n">
        <v>-152.1</v>
      </c>
      <c r="C252" s="2" t="s">
        <v>357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45322</v>
      </c>
      <c r="B253" s="6" t="n">
        <v>152.1</v>
      </c>
      <c r="C253" s="2" t="s">
        <v>358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45338</v>
      </c>
      <c r="B254" s="6" t="n">
        <v>-51.86</v>
      </c>
      <c r="C254" s="2" t="s">
        <v>325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45338</v>
      </c>
      <c r="B255" s="6" t="n">
        <v>51.86</v>
      </c>
      <c r="C255" s="2" t="s">
        <v>359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45349</v>
      </c>
      <c r="B256" s="6" t="n">
        <v>-1000</v>
      </c>
      <c r="C256" s="2" t="s">
        <v>360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45350</v>
      </c>
      <c r="B257" s="6" t="n">
        <v>-32.41</v>
      </c>
      <c r="C257" s="2" t="s">
        <v>298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45350</v>
      </c>
      <c r="B258" s="6" t="n">
        <v>1000</v>
      </c>
      <c r="C258" s="2" t="s">
        <v>361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45350</v>
      </c>
      <c r="B259" s="6" t="n">
        <v>32.41</v>
      </c>
      <c r="C259" s="2" t="s">
        <v>362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45357</v>
      </c>
      <c r="B260" s="6" t="n">
        <v>-11.26</v>
      </c>
      <c r="C260" s="2" t="s">
        <v>363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45357</v>
      </c>
      <c r="B261" s="6" t="n">
        <v>11.26</v>
      </c>
      <c r="C261" s="2" t="s">
        <v>364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45364</v>
      </c>
      <c r="B262" s="6" t="n">
        <v>500</v>
      </c>
      <c r="C262" s="2" t="s">
        <v>227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45378</v>
      </c>
      <c r="B263" s="6" t="n">
        <v>-47.47</v>
      </c>
      <c r="C263" s="2" t="s">
        <v>365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45378</v>
      </c>
      <c r="B264" s="6" t="n">
        <v>47.47</v>
      </c>
      <c r="C264" s="2" t="s">
        <v>366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45382</v>
      </c>
      <c r="B265" s="6" t="n">
        <v>-1000</v>
      </c>
      <c r="C265" s="2" t="s">
        <v>367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45383</v>
      </c>
      <c r="B266" s="6" t="n">
        <v>-23.93</v>
      </c>
      <c r="C266" s="2" t="s">
        <v>292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45383</v>
      </c>
      <c r="B267" s="6" t="n">
        <v>23.93</v>
      </c>
      <c r="C267" s="2" t="s">
        <v>368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45383</v>
      </c>
      <c r="B268" s="6" t="n">
        <v>1000</v>
      </c>
      <c r="C268" s="2" t="s">
        <v>369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45387</v>
      </c>
      <c r="B269" s="6" t="n">
        <v>-11.26</v>
      </c>
      <c r="C269" s="2" t="s">
        <v>363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45387</v>
      </c>
      <c r="B270" s="6" t="n">
        <v>11.26</v>
      </c>
      <c r="C270" s="2" t="s">
        <v>370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45401</v>
      </c>
      <c r="B271" s="6" t="n">
        <v>-32.54</v>
      </c>
      <c r="C271" s="2" t="s">
        <v>334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45401</v>
      </c>
      <c r="B272" s="6" t="n">
        <v>32.54</v>
      </c>
      <c r="C272" s="2" t="s">
        <v>371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45412</v>
      </c>
      <c r="B273" s="6" t="n">
        <v>-29.17</v>
      </c>
      <c r="C273" s="2" t="s">
        <v>336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45414</v>
      </c>
      <c r="B274" s="6" t="n">
        <v>-435</v>
      </c>
      <c r="C274" s="2" t="s">
        <v>372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45414</v>
      </c>
      <c r="B275" s="6" t="n">
        <v>29.17</v>
      </c>
      <c r="C275" s="2" t="s">
        <v>373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45414</v>
      </c>
      <c r="B276" s="6" t="n">
        <v>-127.14</v>
      </c>
      <c r="C276" s="2" t="s">
        <v>301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45414</v>
      </c>
      <c r="B277" s="6" t="n">
        <v>127.14</v>
      </c>
      <c r="C277" s="2" t="s">
        <v>374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45417</v>
      </c>
      <c r="B278" s="6" t="n">
        <v>-11.26</v>
      </c>
      <c r="C278" s="2" t="s">
        <v>363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45418</v>
      </c>
      <c r="B279" s="6" t="n">
        <v>11.26</v>
      </c>
      <c r="C279" s="2" t="s">
        <v>375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45419</v>
      </c>
      <c r="B280" s="6" t="n">
        <v>435</v>
      </c>
      <c r="C280" s="2" t="s">
        <v>376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45427</v>
      </c>
      <c r="B281" s="6" t="n">
        <v>-35.65</v>
      </c>
      <c r="C281" s="2" t="s">
        <v>305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45427</v>
      </c>
      <c r="B282" s="6" t="n">
        <v>35.65</v>
      </c>
      <c r="C282" s="2" t="s">
        <v>377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45439</v>
      </c>
      <c r="B283" s="6" t="n">
        <v>-221.3</v>
      </c>
      <c r="C283" s="2" t="s">
        <v>378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45443</v>
      </c>
      <c r="B284" s="6" t="n">
        <v>-69.8</v>
      </c>
      <c r="C284" s="2" t="s">
        <v>379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45447</v>
      </c>
      <c r="B285" s="6" t="n">
        <v>-11.26</v>
      </c>
      <c r="C285" s="2" t="s">
        <v>363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45447</v>
      </c>
      <c r="B286" s="6" t="n">
        <v>-56.1</v>
      </c>
      <c r="C286" s="2" t="s">
        <v>341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45447</v>
      </c>
      <c r="B287" s="6" t="n">
        <v>56.1</v>
      </c>
      <c r="C287" s="2" t="s">
        <v>380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45447</v>
      </c>
      <c r="B288" s="6" t="n">
        <v>11.26</v>
      </c>
      <c r="C288" s="2" t="s">
        <v>381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45448</v>
      </c>
      <c r="B289" s="6" t="n">
        <v>-56.84</v>
      </c>
      <c r="C289" s="2" t="s">
        <v>344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45448</v>
      </c>
      <c r="B290" s="6" t="n">
        <v>-35.4</v>
      </c>
      <c r="C290" s="2" t="s">
        <v>382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45448</v>
      </c>
      <c r="B291" s="6" t="n">
        <v>35.4</v>
      </c>
      <c r="C291" s="2" t="s">
        <v>383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45448</v>
      </c>
      <c r="B292" s="6" t="n">
        <v>56.84</v>
      </c>
      <c r="C292" s="2" t="s">
        <v>384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45453</v>
      </c>
      <c r="B293" s="6" t="n">
        <v>-48.04</v>
      </c>
      <c r="C293" s="2" t="s">
        <v>385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45453</v>
      </c>
      <c r="B294" s="6" t="n">
        <v>20</v>
      </c>
      <c r="C294" s="2" t="s">
        <v>227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45454</v>
      </c>
      <c r="B295" s="6" t="n">
        <v>221.3</v>
      </c>
      <c r="C295" s="2" t="s">
        <v>386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45457</v>
      </c>
      <c r="B296" s="6" t="n">
        <v>-150.5</v>
      </c>
      <c r="C296" s="2" t="s">
        <v>387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45461</v>
      </c>
      <c r="B297" s="6" t="n">
        <v>69.8</v>
      </c>
      <c r="C297" s="2" t="s">
        <v>388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45467</v>
      </c>
      <c r="B298" s="6" t="n">
        <v>-19</v>
      </c>
      <c r="C298" s="2" t="s">
        <v>389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45468</v>
      </c>
      <c r="B299" s="6" t="n">
        <v>48.04</v>
      </c>
      <c r="C299" s="2" t="s">
        <v>390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45470</v>
      </c>
      <c r="B300" s="6" t="n">
        <v>19</v>
      </c>
      <c r="C300" s="2" t="s">
        <v>391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45471</v>
      </c>
      <c r="B301" s="6" t="n">
        <v>150.5</v>
      </c>
      <c r="C301" s="2" t="s">
        <v>392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45477</v>
      </c>
      <c r="B302" s="6" t="n">
        <v>-11.26</v>
      </c>
      <c r="C302" s="2" t="s">
        <v>363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45477</v>
      </c>
      <c r="B303" s="6" t="n">
        <v>11.26</v>
      </c>
      <c r="C303" s="2" t="s">
        <v>393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45482</v>
      </c>
      <c r="B304" s="6" t="n">
        <v>-54.1</v>
      </c>
      <c r="C304" s="2" t="s">
        <v>351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45482</v>
      </c>
      <c r="B305" s="6" t="n">
        <v>-65.51</v>
      </c>
      <c r="C305" s="2" t="s">
        <v>394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45482</v>
      </c>
      <c r="B306" s="6" t="n">
        <v>54.1</v>
      </c>
      <c r="C306" s="2" t="s">
        <v>395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45483</v>
      </c>
      <c r="B307" s="6" t="n">
        <v>-201.6</v>
      </c>
      <c r="C307" s="2" t="s">
        <v>396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45484</v>
      </c>
      <c r="B308" s="6" t="n">
        <v>-290</v>
      </c>
      <c r="C308" s="2" t="s">
        <v>397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45489</v>
      </c>
      <c r="B309" s="6" t="n">
        <v>-615</v>
      </c>
      <c r="C309" s="2" t="s">
        <v>398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45492</v>
      </c>
      <c r="B310" s="6" t="n">
        <v>-32.54</v>
      </c>
      <c r="C310" s="2" t="s">
        <v>334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45492</v>
      </c>
      <c r="B311" s="6" t="n">
        <v>32.54</v>
      </c>
      <c r="C311" s="2" t="s">
        <v>399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45497</v>
      </c>
      <c r="B312" s="6" t="n">
        <v>65.51</v>
      </c>
      <c r="C312" s="2" t="s">
        <v>400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45498</v>
      </c>
      <c r="B313" s="6" t="n">
        <v>201.6</v>
      </c>
      <c r="C313" s="2" t="s">
        <v>401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45499</v>
      </c>
      <c r="B314" s="6" t="n">
        <v>290</v>
      </c>
      <c r="C314" s="2" t="s">
        <v>402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45503</v>
      </c>
      <c r="B315" s="6" t="n">
        <v>-29.17</v>
      </c>
      <c r="C315" s="2" t="s">
        <v>336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45503</v>
      </c>
      <c r="B316" s="6" t="n">
        <v>615</v>
      </c>
      <c r="C316" s="2" t="s">
        <v>403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45503</v>
      </c>
      <c r="B317" s="6" t="n">
        <v>29.17</v>
      </c>
      <c r="C317" s="2" t="s">
        <v>404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45504</v>
      </c>
      <c r="B318" s="6" t="n">
        <v>-182.52</v>
      </c>
      <c r="C318" s="2" t="s">
        <v>405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45504</v>
      </c>
      <c r="B319" s="6" t="n">
        <v>182.52</v>
      </c>
      <c r="C319" s="2" t="s">
        <v>406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45507</v>
      </c>
      <c r="B320" s="6" t="n">
        <v>-11.26</v>
      </c>
      <c r="C320" s="2" t="s">
        <v>363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45509</v>
      </c>
      <c r="B321" s="6" t="n">
        <v>11.26</v>
      </c>
      <c r="C321" s="2" t="s">
        <v>407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45520</v>
      </c>
      <c r="B322" s="6" t="n">
        <v>-51.86</v>
      </c>
      <c r="C322" s="2" t="s">
        <v>325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45520</v>
      </c>
      <c r="B323" s="6" t="n">
        <v>51.86</v>
      </c>
      <c r="C323" s="2" t="s">
        <v>408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45525</v>
      </c>
      <c r="B324" s="6" t="n">
        <v>1000</v>
      </c>
      <c r="C324" s="2" t="s">
        <v>227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45526</v>
      </c>
      <c r="B325" s="6" t="n">
        <v>-22353</v>
      </c>
      <c r="C325" s="2" t="s">
        <v>409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45532</v>
      </c>
      <c r="B326" s="6" t="n">
        <v>833</v>
      </c>
      <c r="C326" s="2" t="s">
        <v>227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45537</v>
      </c>
      <c r="B327" s="6" t="n">
        <v>-11.26</v>
      </c>
      <c r="C327" s="2" t="s">
        <v>363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45537</v>
      </c>
      <c r="B328" s="6" t="n">
        <v>11.26</v>
      </c>
      <c r="C328" s="2" t="s">
        <v>410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45551</v>
      </c>
      <c r="B329" s="6" t="n">
        <v>-43</v>
      </c>
      <c r="C329" s="2" t="s">
        <v>411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45555</v>
      </c>
      <c r="B330" s="6" t="n">
        <v>-70</v>
      </c>
      <c r="C330" s="2" t="s">
        <v>412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45560</v>
      </c>
      <c r="B331" s="6" t="n">
        <v>-56.1</v>
      </c>
      <c r="C331" s="2" t="s">
        <v>413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45560</v>
      </c>
      <c r="B332" s="6" t="n">
        <v>56.1</v>
      </c>
      <c r="C332" s="2" t="s">
        <v>414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45561</v>
      </c>
      <c r="B333" s="6" t="n">
        <v>70</v>
      </c>
      <c r="C333" s="2" t="s">
        <v>415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45561</v>
      </c>
      <c r="B334" s="6" t="n">
        <v>43</v>
      </c>
      <c r="C334" s="2" t="s">
        <v>416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45562</v>
      </c>
      <c r="B335" s="6" t="n">
        <v>-52.6</v>
      </c>
      <c r="C335" s="2" t="s">
        <v>417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-11.26</v>
      </c>
      <c r="C336" s="2" t="s">
        <v>363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11.26</v>
      </c>
      <c r="C337" s="2" t="s">
        <v>418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45573</v>
      </c>
      <c r="B338" s="6" t="n">
        <v>-99.6</v>
      </c>
      <c r="C338" s="2" t="s">
        <v>419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45575</v>
      </c>
      <c r="B339" s="6" t="n">
        <v>5000</v>
      </c>
      <c r="C339" s="2" t="s">
        <v>227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45579</v>
      </c>
      <c r="B340" s="6" t="n">
        <v>52.6</v>
      </c>
      <c r="C340" s="2" t="s">
        <v>420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45582</v>
      </c>
      <c r="B341" s="6" t="n">
        <v>-43.88</v>
      </c>
      <c r="C341" s="2" t="s">
        <v>421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45583</v>
      </c>
      <c r="B342" s="6" t="n">
        <v>-32.54</v>
      </c>
      <c r="C342" s="2" t="s">
        <v>334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45583</v>
      </c>
      <c r="B343" s="6" t="n">
        <v>32.54</v>
      </c>
      <c r="C343" s="2" t="s">
        <v>422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45584</v>
      </c>
      <c r="B344" s="6" t="n">
        <v>-130.4</v>
      </c>
      <c r="C344" s="2" t="s">
        <v>423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45588</v>
      </c>
      <c r="B345" s="6" t="n">
        <v>99.6</v>
      </c>
      <c r="C345" s="2" t="s">
        <v>424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45594</v>
      </c>
      <c r="B346" s="6" t="n">
        <v>-29.17</v>
      </c>
      <c r="C346" s="2" t="s">
        <v>336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45594</v>
      </c>
      <c r="B347" s="6" t="n">
        <v>43.88</v>
      </c>
      <c r="C347" s="2" t="s">
        <v>425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45594</v>
      </c>
      <c r="B348" s="6" t="n">
        <v>29.17</v>
      </c>
      <c r="C348" s="2" t="s">
        <v>426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45596</v>
      </c>
      <c r="B349" s="6" t="n">
        <v>-127.14</v>
      </c>
      <c r="C349" s="2" t="s">
        <v>301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45596</v>
      </c>
      <c r="B350" s="6" t="n">
        <v>127.14</v>
      </c>
      <c r="C350" s="2" t="s">
        <v>427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45597</v>
      </c>
      <c r="B351" s="6" t="n">
        <v>-11.26</v>
      </c>
      <c r="C351" s="2" t="s">
        <v>363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45597</v>
      </c>
      <c r="B352" s="6" t="n">
        <v>11.26</v>
      </c>
      <c r="C352" s="2" t="s">
        <v>428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45598</v>
      </c>
      <c r="B353" s="6" t="n">
        <v>130.4</v>
      </c>
      <c r="C353" s="2" t="s">
        <v>429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45609</v>
      </c>
      <c r="B354" s="6" t="n">
        <v>-35.65</v>
      </c>
      <c r="C354" s="2" t="s">
        <v>305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45609</v>
      </c>
      <c r="B355" s="6" t="n">
        <v>35.65</v>
      </c>
      <c r="C355" s="2" t="s">
        <v>430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45621</v>
      </c>
      <c r="B356" s="6" t="n">
        <v>5000</v>
      </c>
      <c r="C356" s="2" t="s">
        <v>227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45626</v>
      </c>
      <c r="B357" s="6" t="n">
        <v>-35.48</v>
      </c>
      <c r="C357" s="2" t="s">
        <v>431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45627</v>
      </c>
      <c r="B358" s="6" t="n">
        <v>-11.26</v>
      </c>
      <c r="C358" s="2" t="s">
        <v>363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45627</v>
      </c>
      <c r="B359" s="6" t="n">
        <v>-32.4</v>
      </c>
      <c r="C359" s="2" t="s">
        <v>432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45628</v>
      </c>
      <c r="B360" s="6" t="n">
        <v>11.26</v>
      </c>
      <c r="C360" s="2" t="s">
        <v>433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45628</v>
      </c>
      <c r="B361" s="6" t="n">
        <v>35.48</v>
      </c>
      <c r="C361" s="2" t="s">
        <v>434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45628</v>
      </c>
      <c r="B362" s="6" t="n">
        <v>32.4</v>
      </c>
      <c r="C362" s="2" t="s">
        <v>435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45629</v>
      </c>
      <c r="B363" s="6" t="n">
        <v>-56.1</v>
      </c>
      <c r="C363" s="2" t="s">
        <v>341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45629</v>
      </c>
      <c r="B364" s="6" t="n">
        <v>56.1</v>
      </c>
      <c r="C364" s="2" t="s">
        <v>436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45630</v>
      </c>
      <c r="B365" s="6" t="n">
        <v>-56.84</v>
      </c>
      <c r="C365" s="2" t="s">
        <v>344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45630</v>
      </c>
      <c r="B366" s="6" t="n">
        <v>-35.4</v>
      </c>
      <c r="C366" s="2" t="s">
        <v>382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45630</v>
      </c>
      <c r="B367" s="6" t="n">
        <v>56.84</v>
      </c>
      <c r="C367" s="2" t="s">
        <v>437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45630</v>
      </c>
      <c r="B368" s="6" t="n">
        <v>35.4</v>
      </c>
      <c r="C368" s="2" t="s">
        <v>438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45643</v>
      </c>
      <c r="B369" s="6" t="n">
        <v>-23</v>
      </c>
      <c r="C369" s="2" t="s">
        <v>439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45651</v>
      </c>
      <c r="B370" s="6" t="n">
        <v>23</v>
      </c>
      <c r="C370" s="2" t="s">
        <v>440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45654</v>
      </c>
      <c r="B371" s="6" t="n">
        <v>-1.8</v>
      </c>
      <c r="C371" s="2" t="s">
        <v>441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45657</v>
      </c>
      <c r="B372" s="6" t="n">
        <v>-43.33</v>
      </c>
      <c r="C372" s="2" t="s">
        <v>442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45657</v>
      </c>
      <c r="B373" s="6" t="n">
        <v>-11.26</v>
      </c>
      <c r="C373" s="2" t="s">
        <v>363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45658</v>
      </c>
      <c r="B374" s="6" t="n">
        <v>-17.61</v>
      </c>
      <c r="C374" s="2" t="s">
        <v>443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45664</v>
      </c>
      <c r="B375" s="6" t="n">
        <v>-54.1</v>
      </c>
      <c r="C375" s="2" t="s">
        <v>351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45665</v>
      </c>
      <c r="B376" s="6" t="n">
        <v>-45.17</v>
      </c>
      <c r="C376" s="2" t="s">
        <v>444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45666</v>
      </c>
      <c r="B377" s="6" t="n">
        <v>17.61</v>
      </c>
      <c r="C377" s="2" t="s">
        <v>445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45666</v>
      </c>
      <c r="B378" s="6" t="n">
        <v>54.1</v>
      </c>
      <c r="C378" s="2" t="s">
        <v>446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45666</v>
      </c>
      <c r="B379" s="6" t="n">
        <v>43.33</v>
      </c>
      <c r="C379" s="2" t="s">
        <v>434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45666</v>
      </c>
      <c r="B380" s="6" t="n">
        <v>11.26</v>
      </c>
      <c r="C380" s="2" t="s">
        <v>447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45670</v>
      </c>
      <c r="B381" s="6" t="n">
        <v>1.8</v>
      </c>
      <c r="C381" s="2" t="s">
        <v>448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45674</v>
      </c>
      <c r="B382" s="6" t="n">
        <v>-32.54</v>
      </c>
      <c r="C382" s="2" t="s">
        <v>334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45674</v>
      </c>
      <c r="B383" s="6" t="n">
        <v>32.54</v>
      </c>
      <c r="C383" s="2" t="s">
        <v>449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45680</v>
      </c>
      <c r="B384" s="6" t="n">
        <v>45.17</v>
      </c>
      <c r="C384" s="2" t="s">
        <v>450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45685</v>
      </c>
      <c r="B385" s="6" t="n">
        <v>29.17</v>
      </c>
      <c r="C385" s="2" t="s">
        <v>451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45685</v>
      </c>
      <c r="B386" s="6" t="n">
        <v>-29.17</v>
      </c>
      <c r="C386" s="2" t="s">
        <v>336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45686</v>
      </c>
      <c r="B387" s="6" t="n">
        <v>-182.52</v>
      </c>
      <c r="C387" s="2" t="s">
        <v>405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45686</v>
      </c>
      <c r="B388" s="6" t="n">
        <v>182.52</v>
      </c>
      <c r="C388" s="2" t="s">
        <v>452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45687</v>
      </c>
      <c r="B389" s="6" t="n">
        <v>-11.26</v>
      </c>
      <c r="C389" s="2" t="s">
        <v>363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45687</v>
      </c>
      <c r="B390" s="6" t="n">
        <v>11.26</v>
      </c>
      <c r="C390" s="2" t="s">
        <v>453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45688</v>
      </c>
      <c r="B391" s="6" t="n">
        <v>-44.26</v>
      </c>
      <c r="C391" s="2" t="s">
        <v>454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45689</v>
      </c>
      <c r="B392" s="6" t="n">
        <v>-16.82</v>
      </c>
      <c r="C392" s="2" t="s">
        <v>455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45691</v>
      </c>
      <c r="B393" s="6" t="n">
        <v>44.26</v>
      </c>
      <c r="C393" s="2" t="s">
        <v>434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45691</v>
      </c>
      <c r="B394" s="6" t="n">
        <v>16.82</v>
      </c>
      <c r="C394" s="2" t="s">
        <v>456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45702</v>
      </c>
      <c r="B395" s="6" t="n">
        <v>-51.86</v>
      </c>
      <c r="C395" s="2" t="s">
        <v>325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45702</v>
      </c>
      <c r="B396" s="6" t="n">
        <v>51.86</v>
      </c>
      <c r="C396" s="2" t="s">
        <v>457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2" t="n">
        <v>45717.8909375</v>
      </c>
      <c r="B397" s="5" t="n">
        <v>-121826.51</v>
      </c>
      <c r="C397" s="15" t="s">
        <v>458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/>
      <c r="B398" s="9" t="s">
        <f>=XIRR(B2:B397,A2:A397)</f>
      </c>
      <c r="C398" s="2" t="s">
        <v>459</v>
      </c>
      <c r="D398" s="2"/>
      <c r="E398" s="2"/>
      <c r="F398" s="7"/>
      <c r="G398" s="2" t="s">
        <v>460</v>
      </c>
      <c r="H398" s="6" t="s">
        <f>=SUM(I2:H397)/365</f>
      </c>
    </row>
    <row collapsed="false" customFormat="false" customHeight="false" hidden="false" ht="12.1" outlineLevel="0" r="399">
      <c r="A399" s="14"/>
      <c r="B399" s="5" t="s">
        <f>=-SUM(B2:B397)</f>
      </c>
      <c r="C399" s="2" t="s">
        <v>461</v>
      </c>
      <c r="D399" s="2"/>
      <c r="E399" s="2"/>
      <c r="F399" s="7"/>
      <c r="G399" s="15" t="s">
        <v>462</v>
      </c>
      <c r="H399" s="9" t="s">
        <f>=B399/H398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Y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85</v>
      </c>
      <c r="BZ1" s="0"/>
      <c r="CA1" s="0"/>
      <c r="CB1" s="4" t="s">
        <v>87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96</v>
      </c>
      <c r="CO1" s="0"/>
      <c r="CP1" s="0"/>
      <c r="CQ1" s="4" t="s">
        <v>100</v>
      </c>
      <c r="CR1" s="0"/>
      <c r="CS1" s="0"/>
      <c r="CT1" s="4" t="s">
        <v>103</v>
      </c>
      <c r="CU1" s="0"/>
      <c r="CV1" s="0"/>
      <c r="CW1" s="4" t="s">
        <v>106</v>
      </c>
      <c r="CX1" s="0"/>
      <c r="CY1" s="0"/>
      <c r="CZ1" s="4" t="s">
        <v>109</v>
      </c>
      <c r="DA1" s="0"/>
      <c r="DB1" s="0"/>
      <c r="DC1" s="4" t="s">
        <v>112</v>
      </c>
      <c r="DD1" s="0"/>
      <c r="DE1" s="0"/>
      <c r="DF1" s="4" t="s">
        <v>115</v>
      </c>
      <c r="DG1" s="0"/>
      <c r="DH1" s="0"/>
      <c r="DI1" s="4" t="s">
        <v>118</v>
      </c>
      <c r="DJ1" s="0"/>
      <c r="DK1" s="0"/>
      <c r="DL1" s="4" t="s">
        <v>121</v>
      </c>
      <c r="DM1" s="0"/>
      <c r="DN1" s="0"/>
      <c r="DO1" s="4" t="s">
        <v>124</v>
      </c>
      <c r="DP1" s="0"/>
      <c r="DQ1" s="0"/>
      <c r="DR1" s="4" t="s">
        <v>127</v>
      </c>
      <c r="DS1" s="0"/>
      <c r="DT1" s="0"/>
      <c r="DU1" s="4" t="s">
        <v>130</v>
      </c>
      <c r="DV1" s="0"/>
      <c r="DW1" s="0"/>
      <c r="DX1" s="4" t="s">
        <v>133</v>
      </c>
      <c r="DY1" s="0"/>
    </row>
    <row collapsed="false" customFormat="false" customHeight="false" hidden="false" ht="12.1" outlineLevel="0" r="2">
      <c r="A2" s="11" t="n">
        <v>44473</v>
      </c>
      <c r="B2" s="6" t="n">
        <v>21602.95</v>
      </c>
      <c r="C2" s="0" t="s">
        <v>463</v>
      </c>
      <c r="D2" s="11" t="n">
        <v>45481</v>
      </c>
      <c r="E2" s="6" t="n">
        <v>4350</v>
      </c>
      <c r="F2" s="0" t="s">
        <v>463</v>
      </c>
      <c r="G2" s="11" t="n">
        <v>44187</v>
      </c>
      <c r="H2" s="6" t="n">
        <v>3260.25</v>
      </c>
      <c r="I2" s="0" t="s">
        <v>463</v>
      </c>
      <c r="J2" s="11" t="n">
        <v>44245</v>
      </c>
      <c r="K2" s="6" t="n">
        <v>2246.56</v>
      </c>
      <c r="L2" s="0" t="s">
        <v>463</v>
      </c>
      <c r="M2" s="11" t="n">
        <v>44187</v>
      </c>
      <c r="N2" s="6" t="n">
        <v>959.36</v>
      </c>
      <c r="O2" s="0" t="s">
        <v>463</v>
      </c>
      <c r="P2" s="11" t="n">
        <v>44187</v>
      </c>
      <c r="Q2" s="6" t="n">
        <v>856.59</v>
      </c>
      <c r="R2" s="0" t="s">
        <v>463</v>
      </c>
      <c r="S2" s="11" t="n">
        <v>44305</v>
      </c>
      <c r="T2" s="6" t="n">
        <v>2387.65</v>
      </c>
      <c r="U2" s="0" t="s">
        <v>463</v>
      </c>
      <c r="V2" s="11" t="n">
        <v>44243</v>
      </c>
      <c r="W2" s="6" t="n">
        <v>2081.44</v>
      </c>
      <c r="X2" s="0" t="s">
        <v>463</v>
      </c>
      <c r="Y2" s="11" t="n">
        <v>44187</v>
      </c>
      <c r="Z2" s="6" t="n">
        <v>810.06</v>
      </c>
      <c r="AA2" s="0" t="s">
        <v>463</v>
      </c>
      <c r="AB2" s="11" t="n">
        <v>44187</v>
      </c>
      <c r="AC2" s="6" t="n">
        <v>2380.25</v>
      </c>
      <c r="AD2" s="0" t="s">
        <v>463</v>
      </c>
      <c r="AE2" s="11" t="n">
        <v>44187</v>
      </c>
      <c r="AF2" s="6" t="n">
        <v>713.9</v>
      </c>
      <c r="AG2" s="0" t="s">
        <v>463</v>
      </c>
      <c r="AH2" s="11" t="n">
        <v>44267</v>
      </c>
      <c r="AI2" s="6" t="n">
        <v>1455.01</v>
      </c>
      <c r="AJ2" s="0" t="s">
        <v>463</v>
      </c>
      <c r="AK2" s="11" t="n">
        <v>44267</v>
      </c>
      <c r="AL2" s="6" t="n">
        <v>1140.79</v>
      </c>
      <c r="AM2" s="0" t="s">
        <v>463</v>
      </c>
      <c r="AN2" s="11" t="n">
        <v>44187</v>
      </c>
      <c r="AO2" s="6" t="n">
        <v>1620.32</v>
      </c>
      <c r="AP2" s="0" t="s">
        <v>463</v>
      </c>
      <c r="AQ2" s="11" t="n">
        <v>44187</v>
      </c>
      <c r="AR2" s="6" t="n">
        <v>692.48</v>
      </c>
      <c r="AS2" s="0" t="s">
        <v>463</v>
      </c>
      <c r="AT2" s="11" t="n">
        <v>44396</v>
      </c>
      <c r="AU2" s="6" t="n">
        <v>461.87</v>
      </c>
      <c r="AV2" s="0" t="s">
        <v>463</v>
      </c>
      <c r="AW2" s="11" t="n">
        <v>44187</v>
      </c>
      <c r="AX2" s="6" t="n">
        <v>505.45</v>
      </c>
      <c r="AY2" s="0" t="s">
        <v>463</v>
      </c>
      <c r="AZ2" s="11" t="n">
        <v>44187</v>
      </c>
      <c r="BA2" s="6" t="n">
        <v>-47.46</v>
      </c>
      <c r="BB2" s="0" t="s">
        <v>148</v>
      </c>
      <c r="BC2" s="11" t="n">
        <v>44302</v>
      </c>
      <c r="BD2" s="6" t="n">
        <v>826.57</v>
      </c>
      <c r="BE2" s="0" t="s">
        <v>463</v>
      </c>
      <c r="BF2" s="11" t="n">
        <v>44187</v>
      </c>
      <c r="BG2" s="6" t="n">
        <v>360</v>
      </c>
      <c r="BH2" s="0" t="s">
        <v>463</v>
      </c>
      <c r="BI2" s="11" t="n">
        <v>44232</v>
      </c>
      <c r="BJ2" s="6" t="n">
        <v>516.81</v>
      </c>
      <c r="BK2" s="0" t="s">
        <v>463</v>
      </c>
      <c r="BL2" s="11" t="n">
        <v>44272</v>
      </c>
      <c r="BM2" s="6" t="n">
        <v>616.92</v>
      </c>
      <c r="BN2" s="0" t="s">
        <v>463</v>
      </c>
      <c r="BO2" s="11" t="n">
        <v>45427</v>
      </c>
      <c r="BP2" s="6" t="n">
        <v>370.72</v>
      </c>
      <c r="BQ2" s="0" t="s">
        <v>463</v>
      </c>
      <c r="BR2" s="11" t="n">
        <v>45643</v>
      </c>
      <c r="BS2" s="6" t="n">
        <v>297.85</v>
      </c>
      <c r="BT2" s="0" t="s">
        <v>463</v>
      </c>
      <c r="BU2" s="11" t="n">
        <v>44187</v>
      </c>
      <c r="BV2" s="6" t="n">
        <v>4011.27</v>
      </c>
      <c r="BW2" s="0" t="s">
        <v>463</v>
      </c>
      <c r="BX2" s="11" t="n">
        <v>44187</v>
      </c>
      <c r="BY2" s="6" t="n">
        <v>2783.93</v>
      </c>
      <c r="BZ2" s="0" t="s">
        <v>463</v>
      </c>
      <c r="CA2" s="11" t="n">
        <v>44187</v>
      </c>
      <c r="CB2" s="6" t="n">
        <v>3813.84</v>
      </c>
      <c r="CC2" s="0" t="s">
        <v>463</v>
      </c>
      <c r="CD2" s="11" t="n">
        <v>44187</v>
      </c>
      <c r="CE2" s="6" t="n">
        <v>3862.68</v>
      </c>
      <c r="CF2" s="0" t="s">
        <v>463</v>
      </c>
      <c r="CG2" s="11" t="n">
        <v>44403</v>
      </c>
      <c r="CH2" s="6" t="n">
        <v>210.05</v>
      </c>
      <c r="CI2" s="0" t="s">
        <v>463</v>
      </c>
      <c r="CJ2" s="11" t="n">
        <v>44187</v>
      </c>
      <c r="CK2" s="6" t="n">
        <v>5114.54</v>
      </c>
      <c r="CL2" s="0" t="s">
        <v>463</v>
      </c>
      <c r="CM2" s="11" t="n">
        <v>44187</v>
      </c>
      <c r="CN2" s="6" t="s">
        <f>=1001.99</f>
      </c>
      <c r="CO2" s="0" t="s">
        <v>463</v>
      </c>
      <c r="CP2" s="11" t="n">
        <v>44333</v>
      </c>
      <c r="CQ2" s="6" t="s">
        <f>=1008.92</f>
      </c>
      <c r="CR2" s="0" t="s">
        <v>463</v>
      </c>
      <c r="CS2" s="11" t="n">
        <v>45173</v>
      </c>
      <c r="CT2" s="6" t="s">
        <f>=867.58</f>
      </c>
      <c r="CU2" s="0" t="s">
        <v>463</v>
      </c>
      <c r="CV2" s="11" t="n">
        <v>44491</v>
      </c>
      <c r="CW2" s="6" t="s">
        <f>=1017.03</f>
      </c>
      <c r="CX2" s="0" t="s">
        <v>463</v>
      </c>
      <c r="CY2" s="11" t="n">
        <v>45141</v>
      </c>
      <c r="CZ2" s="6" t="s">
        <f>=1022.93</f>
      </c>
      <c r="DA2" s="0" t="s">
        <v>463</v>
      </c>
      <c r="DB2" s="11" t="n">
        <v>45141</v>
      </c>
      <c r="DC2" s="6" t="s">
        <f>=1054.22</f>
      </c>
      <c r="DD2" s="0" t="s">
        <v>463</v>
      </c>
      <c r="DE2" s="11" t="n">
        <v>45141</v>
      </c>
      <c r="DF2" s="6" t="s">
        <f>=1017.89</f>
      </c>
      <c r="DG2" s="0" t="s">
        <v>463</v>
      </c>
      <c r="DH2" s="11" t="n">
        <v>45355</v>
      </c>
      <c r="DI2" s="6" t="s">
        <f>=980.3</f>
      </c>
      <c r="DJ2" s="0" t="s">
        <v>463</v>
      </c>
      <c r="DK2" s="11" t="n">
        <v>45141</v>
      </c>
      <c r="DL2" s="6" t="s">
        <f>=1050</f>
      </c>
      <c r="DM2" s="0" t="s">
        <v>463</v>
      </c>
      <c r="DN2" s="11" t="n">
        <v>45141</v>
      </c>
      <c r="DO2" s="6" t="s">
        <f>=1028.84</f>
      </c>
      <c r="DP2" s="0" t="s">
        <v>463</v>
      </c>
      <c r="DQ2" s="11" t="n">
        <v>45352</v>
      </c>
      <c r="DR2" s="6" t="s">
        <f>=995.44</f>
      </c>
      <c r="DS2" s="0" t="s">
        <v>463</v>
      </c>
      <c r="DT2" s="11" t="n">
        <v>45576</v>
      </c>
      <c r="DU2" s="6" t="s">
        <f>=1005.14</f>
      </c>
      <c r="DV2" s="0" t="s">
        <v>463</v>
      </c>
      <c r="DW2" s="11" t="n">
        <v>45364</v>
      </c>
      <c r="DX2" s="6" t="s">
        <f>=643</f>
      </c>
      <c r="DY2" s="0" t="s">
        <v>463</v>
      </c>
    </row>
    <row collapsed="false" customFormat="false" customHeight="false" hidden="false" ht="12.1" outlineLevel="0" r="3">
      <c r="A3" s="11" t="n">
        <v>44575</v>
      </c>
      <c r="B3" s="6" t="n">
        <v>-1325.17</v>
      </c>
      <c r="C3" s="0" t="s">
        <v>240</v>
      </c>
      <c r="D3" s="11" t="n">
        <v>45555</v>
      </c>
      <c r="E3" s="6" t="n">
        <v>-70</v>
      </c>
      <c r="F3" s="0" t="s">
        <v>412</v>
      </c>
      <c r="G3" s="11" t="n">
        <v>44251</v>
      </c>
      <c r="H3" s="6" t="n">
        <v>3172.2</v>
      </c>
      <c r="I3" s="0" t="s">
        <v>463</v>
      </c>
      <c r="J3" s="11" t="n">
        <v>44392</v>
      </c>
      <c r="K3" s="6" t="n">
        <v>-110.5</v>
      </c>
      <c r="L3" s="0" t="s">
        <v>192</v>
      </c>
      <c r="M3" s="11" t="n">
        <v>44187</v>
      </c>
      <c r="N3" s="6" t="n">
        <v>959.86</v>
      </c>
      <c r="O3" s="0" t="s">
        <v>463</v>
      </c>
      <c r="P3" s="11" t="n">
        <v>44267</v>
      </c>
      <c r="Q3" s="6" t="n">
        <v>858.6</v>
      </c>
      <c r="R3" s="0" t="s">
        <v>463</v>
      </c>
      <c r="S3" s="11" t="n">
        <v>44344</v>
      </c>
      <c r="T3" s="6" t="n">
        <v>-92.64</v>
      </c>
      <c r="U3" s="0" t="s">
        <v>167</v>
      </c>
      <c r="V3" s="11" t="n">
        <v>44327</v>
      </c>
      <c r="W3" s="6" t="n">
        <v>-63.5</v>
      </c>
      <c r="X3" s="0" t="s">
        <v>160</v>
      </c>
      <c r="Y3" s="11" t="n">
        <v>44270</v>
      </c>
      <c r="Z3" s="6" t="n">
        <v>780.54</v>
      </c>
      <c r="AA3" s="0" t="s">
        <v>463</v>
      </c>
      <c r="AB3" s="11" t="n">
        <v>44328</v>
      </c>
      <c r="AC3" s="6" t="n">
        <v>-163</v>
      </c>
      <c r="AD3" s="0" t="s">
        <v>162</v>
      </c>
      <c r="AE3" s="11" t="n">
        <v>44368</v>
      </c>
      <c r="AF3" s="6" t="n">
        <v>800.65</v>
      </c>
      <c r="AG3" s="0" t="s">
        <v>463</v>
      </c>
      <c r="AH3" s="11" t="n">
        <v>44302</v>
      </c>
      <c r="AI3" s="6" t="n">
        <v>686.98</v>
      </c>
      <c r="AJ3" s="0" t="s">
        <v>463</v>
      </c>
      <c r="AK3" s="11" t="n">
        <v>44382</v>
      </c>
      <c r="AL3" s="6" t="n">
        <v>-93.05</v>
      </c>
      <c r="AM3" s="0" t="s">
        <v>183</v>
      </c>
      <c r="AN3" s="11" t="n">
        <v>44330</v>
      </c>
      <c r="AO3" s="6" t="n">
        <v>-82.5</v>
      </c>
      <c r="AP3" s="0" t="s">
        <v>163</v>
      </c>
      <c r="AQ3" s="11" t="n">
        <v>44526</v>
      </c>
      <c r="AR3" s="6" t="n">
        <v>606.42</v>
      </c>
      <c r="AS3" s="0" t="s">
        <v>463</v>
      </c>
      <c r="AT3" s="11" t="n">
        <v>44543</v>
      </c>
      <c r="AU3" s="6" t="n">
        <v>433.3</v>
      </c>
      <c r="AV3" s="0" t="s">
        <v>463</v>
      </c>
      <c r="AW3" s="11" t="n">
        <v>44386</v>
      </c>
      <c r="AX3" s="6" t="n">
        <v>-10.3</v>
      </c>
      <c r="AY3" s="0" t="s">
        <v>187</v>
      </c>
      <c r="AZ3" s="11" t="n">
        <v>44194</v>
      </c>
      <c r="BA3" s="6" t="n">
        <v>853.59</v>
      </c>
      <c r="BB3" s="0" t="s">
        <v>463</v>
      </c>
      <c r="BC3" s="11" t="n">
        <v>44387</v>
      </c>
      <c r="BD3" s="6" t="n">
        <v>-46.04</v>
      </c>
      <c r="BE3" s="0" t="s">
        <v>188</v>
      </c>
      <c r="BF3" s="11" t="n">
        <v>44396</v>
      </c>
      <c r="BG3" s="6" t="n">
        <v>472.88</v>
      </c>
      <c r="BH3" s="0" t="s">
        <v>463</v>
      </c>
      <c r="BI3" s="11" t="n">
        <v>44364</v>
      </c>
      <c r="BJ3" s="6" t="n">
        <v>-8.45</v>
      </c>
      <c r="BK3" s="0" t="s">
        <v>174</v>
      </c>
      <c r="BL3" s="11" t="n">
        <v>44356</v>
      </c>
      <c r="BM3" s="6" t="n">
        <v>-24.6</v>
      </c>
      <c r="BN3" s="0" t="s">
        <v>172</v>
      </c>
      <c r="BO3" s="11" t="n">
        <v>45525</v>
      </c>
      <c r="BP3" s="6" t="n">
        <v>201.32</v>
      </c>
      <c r="BQ3" s="0" t="s">
        <v>463</v>
      </c>
      <c r="BR3" s="11" t="n">
        <v>45654</v>
      </c>
      <c r="BS3" s="6" t="n">
        <v>-1.8</v>
      </c>
      <c r="BT3" s="0" t="s">
        <v>441</v>
      </c>
      <c r="BU3" s="11" t="n">
        <v>44329</v>
      </c>
      <c r="BV3" s="6" t="n">
        <v>3743.09</v>
      </c>
      <c r="BW3" s="0" t="s">
        <v>463</v>
      </c>
      <c r="BX3" s="11" t="n">
        <v>44187</v>
      </c>
      <c r="BY3" s="6" t="n">
        <v>2782.93</v>
      </c>
      <c r="BZ3" s="0" t="s">
        <v>463</v>
      </c>
      <c r="CA3" s="11" t="n">
        <v>44243</v>
      </c>
      <c r="CB3" s="6" t="n">
        <v>900.63</v>
      </c>
      <c r="CC3" s="0" t="s">
        <v>463</v>
      </c>
      <c r="CD3" s="11" t="n">
        <v>44491</v>
      </c>
      <c r="CE3" s="6" t="n">
        <v>906.29</v>
      </c>
      <c r="CF3" s="0" t="s">
        <v>463</v>
      </c>
      <c r="CG3" s="11" t="n">
        <v>44403</v>
      </c>
      <c r="CH3" s="6" t="n">
        <v>141.42</v>
      </c>
      <c r="CI3" s="0" t="s">
        <v>463</v>
      </c>
      <c r="CJ3" s="11" t="n">
        <v>45516</v>
      </c>
      <c r="CK3" s="6" t="n">
        <v>-6222.44</v>
      </c>
      <c r="CL3" s="0" t="s">
        <v>464</v>
      </c>
      <c r="CM3" s="11" t="n">
        <v>44201</v>
      </c>
      <c r="CN3" s="6" t="s">
        <f>=1012.46</f>
      </c>
      <c r="CO3" s="0" t="s">
        <v>463</v>
      </c>
      <c r="CP3" s="11" t="n">
        <v>44460</v>
      </c>
      <c r="CQ3" s="6" t="s">
        <f>=1019.98</f>
      </c>
      <c r="CR3" s="0" t="s">
        <v>463</v>
      </c>
      <c r="CS3" s="11" t="n">
        <v>45219</v>
      </c>
      <c r="CT3" s="6" t="s">
        <f>=-32.54</f>
      </c>
      <c r="CU3" s="0" t="s">
        <v>334</v>
      </c>
      <c r="CV3" s="11" t="n">
        <v>44517</v>
      </c>
      <c r="CW3" s="6" t="s">
        <f>=-30.65</f>
      </c>
      <c r="CX3" s="0" t="s">
        <v>225</v>
      </c>
      <c r="CY3" s="11" t="n">
        <v>45230</v>
      </c>
      <c r="CZ3" s="6" t="s">
        <f>=-29.17</f>
      </c>
      <c r="DA3" s="0" t="s">
        <v>336</v>
      </c>
      <c r="DB3" s="11" t="n">
        <v>45156</v>
      </c>
      <c r="DC3" s="6" t="s">
        <f>=-51.86</f>
      </c>
      <c r="DD3" s="0" t="s">
        <v>325</v>
      </c>
      <c r="DE3" s="11" t="n">
        <v>45300</v>
      </c>
      <c r="DF3" s="6" t="s">
        <f>=-54.1</f>
      </c>
      <c r="DG3" s="0" t="s">
        <v>351</v>
      </c>
      <c r="DH3" s="11" t="n">
        <v>45378</v>
      </c>
      <c r="DI3" s="6" t="s">
        <f>=-47.47</f>
      </c>
      <c r="DJ3" s="0" t="s">
        <v>365</v>
      </c>
      <c r="DK3" s="11" t="n">
        <v>45266</v>
      </c>
      <c r="DL3" s="6" t="s">
        <f>=-56.84</f>
      </c>
      <c r="DM3" s="0" t="s">
        <v>344</v>
      </c>
      <c r="DN3" s="11" t="n">
        <v>45265</v>
      </c>
      <c r="DO3" s="6" t="s">
        <f>=-56.1</f>
      </c>
      <c r="DP3" s="0" t="s">
        <v>341</v>
      </c>
      <c r="DQ3" s="11" t="n">
        <v>45357</v>
      </c>
      <c r="DR3" s="6" t="s">
        <f>=-11.26</f>
      </c>
      <c r="DS3" s="0" t="s">
        <v>363</v>
      </c>
      <c r="DT3" s="11" t="n">
        <v>45626</v>
      </c>
      <c r="DU3" s="6" t="s">
        <f>=-35.48</f>
      </c>
      <c r="DV3" s="0" t="s">
        <v>431</v>
      </c>
      <c r="DW3" s="11" t="n">
        <v>45448</v>
      </c>
      <c r="DX3" s="6" t="s">
        <f>=-35.4</f>
      </c>
      <c r="DY3" s="0" t="s">
        <v>382</v>
      </c>
    </row>
    <row collapsed="false" customFormat="false" customHeight="false" hidden="false" ht="12.1" outlineLevel="0" r="4">
      <c r="A4" s="11" t="n">
        <v>44726</v>
      </c>
      <c r="B4" s="6" t="n">
        <v>-1014.22</v>
      </c>
      <c r="C4" s="0" t="s">
        <v>253</v>
      </c>
      <c r="D4" s="11" t="n">
        <v>45579</v>
      </c>
      <c r="E4" s="6" t="n">
        <v>4002</v>
      </c>
      <c r="F4" s="0" t="s">
        <v>463</v>
      </c>
      <c r="G4" s="11" t="n">
        <v>44385</v>
      </c>
      <c r="H4" s="6" t="n">
        <v>-465.2</v>
      </c>
      <c r="I4" s="0" t="s">
        <v>185</v>
      </c>
      <c r="J4" s="11" t="n">
        <v>44845</v>
      </c>
      <c r="K4" s="6" t="n">
        <v>-445.3</v>
      </c>
      <c r="L4" s="0" t="s">
        <v>279</v>
      </c>
      <c r="M4" s="11" t="n">
        <v>44381</v>
      </c>
      <c r="N4" s="6" t="n">
        <v>-166.8</v>
      </c>
      <c r="O4" s="0" t="s">
        <v>180</v>
      </c>
      <c r="P4" s="11" t="n">
        <v>44327</v>
      </c>
      <c r="Q4" s="6" t="n">
        <v>-68</v>
      </c>
      <c r="R4" s="0" t="s">
        <v>161</v>
      </c>
      <c r="S4" s="11" t="n">
        <v>44547</v>
      </c>
      <c r="T4" s="6" t="n">
        <v>-60.92</v>
      </c>
      <c r="U4" s="0" t="s">
        <v>231</v>
      </c>
      <c r="V4" s="11" t="n">
        <v>44370</v>
      </c>
      <c r="W4" s="6" t="n">
        <v>-67.1</v>
      </c>
      <c r="X4" s="0" t="s">
        <v>175</v>
      </c>
      <c r="Y4" s="11" t="n">
        <v>44362</v>
      </c>
      <c r="Z4" s="6" t="n">
        <v>703.49</v>
      </c>
      <c r="AA4" s="0" t="s">
        <v>463</v>
      </c>
      <c r="AB4" s="11" t="n">
        <v>45057</v>
      </c>
      <c r="AC4" s="6" t="n">
        <v>-217</v>
      </c>
      <c r="AD4" s="0" t="s">
        <v>303</v>
      </c>
      <c r="AE4" s="11" t="n">
        <v>44379</v>
      </c>
      <c r="AF4" s="6" t="n">
        <v>-104.09</v>
      </c>
      <c r="AG4" s="0" t="s">
        <v>178</v>
      </c>
      <c r="AH4" s="11" t="n">
        <v>44333</v>
      </c>
      <c r="AI4" s="6" t="n">
        <v>653.55</v>
      </c>
      <c r="AJ4" s="0" t="s">
        <v>463</v>
      </c>
      <c r="AK4" s="11" t="n">
        <v>44470</v>
      </c>
      <c r="AL4" s="6" t="n">
        <v>1067.94</v>
      </c>
      <c r="AM4" s="0" t="s">
        <v>463</v>
      </c>
      <c r="AN4" s="11" t="n">
        <v>45093</v>
      </c>
      <c r="AO4" s="6" t="n">
        <v>-42.4</v>
      </c>
      <c r="AP4" s="0" t="s">
        <v>307</v>
      </c>
      <c r="AQ4" s="11" t="n">
        <v>44656</v>
      </c>
      <c r="AR4" s="6" t="n">
        <v>380.27</v>
      </c>
      <c r="AS4" s="0" t="s">
        <v>463</v>
      </c>
      <c r="AT4" s="11" t="n">
        <v>44656</v>
      </c>
      <c r="AU4" s="6" t="n">
        <v>249.17</v>
      </c>
      <c r="AV4" s="0" t="s">
        <v>463</v>
      </c>
      <c r="AW4" s="11" t="n">
        <v>44396</v>
      </c>
      <c r="AX4" s="6" t="n">
        <v>480.64</v>
      </c>
      <c r="AY4" s="0" t="s">
        <v>463</v>
      </c>
      <c r="AZ4" s="11" t="n">
        <v>44389</v>
      </c>
      <c r="BA4" s="6" t="n">
        <v>-43</v>
      </c>
      <c r="BB4" s="0" t="s">
        <v>191</v>
      </c>
      <c r="BC4" s="11" t="n">
        <v>44396</v>
      </c>
      <c r="BD4" s="6" t="n">
        <v>781.24</v>
      </c>
      <c r="BE4" s="0" t="s">
        <v>463</v>
      </c>
      <c r="BF4" s="11" t="n">
        <v>44854</v>
      </c>
      <c r="BG4" s="6" t="n">
        <v>-21.64</v>
      </c>
      <c r="BH4" s="0" t="s">
        <v>281</v>
      </c>
      <c r="BI4" s="11" t="n">
        <v>44364</v>
      </c>
      <c r="BJ4" s="6" t="n">
        <v>-15.95</v>
      </c>
      <c r="BK4" s="0" t="s">
        <v>173</v>
      </c>
      <c r="BL4" s="11" t="n">
        <v>44474</v>
      </c>
      <c r="BM4" s="6" t="n">
        <v>-39</v>
      </c>
      <c r="BN4" s="0" t="s">
        <v>214</v>
      </c>
      <c r="BO4" s="11" t="n">
        <v>45532</v>
      </c>
      <c r="BP4" s="6" t="n">
        <v>256.15</v>
      </c>
      <c r="BQ4" s="0" t="s">
        <v>463</v>
      </c>
      <c r="BR4" s="11" t="n">
        <v>46008</v>
      </c>
      <c r="BS4" s="8" t="s">
        <f>=-Портфель!J25</f>
      </c>
      <c r="BT4" s="0" t="s">
        <v>465</v>
      </c>
      <c r="BU4" s="11" t="n">
        <v>44403</v>
      </c>
      <c r="BV4" s="6" t="n">
        <v>3333.31</v>
      </c>
      <c r="BW4" s="0" t="s">
        <v>463</v>
      </c>
      <c r="BX4" s="11" t="n">
        <v>45516</v>
      </c>
      <c r="BY4" s="6" t="n">
        <v>-3219.84</v>
      </c>
      <c r="BZ4" s="0" t="s">
        <v>464</v>
      </c>
      <c r="CA4" s="11" t="n">
        <v>44467</v>
      </c>
      <c r="CB4" s="6" t="n">
        <v>849.88</v>
      </c>
      <c r="CC4" s="0" t="s">
        <v>463</v>
      </c>
      <c r="CD4" s="11" t="n">
        <v>45717</v>
      </c>
      <c r="CE4" s="8" t="s">
        <f>=-Портфель!J29</f>
      </c>
      <c r="CF4" s="0" t="s">
        <v>465</v>
      </c>
      <c r="CG4" s="11" t="n">
        <v>44403</v>
      </c>
      <c r="CH4" s="6" t="n">
        <v>140.64</v>
      </c>
      <c r="CI4" s="0" t="s">
        <v>463</v>
      </c>
      <c r="CJ4" s="11" t="n">
        <v>45576</v>
      </c>
      <c r="CK4" s="6" t="n">
        <v>-2116.46</v>
      </c>
      <c r="CL4" s="0" t="s">
        <v>464</v>
      </c>
      <c r="CM4" s="11" t="n">
        <v>44230</v>
      </c>
      <c r="CN4" s="6" t="s">
        <f>=-52.84</f>
      </c>
      <c r="CO4" s="0" t="s">
        <v>151</v>
      </c>
      <c r="CP4" s="11" t="n">
        <v>44480</v>
      </c>
      <c r="CQ4" s="6" t="s">
        <f>=1018.94</f>
      </c>
      <c r="CR4" s="0" t="s">
        <v>463</v>
      </c>
      <c r="CS4" s="11" t="n">
        <v>45310</v>
      </c>
      <c r="CT4" s="6" t="s">
        <f>=-32.54</f>
      </c>
      <c r="CU4" s="0" t="s">
        <v>334</v>
      </c>
      <c r="CV4" s="11" t="n">
        <v>44699</v>
      </c>
      <c r="CW4" s="6" t="s">
        <f>=-30.65</f>
      </c>
      <c r="CX4" s="0" t="s">
        <v>225</v>
      </c>
      <c r="CY4" s="11" t="n">
        <v>45321</v>
      </c>
      <c r="CZ4" s="6" t="s">
        <f>=-29.17</f>
      </c>
      <c r="DA4" s="0" t="s">
        <v>336</v>
      </c>
      <c r="DB4" s="11" t="n">
        <v>45338</v>
      </c>
      <c r="DC4" s="6" t="s">
        <f>=-51.86</f>
      </c>
      <c r="DD4" s="0" t="s">
        <v>325</v>
      </c>
      <c r="DE4" s="11" t="n">
        <v>45482</v>
      </c>
      <c r="DF4" s="6" t="s">
        <f>=-54.1</f>
      </c>
      <c r="DG4" s="0" t="s">
        <v>351</v>
      </c>
      <c r="DH4" s="11" t="n">
        <v>45560</v>
      </c>
      <c r="DI4" s="6" t="s">
        <f>=-56.1</f>
      </c>
      <c r="DJ4" s="0" t="s">
        <v>413</v>
      </c>
      <c r="DK4" s="11" t="n">
        <v>45448</v>
      </c>
      <c r="DL4" s="6" t="s">
        <f>=-56.84</f>
      </c>
      <c r="DM4" s="0" t="s">
        <v>344</v>
      </c>
      <c r="DN4" s="11" t="n">
        <v>45447</v>
      </c>
      <c r="DO4" s="6" t="s">
        <f>=-56.1</f>
      </c>
      <c r="DP4" s="0" t="s">
        <v>341</v>
      </c>
      <c r="DQ4" s="11" t="n">
        <v>45387</v>
      </c>
      <c r="DR4" s="6" t="s">
        <f>=-11.26</f>
      </c>
      <c r="DS4" s="0" t="s">
        <v>363</v>
      </c>
      <c r="DT4" s="11" t="n">
        <v>45627</v>
      </c>
      <c r="DU4" s="6" t="s">
        <f>=-32.4</f>
      </c>
      <c r="DV4" s="0" t="s">
        <v>432</v>
      </c>
      <c r="DW4" s="11" t="n">
        <v>45630</v>
      </c>
      <c r="DX4" s="6" t="s">
        <f>=-35.4</f>
      </c>
      <c r="DY4" s="0" t="s">
        <v>382</v>
      </c>
    </row>
    <row collapsed="false" customFormat="false" customHeight="false" hidden="false" ht="12.1" outlineLevel="0" r="5">
      <c r="A5" s="11" t="n">
        <v>45286</v>
      </c>
      <c r="B5" s="6" t="n">
        <v>-796.33</v>
      </c>
      <c r="C5" s="0" t="s">
        <v>347</v>
      </c>
      <c r="D5" s="11" t="n">
        <v>45846</v>
      </c>
      <c r="E5" s="8" t="s">
        <f>=-Портфель!J3</f>
      </c>
      <c r="F5" s="0" t="s">
        <v>465</v>
      </c>
      <c r="G5" s="11" t="n">
        <v>44481</v>
      </c>
      <c r="H5" s="6" t="n">
        <v>-185</v>
      </c>
      <c r="I5" s="0" t="s">
        <v>216</v>
      </c>
      <c r="J5" s="11" t="n">
        <v>45195</v>
      </c>
      <c r="K5" s="6" t="n">
        <v>1638.68</v>
      </c>
      <c r="L5" s="0" t="s">
        <v>463</v>
      </c>
      <c r="M5" s="11" t="n">
        <v>44488</v>
      </c>
      <c r="N5" s="6" t="n">
        <v>-153.8</v>
      </c>
      <c r="O5" s="0" t="s">
        <v>217</v>
      </c>
      <c r="P5" s="11" t="n">
        <v>44330</v>
      </c>
      <c r="Q5" s="6" t="n">
        <v>750.52</v>
      </c>
      <c r="R5" s="0" t="s">
        <v>463</v>
      </c>
      <c r="S5" s="11" t="n">
        <v>45717</v>
      </c>
      <c r="T5" s="8" t="s">
        <f>=-Портфель!J8</f>
      </c>
      <c r="U5" s="0" t="s">
        <v>465</v>
      </c>
      <c r="V5" s="11" t="n">
        <v>44446</v>
      </c>
      <c r="W5" s="6" t="n">
        <v>-118.2</v>
      </c>
      <c r="X5" s="0" t="s">
        <v>208</v>
      </c>
      <c r="Y5" s="11" t="n">
        <v>44389</v>
      </c>
      <c r="Z5" s="6" t="n">
        <v>-16</v>
      </c>
      <c r="AA5" s="0" t="s">
        <v>190</v>
      </c>
      <c r="AB5" s="11" t="n">
        <v>45484</v>
      </c>
      <c r="AC5" s="6" t="n">
        <v>-290</v>
      </c>
      <c r="AD5" s="0" t="s">
        <v>397</v>
      </c>
      <c r="AE5" s="11" t="n">
        <v>44411</v>
      </c>
      <c r="AF5" s="6" t="n">
        <v>667.07</v>
      </c>
      <c r="AG5" s="0" t="s">
        <v>463</v>
      </c>
      <c r="AH5" s="11" t="n">
        <v>44334</v>
      </c>
      <c r="AI5" s="6" t="n">
        <v>-99</v>
      </c>
      <c r="AJ5" s="0" t="s">
        <v>164</v>
      </c>
      <c r="AK5" s="11" t="n">
        <v>44543</v>
      </c>
      <c r="AL5" s="6" t="n">
        <v>965.67</v>
      </c>
      <c r="AM5" s="0" t="s">
        <v>463</v>
      </c>
      <c r="AN5" s="11" t="n">
        <v>45457</v>
      </c>
      <c r="AO5" s="6" t="n">
        <v>-150.5</v>
      </c>
      <c r="AP5" s="0" t="s">
        <v>387</v>
      </c>
      <c r="AQ5" s="11" t="n">
        <v>45717</v>
      </c>
      <c r="AR5" s="8" t="s">
        <f>=-Портфель!J16</f>
      </c>
      <c r="AS5" s="0" t="s">
        <v>465</v>
      </c>
      <c r="AT5" s="11" t="n">
        <v>44897</v>
      </c>
      <c r="AU5" s="6" t="n">
        <v>168.2</v>
      </c>
      <c r="AV5" s="0" t="s">
        <v>463</v>
      </c>
      <c r="AW5" s="11" t="n">
        <v>44481</v>
      </c>
      <c r="AX5" s="6" t="n">
        <v>-29.04</v>
      </c>
      <c r="AY5" s="0" t="s">
        <v>215</v>
      </c>
      <c r="AZ5" s="11" t="n">
        <v>44762</v>
      </c>
      <c r="BA5" s="6" t="n">
        <v>-39.6</v>
      </c>
      <c r="BB5" s="0" t="s">
        <v>263</v>
      </c>
      <c r="BC5" s="11" t="n">
        <v>44752</v>
      </c>
      <c r="BD5" s="6" t="n">
        <v>-92.09</v>
      </c>
      <c r="BE5" s="0" t="s">
        <v>259</v>
      </c>
      <c r="BF5" s="11" t="n">
        <v>45260</v>
      </c>
      <c r="BG5" s="6" t="n">
        <v>367.92</v>
      </c>
      <c r="BH5" s="0" t="s">
        <v>463</v>
      </c>
      <c r="BI5" s="11" t="n">
        <v>44466</v>
      </c>
      <c r="BJ5" s="6" t="n">
        <v>-30.3</v>
      </c>
      <c r="BK5" s="0" t="s">
        <v>210</v>
      </c>
      <c r="BL5" s="11" t="n">
        <v>44566</v>
      </c>
      <c r="BM5" s="6" t="n">
        <v>-20.5</v>
      </c>
      <c r="BN5" s="0" t="s">
        <v>236</v>
      </c>
      <c r="BO5" s="11" t="n">
        <v>45533</v>
      </c>
      <c r="BP5" s="6" t="n">
        <v>110.07</v>
      </c>
      <c r="BQ5" s="0" t="s">
        <v>463</v>
      </c>
      <c r="BR5" s="0"/>
      <c r="BS5" s="10" t="s">
        <f>=XIRR(BS2:BS4,BR2:BR4)</f>
      </c>
      <c r="BT5" s="0"/>
      <c r="BU5" s="11" t="n">
        <v>45516</v>
      </c>
      <c r="BV5" s="6" t="n">
        <v>-2448.42</v>
      </c>
      <c r="BW5" s="0" t="s">
        <v>464</v>
      </c>
      <c r="BX5" s="11" t="n">
        <v>45576</v>
      </c>
      <c r="BY5" s="6" t="n">
        <v>-1375.85</v>
      </c>
      <c r="BZ5" s="0" t="s">
        <v>464</v>
      </c>
      <c r="CA5" s="11" t="n">
        <v>45516</v>
      </c>
      <c r="CB5" s="6" t="n">
        <v>-3720.08</v>
      </c>
      <c r="CC5" s="0" t="s">
        <v>464</v>
      </c>
      <c r="CD5" s="0"/>
      <c r="CE5" s="10" t="s">
        <f>=XIRR(CE2:CE4,CD2:CD4)</f>
      </c>
      <c r="CF5" s="0"/>
      <c r="CG5" s="11" t="n">
        <v>44411</v>
      </c>
      <c r="CH5" s="6" t="n">
        <v>137.02</v>
      </c>
      <c r="CI5" s="0" t="s">
        <v>463</v>
      </c>
      <c r="CJ5" s="11" t="n">
        <v>45717</v>
      </c>
      <c r="CK5" s="8" t="s">
        <f>=-Портфель!J31</f>
      </c>
      <c r="CL5" s="0" t="s">
        <v>465</v>
      </c>
      <c r="CM5" s="11" t="n">
        <v>44306</v>
      </c>
      <c r="CN5" s="6" t="s">
        <f>=922.11</f>
      </c>
      <c r="CO5" s="0" t="s">
        <v>463</v>
      </c>
      <c r="CP5" s="11" t="n">
        <v>44504</v>
      </c>
      <c r="CQ5" s="6" t="s">
        <f>=-110.14</f>
      </c>
      <c r="CR5" s="0" t="s">
        <v>222</v>
      </c>
      <c r="CS5" s="11" t="n">
        <v>45401</v>
      </c>
      <c r="CT5" s="6" t="s">
        <f>=-32.54</f>
      </c>
      <c r="CU5" s="0" t="s">
        <v>334</v>
      </c>
      <c r="CV5" s="11" t="n">
        <v>44881</v>
      </c>
      <c r="CW5" s="6" t="s">
        <f>=-30.65</f>
      </c>
      <c r="CX5" s="0" t="s">
        <v>225</v>
      </c>
      <c r="CY5" s="11" t="n">
        <v>45412</v>
      </c>
      <c r="CZ5" s="6" t="s">
        <f>=-29.17</f>
      </c>
      <c r="DA5" s="0" t="s">
        <v>336</v>
      </c>
      <c r="DB5" s="11" t="n">
        <v>45520</v>
      </c>
      <c r="DC5" s="6" t="s">
        <f>=-51.86</f>
      </c>
      <c r="DD5" s="0" t="s">
        <v>325</v>
      </c>
      <c r="DE5" s="11" t="n">
        <v>45664</v>
      </c>
      <c r="DF5" s="6" t="s">
        <f>=-54.1</f>
      </c>
      <c r="DG5" s="0" t="s">
        <v>351</v>
      </c>
      <c r="DH5" s="11" t="n">
        <v>45720</v>
      </c>
      <c r="DI5" s="8" t="s">
        <f>=-Портфель!J40</f>
      </c>
      <c r="DJ5" s="0" t="s">
        <v>465</v>
      </c>
      <c r="DK5" s="11" t="n">
        <v>45630</v>
      </c>
      <c r="DL5" s="6" t="s">
        <f>=-56.84</f>
      </c>
      <c r="DM5" s="0" t="s">
        <v>344</v>
      </c>
      <c r="DN5" s="11" t="n">
        <v>45629</v>
      </c>
      <c r="DO5" s="6" t="s">
        <f>=-56.1</f>
      </c>
      <c r="DP5" s="0" t="s">
        <v>341</v>
      </c>
      <c r="DQ5" s="11" t="n">
        <v>45417</v>
      </c>
      <c r="DR5" s="6" t="s">
        <f>=-11.26</f>
      </c>
      <c r="DS5" s="0" t="s">
        <v>363</v>
      </c>
      <c r="DT5" s="11" t="n">
        <v>45657</v>
      </c>
      <c r="DU5" s="6" t="s">
        <f>=-43.33</f>
      </c>
      <c r="DV5" s="0" t="s">
        <v>442</v>
      </c>
      <c r="DW5" s="11" t="n">
        <v>45729</v>
      </c>
      <c r="DX5" s="8" t="s">
        <f>=-Портфель!J45</f>
      </c>
      <c r="DY5" s="0" t="s">
        <v>465</v>
      </c>
    </row>
    <row collapsed="false" customFormat="false" customHeight="false" hidden="false" ht="12.1" outlineLevel="0" r="6">
      <c r="A6" s="11" t="n">
        <v>45526</v>
      </c>
      <c r="B6" s="6" t="n">
        <v>1205.72</v>
      </c>
      <c r="C6" s="0" t="s">
        <v>463</v>
      </c>
      <c r="D6" s="0"/>
      <c r="E6" s="10" t="s">
        <f>=XIRR(E2:E5,D2:D5)</f>
      </c>
      <c r="F6" s="0"/>
      <c r="G6" s="11" t="n">
        <v>44754</v>
      </c>
      <c r="H6" s="6" t="n">
        <v>-593</v>
      </c>
      <c r="I6" s="0" t="s">
        <v>262</v>
      </c>
      <c r="J6" s="11" t="n">
        <v>45453</v>
      </c>
      <c r="K6" s="6" t="n">
        <v>1185.71</v>
      </c>
      <c r="L6" s="0" t="s">
        <v>463</v>
      </c>
      <c r="M6" s="11" t="n">
        <v>44491</v>
      </c>
      <c r="N6" s="6" t="n">
        <v>1273.88</v>
      </c>
      <c r="O6" s="0" t="s">
        <v>463</v>
      </c>
      <c r="P6" s="11" t="n">
        <v>44543</v>
      </c>
      <c r="Q6" s="6" t="n">
        <v>688.48</v>
      </c>
      <c r="R6" s="0" t="s">
        <v>463</v>
      </c>
      <c r="S6" s="0"/>
      <c r="T6" s="10" t="s">
        <f>=XIRR(T2:T5,S2:S5)</f>
      </c>
      <c r="U6" s="0"/>
      <c r="V6" s="11" t="n">
        <v>44537</v>
      </c>
      <c r="W6" s="6" t="n">
        <v>-116.3</v>
      </c>
      <c r="X6" s="0" t="s">
        <v>228</v>
      </c>
      <c r="Y6" s="11" t="n">
        <v>44754</v>
      </c>
      <c r="Z6" s="6" t="n">
        <v>-141</v>
      </c>
      <c r="AA6" s="0" t="s">
        <v>261</v>
      </c>
      <c r="AB6" s="11" t="n">
        <v>45717</v>
      </c>
      <c r="AC6" s="8" t="s">
        <f>=-Портфель!J11</f>
      </c>
      <c r="AD6" s="0" t="s">
        <v>465</v>
      </c>
      <c r="AE6" s="11" t="n">
        <v>44529</v>
      </c>
      <c r="AF6" s="6" t="n">
        <v>596.31</v>
      </c>
      <c r="AG6" s="0" t="s">
        <v>463</v>
      </c>
      <c r="AH6" s="11" t="n">
        <v>44466</v>
      </c>
      <c r="AI6" s="6" t="n">
        <v>597.81</v>
      </c>
      <c r="AJ6" s="0" t="s">
        <v>463</v>
      </c>
      <c r="AK6" s="11" t="n">
        <v>45717</v>
      </c>
      <c r="AL6" s="8" t="s">
        <f>=-Портфель!J14</f>
      </c>
      <c r="AM6" s="0" t="s">
        <v>465</v>
      </c>
      <c r="AN6" s="11" t="n">
        <v>45717</v>
      </c>
      <c r="AO6" s="8" t="s">
        <f>=-Портфель!J15</f>
      </c>
      <c r="AP6" s="0" t="s">
        <v>465</v>
      </c>
      <c r="AQ6" s="0"/>
      <c r="AR6" s="10" t="s">
        <f>=XIRR(AR2:AR5,AQ2:AQ5)</f>
      </c>
      <c r="AS6" s="0"/>
      <c r="AT6" s="11" t="n">
        <v>44910</v>
      </c>
      <c r="AU6" s="6" t="n">
        <v>161.55</v>
      </c>
      <c r="AV6" s="0" t="s">
        <v>463</v>
      </c>
      <c r="AW6" s="11" t="n">
        <v>44526</v>
      </c>
      <c r="AX6" s="6" t="n">
        <v>469.33</v>
      </c>
      <c r="AY6" s="0" t="s">
        <v>463</v>
      </c>
      <c r="AZ6" s="11" t="n">
        <v>45562</v>
      </c>
      <c r="BA6" s="6" t="n">
        <v>-52.6</v>
      </c>
      <c r="BB6" s="0" t="s">
        <v>417</v>
      </c>
      <c r="BC6" s="11" t="n">
        <v>45118</v>
      </c>
      <c r="BD6" s="6" t="n">
        <v>-87.5</v>
      </c>
      <c r="BE6" s="0" t="s">
        <v>315</v>
      </c>
      <c r="BF6" s="11" t="n">
        <v>45639</v>
      </c>
      <c r="BG6" s="6" t="n">
        <v>305.23</v>
      </c>
      <c r="BH6" s="0" t="s">
        <v>463</v>
      </c>
      <c r="BI6" s="11" t="n">
        <v>44574</v>
      </c>
      <c r="BJ6" s="6" t="n">
        <v>-23.63</v>
      </c>
      <c r="BK6" s="0" t="s">
        <v>239</v>
      </c>
      <c r="BL6" s="11" t="n">
        <v>44733</v>
      </c>
      <c r="BM6" s="6" t="n">
        <v>-16</v>
      </c>
      <c r="BN6" s="0" t="s">
        <v>255</v>
      </c>
      <c r="BO6" s="11" t="n">
        <v>45792</v>
      </c>
      <c r="BP6" s="8" t="s">
        <f>=-Портфель!J24</f>
      </c>
      <c r="BQ6" s="0" t="s">
        <v>465</v>
      </c>
      <c r="BR6" s="0"/>
      <c r="BS6" s="8" t="s">
        <f>=-SUM(BS2:BS4)</f>
      </c>
      <c r="BT6" s="0" t="s">
        <v>466</v>
      </c>
      <c r="BU6" s="11" t="n">
        <v>45717</v>
      </c>
      <c r="BV6" s="8" t="s">
        <f>=-Портфель!J26</f>
      </c>
      <c r="BW6" s="0" t="s">
        <v>465</v>
      </c>
      <c r="BX6" s="11" t="n">
        <v>45717</v>
      </c>
      <c r="BY6" s="8" t="s">
        <f>=-Портфель!J27</f>
      </c>
      <c r="BZ6" s="0" t="s">
        <v>465</v>
      </c>
      <c r="CA6" s="11" t="n">
        <v>45576</v>
      </c>
      <c r="CB6" s="6" t="n">
        <v>-1674</v>
      </c>
      <c r="CC6" s="0" t="s">
        <v>464</v>
      </c>
      <c r="CD6" s="0"/>
      <c r="CE6" s="8" t="s">
        <f>=-SUM(CE2:CE4)</f>
      </c>
      <c r="CF6" s="0" t="s">
        <v>466</v>
      </c>
      <c r="CG6" s="11" t="n">
        <v>44459</v>
      </c>
      <c r="CH6" s="6" t="n">
        <v>136.78</v>
      </c>
      <c r="CI6" s="0" t="s">
        <v>463</v>
      </c>
      <c r="CJ6" s="0"/>
      <c r="CK6" s="10" t="s">
        <f>=XIRR(CK2:CK5,CJ2:CJ5)</f>
      </c>
      <c r="CL6" s="0"/>
      <c r="CM6" s="11" t="n">
        <v>44412</v>
      </c>
      <c r="CN6" s="6" t="s">
        <f>=-79.26</f>
      </c>
      <c r="CO6" s="0" t="s">
        <v>205</v>
      </c>
      <c r="CP6" s="11" t="n">
        <v>44686</v>
      </c>
      <c r="CQ6" s="6" t="s">
        <f>=-110.14</f>
      </c>
      <c r="CR6" s="0" t="s">
        <v>222</v>
      </c>
      <c r="CS6" s="11" t="n">
        <v>45492</v>
      </c>
      <c r="CT6" s="6" t="s">
        <f>=-32.54</f>
      </c>
      <c r="CU6" s="0" t="s">
        <v>334</v>
      </c>
      <c r="CV6" s="11" t="n">
        <v>45063</v>
      </c>
      <c r="CW6" s="6" t="s">
        <f>=-35.65</f>
      </c>
      <c r="CX6" s="0" t="s">
        <v>305</v>
      </c>
      <c r="CY6" s="11" t="n">
        <v>45503</v>
      </c>
      <c r="CZ6" s="6" t="s">
        <f>=-29.17</f>
      </c>
      <c r="DA6" s="0" t="s">
        <v>336</v>
      </c>
      <c r="DB6" s="11" t="n">
        <v>45702</v>
      </c>
      <c r="DC6" s="6" t="s">
        <f>=-51.86</f>
      </c>
      <c r="DD6" s="0" t="s">
        <v>325</v>
      </c>
      <c r="DE6" s="11" t="n">
        <v>45717</v>
      </c>
      <c r="DF6" s="8" t="s">
        <f>=-Портфель!J39</f>
      </c>
      <c r="DG6" s="0" t="s">
        <v>465</v>
      </c>
      <c r="DH6" s="0"/>
      <c r="DI6" s="10" t="s">
        <f>=XIRR(DI2:DI5,DH2:DH5)</f>
      </c>
      <c r="DJ6" s="0"/>
      <c r="DK6" s="11" t="n">
        <v>45717</v>
      </c>
      <c r="DL6" s="8" t="s">
        <f>=-Портфель!J41</f>
      </c>
      <c r="DM6" s="0" t="s">
        <v>465</v>
      </c>
      <c r="DN6" s="11" t="n">
        <v>45717</v>
      </c>
      <c r="DO6" s="8" t="s">
        <f>=-Портфель!J42</f>
      </c>
      <c r="DP6" s="0" t="s">
        <v>465</v>
      </c>
      <c r="DQ6" s="11" t="n">
        <v>45447</v>
      </c>
      <c r="DR6" s="6" t="s">
        <f>=-11.26</f>
      </c>
      <c r="DS6" s="0" t="s">
        <v>363</v>
      </c>
      <c r="DT6" s="11" t="n">
        <v>45658</v>
      </c>
      <c r="DU6" s="6" t="s">
        <f>=-17.61</f>
      </c>
      <c r="DV6" s="0" t="s">
        <v>443</v>
      </c>
      <c r="DW6" s="0"/>
      <c r="DX6" s="10" t="s">
        <f>=XIRR(DX2:DX5,DW2:DW5)</f>
      </c>
      <c r="DY6" s="0"/>
    </row>
    <row collapsed="false" customFormat="false" customHeight="false" hidden="false" ht="12.1" outlineLevel="0" r="7">
      <c r="A7" s="11" t="n">
        <v>45575</v>
      </c>
      <c r="B7" s="6" t="n">
        <v>1039.02</v>
      </c>
      <c r="C7" s="0" t="s">
        <v>463</v>
      </c>
      <c r="D7" s="0"/>
      <c r="E7" s="8" t="s">
        <f>=-SUM(E2:E5)</f>
      </c>
      <c r="F7" s="0" t="s">
        <v>466</v>
      </c>
      <c r="G7" s="11" t="n">
        <v>45106</v>
      </c>
      <c r="H7" s="6" t="n">
        <v>-602.8</v>
      </c>
      <c r="I7" s="0" t="s">
        <v>308</v>
      </c>
      <c r="J7" s="11" t="n">
        <v>45717</v>
      </c>
      <c r="K7" s="8" t="s">
        <f>=-Портфель!J5</f>
      </c>
      <c r="L7" s="0" t="s">
        <v>465</v>
      </c>
      <c r="M7" s="11" t="n">
        <v>45217</v>
      </c>
      <c r="N7" s="6" t="n">
        <v>-98.1</v>
      </c>
      <c r="O7" s="0" t="s">
        <v>332</v>
      </c>
      <c r="P7" s="11" t="n">
        <v>44547</v>
      </c>
      <c r="Q7" s="6" t="n">
        <v>590.4</v>
      </c>
      <c r="R7" s="0" t="s">
        <v>463</v>
      </c>
      <c r="S7" s="0"/>
      <c r="T7" s="8" t="s">
        <f>=-SUM(T2:T5)</f>
      </c>
      <c r="U7" s="0" t="s">
        <v>466</v>
      </c>
      <c r="V7" s="11" t="n">
        <v>45439</v>
      </c>
      <c r="W7" s="6" t="n">
        <v>-221.3</v>
      </c>
      <c r="X7" s="0" t="s">
        <v>378</v>
      </c>
      <c r="Y7" s="11" t="n">
        <v>45119</v>
      </c>
      <c r="Z7" s="6" t="n">
        <v>-208.4</v>
      </c>
      <c r="AA7" s="0" t="s">
        <v>316</v>
      </c>
      <c r="AB7" s="0"/>
      <c r="AC7" s="10" t="s">
        <f>=XIRR(AC2:AC6,AB2:AB6)</f>
      </c>
      <c r="AD7" s="0"/>
      <c r="AE7" s="11" t="n">
        <v>44753</v>
      </c>
      <c r="AF7" s="6" t="n">
        <v>-336.21</v>
      </c>
      <c r="AG7" s="0" t="s">
        <v>260</v>
      </c>
      <c r="AH7" s="11" t="n">
        <v>44526</v>
      </c>
      <c r="AI7" s="6" t="n">
        <v>551.38</v>
      </c>
      <c r="AJ7" s="0" t="s">
        <v>463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8" t="s">
        <f>=-SUM(AR2:AR5)</f>
      </c>
      <c r="AS7" s="0" t="s">
        <v>466</v>
      </c>
      <c r="AT7" s="11" t="n">
        <v>45427</v>
      </c>
      <c r="AU7" s="6" t="n">
        <v>231.34</v>
      </c>
      <c r="AV7" s="0" t="s">
        <v>463</v>
      </c>
      <c r="AW7" s="11" t="n">
        <v>44571</v>
      </c>
      <c r="AX7" s="6" t="n">
        <v>-25.94</v>
      </c>
      <c r="AY7" s="0" t="s">
        <v>237</v>
      </c>
      <c r="AZ7" s="11" t="n">
        <v>45588</v>
      </c>
      <c r="BA7" s="6" t="n">
        <v>639.88</v>
      </c>
      <c r="BB7" s="0" t="s">
        <v>463</v>
      </c>
      <c r="BC7" s="11" t="n">
        <v>45588</v>
      </c>
      <c r="BD7" s="6" t="n">
        <v>516.91</v>
      </c>
      <c r="BE7" s="0" t="s">
        <v>463</v>
      </c>
      <c r="BF7" s="11" t="n">
        <v>45717</v>
      </c>
      <c r="BG7" s="8" t="s">
        <f>=-Портфель!J21</f>
      </c>
      <c r="BH7" s="0" t="s">
        <v>465</v>
      </c>
      <c r="BI7" s="11" t="n">
        <v>44897</v>
      </c>
      <c r="BJ7" s="6" t="n">
        <v>311.84</v>
      </c>
      <c r="BK7" s="0" t="s">
        <v>463</v>
      </c>
      <c r="BL7" s="11" t="n">
        <v>44851</v>
      </c>
      <c r="BM7" s="6" t="n">
        <v>-46</v>
      </c>
      <c r="BN7" s="0" t="s">
        <v>280</v>
      </c>
      <c r="BO7" s="0"/>
      <c r="BP7" s="10" t="s">
        <f>=XIRR(BP2:BP6,BO2:BO6)</f>
      </c>
      <c r="BQ7" s="0"/>
      <c r="BR7" s="0"/>
      <c r="BS7" s="0"/>
      <c r="BT7" s="0"/>
      <c r="BU7" s="0"/>
      <c r="BV7" s="10" t="s">
        <f>=XIRR(BV2:BV6,BU2:BU6)</f>
      </c>
      <c r="BW7" s="0"/>
      <c r="BX7" s="0"/>
      <c r="BY7" s="10" t="s">
        <f>=XIRR(BY2:BY6,BX2:BX6)</f>
      </c>
      <c r="BZ7" s="0"/>
      <c r="CA7" s="11" t="n">
        <v>45717</v>
      </c>
      <c r="CB7" s="8" t="s">
        <f>=-Портфель!J28</f>
      </c>
      <c r="CC7" s="0" t="s">
        <v>465</v>
      </c>
      <c r="CD7" s="0"/>
      <c r="CE7" s="0"/>
      <c r="CF7" s="0"/>
      <c r="CG7" s="11" t="n">
        <v>44461</v>
      </c>
      <c r="CH7" s="6" t="n">
        <v>135.72</v>
      </c>
      <c r="CI7" s="0" t="s">
        <v>463</v>
      </c>
      <c r="CJ7" s="0"/>
      <c r="CK7" s="8" t="s">
        <f>=-SUM(CK2:CK5)</f>
      </c>
      <c r="CL7" s="0" t="s">
        <v>466</v>
      </c>
      <c r="CM7" s="11" t="n">
        <v>44474</v>
      </c>
      <c r="CN7" s="6" t="s">
        <f>=883.15</f>
      </c>
      <c r="CO7" s="0" t="s">
        <v>463</v>
      </c>
      <c r="CP7" s="11" t="n">
        <v>44868</v>
      </c>
      <c r="CQ7" s="6" t="s">
        <f>=-110.14</f>
      </c>
      <c r="CR7" s="0" t="s">
        <v>222</v>
      </c>
      <c r="CS7" s="11" t="n">
        <v>45583</v>
      </c>
      <c r="CT7" s="6" t="s">
        <f>=-32.54</f>
      </c>
      <c r="CU7" s="0" t="s">
        <v>334</v>
      </c>
      <c r="CV7" s="11" t="n">
        <v>45245</v>
      </c>
      <c r="CW7" s="6" t="s">
        <f>=-35.65</f>
      </c>
      <c r="CX7" s="0" t="s">
        <v>305</v>
      </c>
      <c r="CY7" s="11" t="n">
        <v>45594</v>
      </c>
      <c r="CZ7" s="6" t="s">
        <f>=-29.17</f>
      </c>
      <c r="DA7" s="0" t="s">
        <v>336</v>
      </c>
      <c r="DB7" s="11" t="n">
        <v>45717</v>
      </c>
      <c r="DC7" s="8" t="s">
        <f>=-Портфель!J38</f>
      </c>
      <c r="DD7" s="0" t="s">
        <v>465</v>
      </c>
      <c r="DE7" s="0"/>
      <c r="DF7" s="10" t="s">
        <f>=XIRR(DF2:DF6,DE2:DE6)</f>
      </c>
      <c r="DG7" s="0"/>
      <c r="DH7" s="0"/>
      <c r="DI7" s="8" t="s">
        <f>=-SUM(DI2:DI5)</f>
      </c>
      <c r="DJ7" s="0" t="s">
        <v>466</v>
      </c>
      <c r="DK7" s="0"/>
      <c r="DL7" s="10" t="s">
        <f>=XIRR(DL2:DL6,DK2:DK6)</f>
      </c>
      <c r="DM7" s="0"/>
      <c r="DN7" s="0"/>
      <c r="DO7" s="10" t="s">
        <f>=XIRR(DO2:DO6,DN2:DN6)</f>
      </c>
      <c r="DP7" s="0"/>
      <c r="DQ7" s="11" t="n">
        <v>45477</v>
      </c>
      <c r="DR7" s="6" t="s">
        <f>=-11.26</f>
      </c>
      <c r="DS7" s="0" t="s">
        <v>363</v>
      </c>
      <c r="DT7" s="11" t="n">
        <v>45688</v>
      </c>
      <c r="DU7" s="6" t="s">
        <f>=-44.26</f>
      </c>
      <c r="DV7" s="0" t="s">
        <v>454</v>
      </c>
      <c r="DW7" s="0"/>
      <c r="DX7" s="8" t="s">
        <f>=-SUM(DX2:DX5)</f>
      </c>
      <c r="DY7" s="0" t="s">
        <v>466</v>
      </c>
    </row>
    <row collapsed="false" customFormat="false" customHeight="false" hidden="false" ht="12.1" outlineLevel="0" r="8">
      <c r="A8" s="11" t="n">
        <v>45717</v>
      </c>
      <c r="B8" s="8" t="s">
        <f>=-Портфель!J2</f>
      </c>
      <c r="C8" s="0" t="s">
        <v>465</v>
      </c>
      <c r="D8" s="0"/>
      <c r="E8" s="0"/>
      <c r="F8" s="0"/>
      <c r="G8" s="11" t="n">
        <v>45489</v>
      </c>
      <c r="H8" s="6" t="n">
        <v>-615</v>
      </c>
      <c r="I8" s="0" t="s">
        <v>398</v>
      </c>
      <c r="J8" s="0"/>
      <c r="K8" s="10" t="s">
        <f>=XIRR(K2:K7,J2:J7)</f>
      </c>
      <c r="L8" s="0"/>
      <c r="M8" s="11" t="n">
        <v>45257</v>
      </c>
      <c r="N8" s="6" t="n">
        <v>655.79</v>
      </c>
      <c r="O8" s="0" t="s">
        <v>463</v>
      </c>
      <c r="P8" s="11" t="n">
        <v>45114</v>
      </c>
      <c r="Q8" s="6" t="n">
        <v>-339</v>
      </c>
      <c r="R8" s="0" t="s">
        <v>311</v>
      </c>
      <c r="S8" s="0"/>
      <c r="T8" s="0"/>
      <c r="U8" s="0"/>
      <c r="V8" s="11" t="n">
        <v>45621</v>
      </c>
      <c r="W8" s="6" t="n">
        <v>1190.31</v>
      </c>
      <c r="X8" s="0" t="s">
        <v>463</v>
      </c>
      <c r="Y8" s="11" t="n">
        <v>45483</v>
      </c>
      <c r="Z8" s="6" t="n">
        <v>-201.6</v>
      </c>
      <c r="AA8" s="0" t="s">
        <v>396</v>
      </c>
      <c r="AB8" s="0"/>
      <c r="AC8" s="8" t="s">
        <f>=-SUM(AC2:AC6)</f>
      </c>
      <c r="AD8" s="0" t="s">
        <v>466</v>
      </c>
      <c r="AE8" s="11" t="n">
        <v>45117</v>
      </c>
      <c r="AF8" s="6" t="n">
        <v>-202.3</v>
      </c>
      <c r="AG8" s="0" t="s">
        <v>312</v>
      </c>
      <c r="AH8" s="11" t="n">
        <v>44546</v>
      </c>
      <c r="AI8" s="6" t="n">
        <v>-183</v>
      </c>
      <c r="AJ8" s="0" t="s">
        <v>230</v>
      </c>
      <c r="AK8" s="0"/>
      <c r="AL8" s="8" t="s">
        <f>=-SUM(AL2:AL6)</f>
      </c>
      <c r="AM8" s="0" t="s">
        <v>466</v>
      </c>
      <c r="AN8" s="0"/>
      <c r="AO8" s="8" t="s">
        <f>=-SUM(AO2:AO6)</f>
      </c>
      <c r="AP8" s="0" t="s">
        <v>466</v>
      </c>
      <c r="AQ8" s="0"/>
      <c r="AR8" s="0"/>
      <c r="AS8" s="0"/>
      <c r="AT8" s="11" t="n">
        <v>45454</v>
      </c>
      <c r="AU8" s="6" t="n">
        <v>197.87</v>
      </c>
      <c r="AV8" s="0" t="s">
        <v>463</v>
      </c>
      <c r="AW8" s="11" t="n">
        <v>44750</v>
      </c>
      <c r="AX8" s="6" t="n">
        <v>-42.42</v>
      </c>
      <c r="AY8" s="0" t="s">
        <v>258</v>
      </c>
      <c r="AZ8" s="11" t="n">
        <v>45621</v>
      </c>
      <c r="BA8" s="6" t="n">
        <v>511.8</v>
      </c>
      <c r="BB8" s="0" t="s">
        <v>463</v>
      </c>
      <c r="BC8" s="11" t="n">
        <v>45717</v>
      </c>
      <c r="BD8" s="8" t="s">
        <f>=-Портфель!J20</f>
      </c>
      <c r="BE8" s="0" t="s">
        <v>465</v>
      </c>
      <c r="BF8" s="0"/>
      <c r="BG8" s="10" t="s">
        <f>=XIRR(BG2:BG7,BF2:BF7)</f>
      </c>
      <c r="BH8" s="0"/>
      <c r="BI8" s="11" t="n">
        <v>45453</v>
      </c>
      <c r="BJ8" s="6" t="n">
        <v>-48.04</v>
      </c>
      <c r="BK8" s="0" t="s">
        <v>385</v>
      </c>
      <c r="BL8" s="11" t="n">
        <v>45117</v>
      </c>
      <c r="BM8" s="6" t="n">
        <v>-23.22</v>
      </c>
      <c r="BN8" s="0" t="s">
        <v>313</v>
      </c>
      <c r="BO8" s="0"/>
      <c r="BP8" s="8" t="s">
        <f>=-SUM(BP2:BP6)</f>
      </c>
      <c r="BQ8" s="0" t="s">
        <v>466</v>
      </c>
      <c r="BR8" s="0"/>
      <c r="BS8" s="0"/>
      <c r="BT8" s="0"/>
      <c r="BU8" s="0"/>
      <c r="BV8" s="8" t="s">
        <f>=-SUM(BV2:BV6)</f>
      </c>
      <c r="BW8" s="0" t="s">
        <v>466</v>
      </c>
      <c r="BX8" s="0"/>
      <c r="BY8" s="8" t="s">
        <f>=-SUM(BY2:BY6)</f>
      </c>
      <c r="BZ8" s="0" t="s">
        <v>466</v>
      </c>
      <c r="CA8" s="0"/>
      <c r="CB8" s="10" t="s">
        <f>=XIRR(CB2:CB7,CA2:CA7)</f>
      </c>
      <c r="CC8" s="0"/>
      <c r="CD8" s="0"/>
      <c r="CE8" s="0"/>
      <c r="CF8" s="0"/>
      <c r="CG8" s="11" t="n">
        <v>44466</v>
      </c>
      <c r="CH8" s="6" t="n">
        <v>135.84</v>
      </c>
      <c r="CI8" s="0" t="s">
        <v>463</v>
      </c>
      <c r="CJ8" s="0"/>
      <c r="CK8" s="0"/>
      <c r="CL8" s="0"/>
      <c r="CM8" s="11" t="n">
        <v>44594</v>
      </c>
      <c r="CN8" s="6" t="s">
        <f>=-105.68</f>
      </c>
      <c r="CO8" s="0" t="s">
        <v>245</v>
      </c>
      <c r="CP8" s="11" t="n">
        <v>45050</v>
      </c>
      <c r="CQ8" s="6" t="s">
        <f>=-127.14</f>
      </c>
      <c r="CR8" s="0" t="s">
        <v>301</v>
      </c>
      <c r="CS8" s="11" t="n">
        <v>45674</v>
      </c>
      <c r="CT8" s="6" t="s">
        <f>=-32.54</f>
      </c>
      <c r="CU8" s="0" t="s">
        <v>334</v>
      </c>
      <c r="CV8" s="11" t="n">
        <v>45427</v>
      </c>
      <c r="CW8" s="6" t="s">
        <f>=-35.65</f>
      </c>
      <c r="CX8" s="0" t="s">
        <v>305</v>
      </c>
      <c r="CY8" s="11" t="n">
        <v>45685</v>
      </c>
      <c r="CZ8" s="6" t="s">
        <f>=-29.17</f>
      </c>
      <c r="DA8" s="0" t="s">
        <v>336</v>
      </c>
      <c r="DB8" s="0"/>
      <c r="DC8" s="10" t="s">
        <f>=XIRR(DC2:DC7,DB2:DB7)</f>
      </c>
      <c r="DD8" s="0"/>
      <c r="DE8" s="0"/>
      <c r="DF8" s="8" t="s">
        <f>=-SUM(DF2:DF6)</f>
      </c>
      <c r="DG8" s="0" t="s">
        <v>466</v>
      </c>
      <c r="DH8" s="0"/>
      <c r="DI8" s="0"/>
      <c r="DJ8" s="0"/>
      <c r="DK8" s="0"/>
      <c r="DL8" s="8" t="s">
        <f>=-SUM(DL2:DL6)</f>
      </c>
      <c r="DM8" s="0" t="s">
        <v>466</v>
      </c>
      <c r="DN8" s="0"/>
      <c r="DO8" s="8" t="s">
        <f>=-SUM(DO2:DO6)</f>
      </c>
      <c r="DP8" s="0" t="s">
        <v>466</v>
      </c>
      <c r="DQ8" s="11" t="n">
        <v>45507</v>
      </c>
      <c r="DR8" s="6" t="s">
        <f>=-11.26</f>
      </c>
      <c r="DS8" s="0" t="s">
        <v>363</v>
      </c>
      <c r="DT8" s="11" t="n">
        <v>45689</v>
      </c>
      <c r="DU8" s="6" t="s">
        <f>=-16.82</f>
      </c>
      <c r="DV8" s="0" t="s">
        <v>455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45621</v>
      </c>
      <c r="H9" s="6" t="n">
        <v>1743.55</v>
      </c>
      <c r="I9" s="0" t="s">
        <v>463</v>
      </c>
      <c r="J9" s="0"/>
      <c r="K9" s="8" t="s">
        <f>=-SUM(K2:K7)</f>
      </c>
      <c r="L9" s="0" t="s">
        <v>466</v>
      </c>
      <c r="M9" s="11" t="n">
        <v>45443</v>
      </c>
      <c r="N9" s="6" t="n">
        <v>-69.8</v>
      </c>
      <c r="O9" s="0" t="s">
        <v>379</v>
      </c>
      <c r="P9" s="11" t="n">
        <v>45414</v>
      </c>
      <c r="Q9" s="6" t="n">
        <v>-435</v>
      </c>
      <c r="R9" s="0" t="s">
        <v>372</v>
      </c>
      <c r="S9" s="0"/>
      <c r="T9" s="0"/>
      <c r="U9" s="0"/>
      <c r="V9" s="11" t="n">
        <v>45717</v>
      </c>
      <c r="W9" s="8" t="s">
        <f>=-Портфель!J9</f>
      </c>
      <c r="X9" s="0" t="s">
        <v>465</v>
      </c>
      <c r="Y9" s="11" t="n">
        <v>45717</v>
      </c>
      <c r="Z9" s="8" t="s">
        <f>=-Портфель!J10</f>
      </c>
      <c r="AA9" s="0" t="s">
        <v>465</v>
      </c>
      <c r="AB9" s="0"/>
      <c r="AC9" s="0"/>
      <c r="AD9" s="0"/>
      <c r="AE9" s="11" t="n">
        <v>45427</v>
      </c>
      <c r="AF9" s="6" t="n">
        <v>565.94</v>
      </c>
      <c r="AG9" s="0" t="s">
        <v>463</v>
      </c>
      <c r="AH9" s="11" t="n">
        <v>44553</v>
      </c>
      <c r="AI9" s="6" t="n">
        <v>451.41</v>
      </c>
      <c r="AJ9" s="0" t="s">
        <v>463</v>
      </c>
      <c r="AK9" s="0"/>
      <c r="AL9" s="0"/>
      <c r="AM9" s="0"/>
      <c r="AN9" s="0"/>
      <c r="AO9" s="0"/>
      <c r="AP9" s="0"/>
      <c r="AQ9" s="0"/>
      <c r="AR9" s="0"/>
      <c r="AS9" s="0"/>
      <c r="AT9" s="11" t="n">
        <v>45575</v>
      </c>
      <c r="AU9" s="6" t="n">
        <v>172.33</v>
      </c>
      <c r="AV9" s="0" t="s">
        <v>463</v>
      </c>
      <c r="AW9" s="11" t="n">
        <v>44845</v>
      </c>
      <c r="AX9" s="6" t="n">
        <v>-85.13</v>
      </c>
      <c r="AY9" s="0" t="s">
        <v>278</v>
      </c>
      <c r="AZ9" s="11" t="n">
        <v>45717</v>
      </c>
      <c r="BA9" s="8" t="s">
        <f>=-Портфель!J19</f>
      </c>
      <c r="BB9" s="0" t="s">
        <v>465</v>
      </c>
      <c r="BC9" s="0"/>
      <c r="BD9" s="10" t="s">
        <f>=XIRR(BD2:BD8,BC2:BC8)</f>
      </c>
      <c r="BE9" s="0"/>
      <c r="BF9" s="0"/>
      <c r="BG9" s="8" t="s">
        <f>=-SUM(BG2:BG7)</f>
      </c>
      <c r="BH9" s="0" t="s">
        <v>466</v>
      </c>
      <c r="BI9" s="11" t="n">
        <v>45582</v>
      </c>
      <c r="BJ9" s="6" t="n">
        <v>-43.88</v>
      </c>
      <c r="BK9" s="0" t="s">
        <v>421</v>
      </c>
      <c r="BL9" s="11" t="n">
        <v>45194</v>
      </c>
      <c r="BM9" s="6" t="n">
        <v>-38</v>
      </c>
      <c r="BN9" s="0" t="s">
        <v>328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8" t="s">
        <f>=-SUM(CB2:CB7)</f>
      </c>
      <c r="CC9" s="0" t="s">
        <v>466</v>
      </c>
      <c r="CD9" s="0"/>
      <c r="CE9" s="0"/>
      <c r="CF9" s="0"/>
      <c r="CG9" s="11" t="n">
        <v>44473</v>
      </c>
      <c r="CH9" s="6" t="n">
        <v>327.53</v>
      </c>
      <c r="CI9" s="0" t="s">
        <v>463</v>
      </c>
      <c r="CJ9" s="0"/>
      <c r="CK9" s="0"/>
      <c r="CL9" s="0"/>
      <c r="CM9" s="11" t="n">
        <v>44776</v>
      </c>
      <c r="CN9" s="6" t="s">
        <f>=-105.68</f>
      </c>
      <c r="CO9" s="0" t="s">
        <v>245</v>
      </c>
      <c r="CP9" s="11" t="n">
        <v>45232</v>
      </c>
      <c r="CQ9" s="6" t="s">
        <f>=-127.14</f>
      </c>
      <c r="CR9" s="0" t="s">
        <v>301</v>
      </c>
      <c r="CS9" s="11" t="n">
        <v>45717</v>
      </c>
      <c r="CT9" s="8" t="s">
        <f>=-Портфель!J35</f>
      </c>
      <c r="CU9" s="0" t="s">
        <v>465</v>
      </c>
      <c r="CV9" s="11" t="n">
        <v>45609</v>
      </c>
      <c r="CW9" s="6" t="s">
        <f>=-35.65</f>
      </c>
      <c r="CX9" s="0" t="s">
        <v>305</v>
      </c>
      <c r="CY9" s="11" t="n">
        <v>45717</v>
      </c>
      <c r="CZ9" s="8" t="s">
        <f>=-Портфель!J37</f>
      </c>
      <c r="DA9" s="0" t="s">
        <v>465</v>
      </c>
      <c r="DB9" s="0"/>
      <c r="DC9" s="8" t="s">
        <f>=-SUM(DC2:DC7)</f>
      </c>
      <c r="DD9" s="0" t="s">
        <v>466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45537</v>
      </c>
      <c r="DR9" s="6" t="s">
        <f>=-11.26</f>
      </c>
      <c r="DS9" s="0" t="s">
        <v>363</v>
      </c>
      <c r="DT9" s="11" t="n">
        <v>45941</v>
      </c>
      <c r="DU9" s="8" t="s">
        <f>=-Портфель!J44</f>
      </c>
      <c r="DV9" s="0" t="s">
        <v>465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466</v>
      </c>
      <c r="D10" s="0"/>
      <c r="E10" s="0"/>
      <c r="F10" s="0"/>
      <c r="G10" s="11" t="n">
        <v>45717</v>
      </c>
      <c r="H10" s="8" t="s">
        <f>=-Портфель!J4</f>
      </c>
      <c r="I10" s="0" t="s">
        <v>465</v>
      </c>
      <c r="J10" s="0"/>
      <c r="K10" s="0"/>
      <c r="L10" s="0"/>
      <c r="M10" s="11" t="n">
        <v>45526</v>
      </c>
      <c r="N10" s="6" t="n">
        <v>545.73</v>
      </c>
      <c r="O10" s="0" t="s">
        <v>463</v>
      </c>
      <c r="P10" s="11" t="n">
        <v>45717</v>
      </c>
      <c r="Q10" s="8" t="s">
        <f>=-Портфель!J7</f>
      </c>
      <c r="R10" s="0" t="s">
        <v>465</v>
      </c>
      <c r="S10" s="0"/>
      <c r="T10" s="0"/>
      <c r="U10" s="0"/>
      <c r="V10" s="0"/>
      <c r="W10" s="10" t="s">
        <f>=XIRR(W2:W9,V2:V9)</f>
      </c>
      <c r="X10" s="0"/>
      <c r="Y10" s="0"/>
      <c r="Z10" s="10" t="s">
        <f>=XIRR(Z2:Z9,Y2:Y9)</f>
      </c>
      <c r="AA10" s="0"/>
      <c r="AB10" s="0"/>
      <c r="AC10" s="0"/>
      <c r="AD10" s="0"/>
      <c r="AE10" s="11" t="n">
        <v>45525</v>
      </c>
      <c r="AF10" s="6" t="n">
        <v>402.74</v>
      </c>
      <c r="AG10" s="0" t="s">
        <v>463</v>
      </c>
      <c r="AH10" s="11" t="n">
        <v>44656</v>
      </c>
      <c r="AI10" s="6" t="n">
        <v>259.17</v>
      </c>
      <c r="AJ10" s="0" t="s">
        <v>463</v>
      </c>
      <c r="AK10" s="0"/>
      <c r="AL10" s="0"/>
      <c r="AM10" s="0"/>
      <c r="AN10" s="0"/>
      <c r="AO10" s="0"/>
      <c r="AP10" s="0"/>
      <c r="AQ10" s="0"/>
      <c r="AR10" s="0"/>
      <c r="AS10" s="0"/>
      <c r="AT10" s="11" t="n">
        <v>45621</v>
      </c>
      <c r="AU10" s="6" t="n">
        <v>145.11</v>
      </c>
      <c r="AV10" s="0" t="s">
        <v>463</v>
      </c>
      <c r="AW10" s="11" t="n">
        <v>44936</v>
      </c>
      <c r="AX10" s="6" t="n">
        <v>-17.58</v>
      </c>
      <c r="AY10" s="0" t="s">
        <v>293</v>
      </c>
      <c r="AZ10" s="0"/>
      <c r="BA10" s="10" t="s">
        <f>=XIRR(BA2:BA9,AZ2:AZ9)</f>
      </c>
      <c r="BB10" s="0"/>
      <c r="BC10" s="0"/>
      <c r="BD10" s="8" t="s">
        <f>=-SUM(BD2:BD8)</f>
      </c>
      <c r="BE10" s="0" t="s">
        <v>466</v>
      </c>
      <c r="BF10" s="0"/>
      <c r="BG10" s="0"/>
      <c r="BH10" s="0"/>
      <c r="BI10" s="11" t="n">
        <v>45588</v>
      </c>
      <c r="BJ10" s="6" t="n">
        <v>397.74</v>
      </c>
      <c r="BK10" s="0" t="s">
        <v>463</v>
      </c>
      <c r="BL10" s="11" t="n">
        <v>45285</v>
      </c>
      <c r="BM10" s="6" t="n">
        <v>-17</v>
      </c>
      <c r="BN10" s="0" t="s">
        <v>346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44473</v>
      </c>
      <c r="CH10" s="6" t="n">
        <v>323.23</v>
      </c>
      <c r="CI10" s="0" t="s">
        <v>463</v>
      </c>
      <c r="CJ10" s="0"/>
      <c r="CK10" s="0"/>
      <c r="CL10" s="0"/>
      <c r="CM10" s="11" t="n">
        <v>44958</v>
      </c>
      <c r="CN10" s="6" t="s">
        <f>=-121.68</f>
      </c>
      <c r="CO10" s="0" t="s">
        <v>296</v>
      </c>
      <c r="CP10" s="11" t="n">
        <v>45414</v>
      </c>
      <c r="CQ10" s="6" t="s">
        <f>=-127.14</f>
      </c>
      <c r="CR10" s="0" t="s">
        <v>301</v>
      </c>
      <c r="CS10" s="0"/>
      <c r="CT10" s="10" t="s">
        <f>=XIRR(CT2:CT9,CS2:CS9)</f>
      </c>
      <c r="CU10" s="0"/>
      <c r="CV10" s="11" t="n">
        <v>45717</v>
      </c>
      <c r="CW10" s="8" t="s">
        <f>=-Портфель!J36</f>
      </c>
      <c r="CX10" s="0" t="s">
        <v>465</v>
      </c>
      <c r="CY10" s="0"/>
      <c r="CZ10" s="10" t="s">
        <f>=XIRR(CZ2:CZ9,CY2:CY9)</f>
      </c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45567</v>
      </c>
      <c r="DR10" s="6" t="s">
        <f>=-11.26</f>
      </c>
      <c r="DS10" s="0" t="s">
        <v>363</v>
      </c>
      <c r="DT10" s="0"/>
      <c r="DU10" s="10" t="s">
        <f>=XIRR(DU2:DU9,DT2:DT9)</f>
      </c>
      <c r="DV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11" t="n">
        <v>45575</v>
      </c>
      <c r="N11" s="6" t="n">
        <v>538.02</v>
      </c>
      <c r="O11" s="0" t="s">
        <v>463</v>
      </c>
      <c r="P11" s="0"/>
      <c r="Q11" s="10" t="s">
        <f>=XIRR(Q2:Q10,P2:P10)</f>
      </c>
      <c r="R11" s="0"/>
      <c r="S11" s="0"/>
      <c r="T11" s="0"/>
      <c r="U11" s="0"/>
      <c r="V11" s="0"/>
      <c r="W11" s="8" t="s">
        <f>=-SUM(W2:W9)</f>
      </c>
      <c r="X11" s="0" t="s">
        <v>466</v>
      </c>
      <c r="Y11" s="0"/>
      <c r="Z11" s="8" t="s">
        <f>=-SUM(Z2:Z9)</f>
      </c>
      <c r="AA11" s="0" t="s">
        <v>466</v>
      </c>
      <c r="AB11" s="0"/>
      <c r="AC11" s="0"/>
      <c r="AD11" s="0"/>
      <c r="AE11" s="11" t="n">
        <v>45575</v>
      </c>
      <c r="AF11" s="6" t="n">
        <v>349.71</v>
      </c>
      <c r="AG11" s="0" t="s">
        <v>463</v>
      </c>
      <c r="AH11" s="11" t="n">
        <v>44910</v>
      </c>
      <c r="AI11" s="6" t="n">
        <v>160.79</v>
      </c>
      <c r="AJ11" s="0" t="s">
        <v>463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45621</v>
      </c>
      <c r="AU11" s="6" t="n">
        <v>143.17</v>
      </c>
      <c r="AV11" s="0" t="s">
        <v>463</v>
      </c>
      <c r="AW11" s="11" t="n">
        <v>45118</v>
      </c>
      <c r="AX11" s="6" t="n">
        <v>-72.13</v>
      </c>
      <c r="AY11" s="0" t="s">
        <v>314</v>
      </c>
      <c r="AZ11" s="0"/>
      <c r="BA11" s="8" t="s">
        <f>=-SUM(BA2:BA9)</f>
      </c>
      <c r="BB11" s="0" t="s">
        <v>466</v>
      </c>
      <c r="BC11" s="0"/>
      <c r="BD11" s="0"/>
      <c r="BE11" s="0"/>
      <c r="BF11" s="0"/>
      <c r="BG11" s="0"/>
      <c r="BH11" s="0"/>
      <c r="BI11" s="11" t="n">
        <v>45621</v>
      </c>
      <c r="BJ11" s="6" t="n">
        <v>324.49</v>
      </c>
      <c r="BK11" s="0" t="s">
        <v>463</v>
      </c>
      <c r="BL11" s="11" t="n">
        <v>45467</v>
      </c>
      <c r="BM11" s="6" t="n">
        <v>-19</v>
      </c>
      <c r="BN11" s="0" t="s">
        <v>389</v>
      </c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44473</v>
      </c>
      <c r="CH11" s="6" t="n">
        <v>192.92</v>
      </c>
      <c r="CI11" s="0" t="s">
        <v>463</v>
      </c>
      <c r="CJ11" s="0"/>
      <c r="CK11" s="0"/>
      <c r="CL11" s="0"/>
      <c r="CM11" s="11" t="n">
        <v>45140</v>
      </c>
      <c r="CN11" s="6" t="s">
        <f>=-121.68</f>
      </c>
      <c r="CO11" s="0" t="s">
        <v>296</v>
      </c>
      <c r="CP11" s="11" t="n">
        <v>45596</v>
      </c>
      <c r="CQ11" s="6" t="s">
        <f>=-127.14</f>
      </c>
      <c r="CR11" s="0" t="s">
        <v>301</v>
      </c>
      <c r="CS11" s="0"/>
      <c r="CT11" s="8" t="s">
        <f>=-SUM(CT2:CT9)</f>
      </c>
      <c r="CU11" s="0" t="s">
        <v>466</v>
      </c>
      <c r="CV11" s="0"/>
      <c r="CW11" s="10" t="s">
        <f>=XIRR(CW2:CW10,CV2:CV10)</f>
      </c>
      <c r="CX11" s="0"/>
      <c r="CY11" s="0"/>
      <c r="CZ11" s="8" t="s">
        <f>=-SUM(CZ2:CZ9)</f>
      </c>
      <c r="DA11" s="0" t="s">
        <v>466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45597</v>
      </c>
      <c r="DR11" s="6" t="s">
        <f>=-11.26</f>
      </c>
      <c r="DS11" s="0" t="s">
        <v>363</v>
      </c>
      <c r="DT11" s="0"/>
      <c r="DU11" s="8" t="s">
        <f>=-SUM(DU2:DU9)</f>
      </c>
      <c r="DV11" s="0" t="s">
        <v>466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466</v>
      </c>
      <c r="J12" s="0"/>
      <c r="K12" s="0"/>
      <c r="L12" s="0"/>
      <c r="M12" s="11" t="n">
        <v>45584</v>
      </c>
      <c r="N12" s="6" t="n">
        <v>-130.4</v>
      </c>
      <c r="O12" s="0" t="s">
        <v>423</v>
      </c>
      <c r="P12" s="0"/>
      <c r="Q12" s="8" t="s">
        <f>=-SUM(Q2:Q10)</f>
      </c>
      <c r="R12" s="0" t="s">
        <v>466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45717</v>
      </c>
      <c r="AF12" s="8" t="s">
        <f>=-Портфель!J12</f>
      </c>
      <c r="AG12" s="0" t="s">
        <v>465</v>
      </c>
      <c r="AH12" s="11" t="n">
        <v>45251</v>
      </c>
      <c r="AI12" s="6" t="n">
        <v>186.71</v>
      </c>
      <c r="AJ12" s="0" t="s">
        <v>463</v>
      </c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45621</v>
      </c>
      <c r="AU12" s="6" t="n">
        <v>141.09</v>
      </c>
      <c r="AV12" s="0" t="s">
        <v>463</v>
      </c>
      <c r="AW12" s="11" t="n">
        <v>45210</v>
      </c>
      <c r="AX12" s="6" t="n">
        <v>-71.62</v>
      </c>
      <c r="AY12" s="0" t="s">
        <v>331</v>
      </c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45717</v>
      </c>
      <c r="BJ12" s="8" t="s">
        <f>=-Портфель!J22</f>
      </c>
      <c r="BK12" s="0" t="s">
        <v>465</v>
      </c>
      <c r="BL12" s="11" t="n">
        <v>45551</v>
      </c>
      <c r="BM12" s="6" t="n">
        <v>-43</v>
      </c>
      <c r="BN12" s="0" t="s">
        <v>411</v>
      </c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45516</v>
      </c>
      <c r="CH12" s="6" t="n">
        <v>-1379.36</v>
      </c>
      <c r="CI12" s="0" t="s">
        <v>464</v>
      </c>
      <c r="CJ12" s="0"/>
      <c r="CK12" s="0"/>
      <c r="CL12" s="0"/>
      <c r="CM12" s="11" t="n">
        <v>45141</v>
      </c>
      <c r="CN12" s="6" t="s">
        <f>=690.74</f>
      </c>
      <c r="CO12" s="0" t="s">
        <v>463</v>
      </c>
      <c r="CP12" s="11" t="n">
        <v>45717</v>
      </c>
      <c r="CQ12" s="8" t="s">
        <f>=-Портфель!J34</f>
      </c>
      <c r="CR12" s="0" t="s">
        <v>465</v>
      </c>
      <c r="CS12" s="0"/>
      <c r="CT12" s="0"/>
      <c r="CU12" s="0"/>
      <c r="CV12" s="0"/>
      <c r="CW12" s="8" t="s">
        <f>=-SUM(CW2:CW10)</f>
      </c>
      <c r="CX12" s="0" t="s">
        <v>466</v>
      </c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45627</v>
      </c>
      <c r="DR12" s="6" t="s">
        <f>=-11.26</f>
      </c>
      <c r="DS12" s="0" t="s">
        <v>363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45643</v>
      </c>
      <c r="N13" s="6" t="n">
        <v>455.77</v>
      </c>
      <c r="O13" s="0" t="s">
        <v>463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45427</v>
      </c>
      <c r="AI13" s="6" t="n">
        <v>188.71</v>
      </c>
      <c r="AJ13" s="0" t="s">
        <v>463</v>
      </c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45643</v>
      </c>
      <c r="AU13" s="6" t="n">
        <v>128.52</v>
      </c>
      <c r="AV13" s="0" t="s">
        <v>463</v>
      </c>
      <c r="AW13" s="11" t="n">
        <v>45300</v>
      </c>
      <c r="AX13" s="6" t="n">
        <v>-91.51</v>
      </c>
      <c r="AY13" s="0" t="s">
        <v>348</v>
      </c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11" t="n">
        <v>45643</v>
      </c>
      <c r="BM13" s="6" t="n">
        <v>-23</v>
      </c>
      <c r="BN13" s="0" t="s">
        <v>439</v>
      </c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45576</v>
      </c>
      <c r="CH13" s="6" t="n">
        <v>-633.64</v>
      </c>
      <c r="CI13" s="0" t="s">
        <v>464</v>
      </c>
      <c r="CJ13" s="0"/>
      <c r="CK13" s="0"/>
      <c r="CL13" s="0"/>
      <c r="CM13" s="11" t="n">
        <v>45322</v>
      </c>
      <c r="CN13" s="6" t="s">
        <f>=-152.1</f>
      </c>
      <c r="CO13" s="0" t="s">
        <v>357</v>
      </c>
      <c r="CP13" s="0"/>
      <c r="CQ13" s="10" t="s">
        <f>=XIRR(CQ2:CQ12,CP2:CP12)</f>
      </c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45657</v>
      </c>
      <c r="DR13" s="6" t="s">
        <f>=-11.26</f>
      </c>
      <c r="DS13" s="0" t="s">
        <v>363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45717</v>
      </c>
      <c r="N14" s="8" t="s">
        <f>=-Портфель!J6</f>
      </c>
      <c r="O14" s="0" t="s">
        <v>465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466</v>
      </c>
      <c r="AH14" s="11" t="n">
        <v>45483</v>
      </c>
      <c r="AI14" s="6" t="n">
        <v>144.09</v>
      </c>
      <c r="AJ14" s="0" t="s">
        <v>463</v>
      </c>
      <c r="AK14" s="0"/>
      <c r="AL14" s="0"/>
      <c r="AM14" s="0"/>
      <c r="AN14" s="0"/>
      <c r="AO14" s="0"/>
      <c r="AP14" s="0"/>
      <c r="AQ14" s="0"/>
      <c r="AR14" s="0"/>
      <c r="AS14" s="0"/>
      <c r="AT14" s="11" t="n">
        <v>45717</v>
      </c>
      <c r="AU14" s="8" t="s">
        <f>=-Портфель!J17</f>
      </c>
      <c r="AV14" s="0" t="s">
        <v>465</v>
      </c>
      <c r="AW14" s="11" t="n">
        <v>45482</v>
      </c>
      <c r="AX14" s="6" t="n">
        <v>-65.51</v>
      </c>
      <c r="AY14" s="0" t="s">
        <v>394</v>
      </c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466</v>
      </c>
      <c r="BL14" s="11" t="n">
        <v>45717</v>
      </c>
      <c r="BM14" s="8" t="s">
        <f>=-Портфель!J23</f>
      </c>
      <c r="BN14" s="0" t="s">
        <v>465</v>
      </c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45717</v>
      </c>
      <c r="CH14" s="8" t="s">
        <f>=-Портфель!J30</f>
      </c>
      <c r="CI14" s="0" t="s">
        <v>465</v>
      </c>
      <c r="CJ14" s="0"/>
      <c r="CK14" s="0"/>
      <c r="CL14" s="0"/>
      <c r="CM14" s="11" t="n">
        <v>45427</v>
      </c>
      <c r="CN14" s="6" t="s">
        <f>=593.16</f>
      </c>
      <c r="CO14" s="0" t="s">
        <v>463</v>
      </c>
      <c r="CP14" s="0"/>
      <c r="CQ14" s="8" t="s">
        <f>=-SUM(CQ2:CQ12)</f>
      </c>
      <c r="CR14" s="0" t="s">
        <v>466</v>
      </c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45687</v>
      </c>
      <c r="DR14" s="6" t="s">
        <f>=-11.26</f>
      </c>
      <c r="DS14" s="0" t="s">
        <v>363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10" t="s">
        <f>=XIRR(N2:N14,M2:M14)</f>
      </c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45526</v>
      </c>
      <c r="AI15" s="6" t="n">
        <v>140.08</v>
      </c>
      <c r="AJ15" s="0" t="s">
        <v>463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10" t="s">
        <f>=XIRR(AU2:AU14,AT2:AT14)</f>
      </c>
      <c r="AV15" s="0"/>
      <c r="AW15" s="11" t="n">
        <v>45573</v>
      </c>
      <c r="AX15" s="6" t="n">
        <v>-99.6</v>
      </c>
      <c r="AY15" s="0" t="s">
        <v>419</v>
      </c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10" t="s">
        <f>=XIRR(BM2:BM14,BL2:BL14)</f>
      </c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10" t="s">
        <f>=XIRR(CH2:CH14,CG2:CG14)</f>
      </c>
      <c r="CI15" s="0"/>
      <c r="CJ15" s="0"/>
      <c r="CK15" s="0"/>
      <c r="CL15" s="0"/>
      <c r="CM15" s="11" t="n">
        <v>45504</v>
      </c>
      <c r="CN15" s="6" t="s">
        <f>=-182.52</f>
      </c>
      <c r="CO15" s="0" t="s">
        <v>405</v>
      </c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11" t="n">
        <v>45717</v>
      </c>
      <c r="DR15" s="8" t="s">
        <f>=-Портфель!J43</f>
      </c>
      <c r="DS15" s="0" t="s">
        <v>465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8" t="s">
        <f>=-SUM(N2:N14)</f>
      </c>
      <c r="O16" s="0" t="s">
        <v>466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45526</v>
      </c>
      <c r="AI16" s="6" t="n">
        <v>139.09</v>
      </c>
      <c r="AJ16" s="0" t="s">
        <v>463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8" t="s">
        <f>=-SUM(AU2:AU14)</f>
      </c>
      <c r="AV16" s="0" t="s">
        <v>466</v>
      </c>
      <c r="AW16" s="11" t="n">
        <v>45665</v>
      </c>
      <c r="AX16" s="6" t="n">
        <v>-45.17</v>
      </c>
      <c r="AY16" s="0" t="s">
        <v>444</v>
      </c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8" t="s">
        <f>=-SUM(BM2:BM14)</f>
      </c>
      <c r="BN16" s="0" t="s">
        <v>466</v>
      </c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8" t="s">
        <f>=-SUM(CH2:CH14)</f>
      </c>
      <c r="CI16" s="0" t="s">
        <v>466</v>
      </c>
      <c r="CJ16" s="0"/>
      <c r="CK16" s="0"/>
      <c r="CL16" s="0"/>
      <c r="CM16" s="11" t="n">
        <v>45686</v>
      </c>
      <c r="CN16" s="6" t="s">
        <f>=-182.52</f>
      </c>
      <c r="CO16" s="0" t="s">
        <v>405</v>
      </c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10" t="s">
        <f>=XIRR(DR2:DR15,DQ2:DQ15)</f>
      </c>
      <c r="DS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45526</v>
      </c>
      <c r="AI17" s="6" t="n">
        <v>137.08</v>
      </c>
      <c r="AJ17" s="0" t="s">
        <v>463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45717</v>
      </c>
      <c r="AX17" s="8" t="s">
        <f>=-Портфель!J18</f>
      </c>
      <c r="AY17" s="0" t="s">
        <v>465</v>
      </c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45717</v>
      </c>
      <c r="CN17" s="8" t="s">
        <f>=-Портфель!J33</f>
      </c>
      <c r="CO17" s="0" t="s">
        <v>465</v>
      </c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8" t="s">
        <f>=-SUM(DR2:DR15)</f>
      </c>
      <c r="DS17" s="0" t="s">
        <v>466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45533</v>
      </c>
      <c r="AI18" s="6" t="n">
        <v>92.16</v>
      </c>
      <c r="AJ18" s="0" t="s">
        <v>463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10" t="s">
        <f>=XIRR(AX2:AX17,AW2:AW17)</f>
      </c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10" t="s">
        <f>=XIRR(CN2:CN17,CM2:CM17)</f>
      </c>
      <c r="CO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45533</v>
      </c>
      <c r="AI19" s="6" t="n">
        <v>91.25</v>
      </c>
      <c r="AJ19" s="0" t="s">
        <v>463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8" t="s">
        <f>=-SUM(AX2:AX17)</f>
      </c>
      <c r="AY19" s="0" t="s">
        <v>466</v>
      </c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8" t="s">
        <f>=-SUM(CN2:CN17)</f>
      </c>
      <c r="CO19" s="0" t="s">
        <v>466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45533</v>
      </c>
      <c r="AI20" s="6" t="n">
        <v>90.05</v>
      </c>
      <c r="AJ20" s="0" t="s">
        <v>463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45621</v>
      </c>
      <c r="AI21" s="6" t="n">
        <v>168.9</v>
      </c>
      <c r="AJ21" s="0" t="s">
        <v>463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45621</v>
      </c>
      <c r="AI22" s="6" t="n">
        <v>166.9</v>
      </c>
      <c r="AJ22" s="0" t="s">
        <v>463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45643</v>
      </c>
      <c r="AI23" s="6" t="n">
        <v>152.09</v>
      </c>
      <c r="AJ23" s="0" t="s">
        <v>463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45717</v>
      </c>
      <c r="AI24" s="8" t="s">
        <f>=-Портфель!J13</f>
      </c>
      <c r="AJ24" s="0" t="s">
        <v>465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10" t="s">
        <f>=XIRR(AI2:AI24,AH2:AH24)</f>
      </c>
      <c r="AJ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8" t="s">
        <f>=-SUM(AI2:AI24)</f>
      </c>
      <c r="AJ26" s="0" t="s">
        <v>466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467</v>
      </c>
      <c r="C1" s="0"/>
      <c r="D1" s="0"/>
      <c r="E1" s="4" t="s">
        <v>468</v>
      </c>
      <c r="F1" s="0"/>
      <c r="G1" s="0"/>
      <c r="H1" s="4" t="s">
        <v>469</v>
      </c>
      <c r="I1" s="0"/>
      <c r="J1" s="0"/>
      <c r="K1" s="4" t="s">
        <v>470</v>
      </c>
      <c r="L1" s="0"/>
      <c r="M1" s="0"/>
      <c r="N1" s="4" t="s">
        <v>471</v>
      </c>
      <c r="O1" s="0"/>
      <c r="P1" s="0"/>
      <c r="Q1" s="4" t="s">
        <v>472</v>
      </c>
      <c r="R1" s="0"/>
      <c r="S1" s="0"/>
      <c r="T1" s="4" t="s">
        <v>473</v>
      </c>
      <c r="U1" s="0"/>
      <c r="V1" s="0"/>
      <c r="W1" s="4" t="s">
        <v>474</v>
      </c>
      <c r="X1" s="0"/>
      <c r="Y1" s="0"/>
      <c r="Z1" s="4" t="s">
        <v>475</v>
      </c>
      <c r="AA1" s="0"/>
      <c r="AB1" s="0"/>
      <c r="AC1" s="4" t="s">
        <v>476</v>
      </c>
      <c r="AD1" s="0"/>
      <c r="AE1" s="0"/>
      <c r="AF1" s="4" t="s">
        <v>477</v>
      </c>
      <c r="AG1" s="0"/>
      <c r="AH1" s="0"/>
      <c r="AI1" s="4" t="s">
        <v>478</v>
      </c>
      <c r="AJ1" s="0"/>
      <c r="AK1" s="0"/>
      <c r="AL1" s="4" t="s">
        <v>479</v>
      </c>
      <c r="AM1" s="0"/>
    </row>
    <row collapsed="false" customFormat="false" customHeight="false" hidden="false" ht="12.1" outlineLevel="0" r="2">
      <c r="A2" s="11" t="n">
        <v>44187</v>
      </c>
      <c r="B2" s="6" t="n">
        <v>1054.5</v>
      </c>
      <c r="C2" s="0" t="s">
        <v>463</v>
      </c>
      <c r="D2" s="11" t="n">
        <v>44187</v>
      </c>
      <c r="E2" s="6" t="n">
        <v>770.43</v>
      </c>
      <c r="F2" s="0" t="s">
        <v>463</v>
      </c>
      <c r="G2" s="11" t="n">
        <v>44187</v>
      </c>
      <c r="H2" s="6" t="n">
        <v>3632.51</v>
      </c>
      <c r="I2" s="0" t="s">
        <v>463</v>
      </c>
      <c r="J2" s="11" t="n">
        <v>44187</v>
      </c>
      <c r="K2" s="6" t="n">
        <v>1035.1</v>
      </c>
      <c r="L2" s="0" t="s">
        <v>463</v>
      </c>
      <c r="M2" s="11" t="n">
        <v>44187</v>
      </c>
      <c r="N2" s="6" t="n">
        <v>1065.47</v>
      </c>
      <c r="O2" s="0" t="s">
        <v>463</v>
      </c>
      <c r="P2" s="11" t="n">
        <v>44187</v>
      </c>
      <c r="Q2" s="6" t="n">
        <v>1366.74</v>
      </c>
      <c r="R2" s="0" t="s">
        <v>463</v>
      </c>
      <c r="S2" s="11" t="n">
        <v>44187</v>
      </c>
      <c r="T2" s="6" t="n">
        <v>81.08</v>
      </c>
      <c r="U2" s="0" t="s">
        <v>463</v>
      </c>
      <c r="V2" s="11" t="n">
        <v>44194</v>
      </c>
      <c r="W2" s="6" t="n">
        <v>1070.3</v>
      </c>
      <c r="X2" s="0" t="s">
        <v>463</v>
      </c>
      <c r="Y2" s="11" t="n">
        <v>44194</v>
      </c>
      <c r="Z2" s="6" t="n">
        <v>1725.19</v>
      </c>
      <c r="AA2" s="0" t="s">
        <v>463</v>
      </c>
      <c r="AB2" s="11" t="n">
        <v>44201</v>
      </c>
      <c r="AC2" s="6" t="n">
        <v>30.85</v>
      </c>
      <c r="AD2" s="0" t="s">
        <v>463</v>
      </c>
      <c r="AE2" s="11" t="n">
        <v>44305</v>
      </c>
      <c r="AF2" s="6" t="n">
        <v>156.04</v>
      </c>
      <c r="AG2" s="0" t="s">
        <v>463</v>
      </c>
      <c r="AH2" s="11" t="n">
        <v>44334</v>
      </c>
      <c r="AI2" s="6" t="n">
        <v>1006.79</v>
      </c>
      <c r="AJ2" s="0" t="s">
        <v>463</v>
      </c>
      <c r="AK2" s="11" t="n">
        <v>44553</v>
      </c>
      <c r="AL2" s="6" t="n">
        <v>4469.1</v>
      </c>
      <c r="AM2" s="0" t="s">
        <v>463</v>
      </c>
    </row>
    <row collapsed="false" customFormat="false" customHeight="false" hidden="false" ht="12.1" outlineLevel="0" r="3">
      <c r="A3" s="11" t="n">
        <v>44322</v>
      </c>
      <c r="B3" s="6" t="n">
        <v>-33.39</v>
      </c>
      <c r="C3" s="0" t="s">
        <v>157</v>
      </c>
      <c r="D3" s="11" t="n">
        <v>44466</v>
      </c>
      <c r="E3" s="6" t="n">
        <v>737.07</v>
      </c>
      <c r="F3" s="0" t="s">
        <v>463</v>
      </c>
      <c r="G3" s="0"/>
      <c r="H3" s="10" t="s">
        <f>=XIRR(H2:H2,G2:G2)</f>
      </c>
      <c r="I3" s="0"/>
      <c r="J3" s="11" t="n">
        <v>44230</v>
      </c>
      <c r="K3" s="6" t="n">
        <v>-37.13</v>
      </c>
      <c r="L3" s="0" t="s">
        <v>152</v>
      </c>
      <c r="M3" s="11" t="n">
        <v>44258</v>
      </c>
      <c r="N3" s="6" t="n">
        <v>-28.41</v>
      </c>
      <c r="O3" s="0" t="s">
        <v>155</v>
      </c>
      <c r="P3" s="11" t="n">
        <v>44193</v>
      </c>
      <c r="Q3" s="6" t="n">
        <v>-43.8</v>
      </c>
      <c r="R3" s="0" t="s">
        <v>149</v>
      </c>
      <c r="S3" s="11" t="n">
        <v>44194</v>
      </c>
      <c r="T3" s="6" t="n">
        <v>321.02</v>
      </c>
      <c r="U3" s="0" t="s">
        <v>463</v>
      </c>
      <c r="V3" s="11" t="n">
        <v>44201</v>
      </c>
      <c r="W3" s="6" t="n">
        <v>-1079.94</v>
      </c>
      <c r="X3" s="0" t="s">
        <v>464</v>
      </c>
      <c r="Y3" s="11" t="n">
        <v>44243</v>
      </c>
      <c r="Z3" s="6" t="n">
        <v>1667.16</v>
      </c>
      <c r="AA3" s="0" t="s">
        <v>463</v>
      </c>
      <c r="AB3" s="11" t="n">
        <v>44201</v>
      </c>
      <c r="AC3" s="6" t="n">
        <v>65.32</v>
      </c>
      <c r="AD3" s="0" t="s">
        <v>463</v>
      </c>
      <c r="AE3" s="11" t="n">
        <v>44459</v>
      </c>
      <c r="AF3" s="6" t="n">
        <v>151.02</v>
      </c>
      <c r="AG3" s="0" t="s">
        <v>463</v>
      </c>
      <c r="AH3" s="11" t="n">
        <v>44382</v>
      </c>
      <c r="AI3" s="6" t="n">
        <v>-20.93</v>
      </c>
      <c r="AJ3" s="0" t="s">
        <v>181</v>
      </c>
      <c r="AK3" s="11" t="n">
        <v>45481</v>
      </c>
      <c r="AL3" s="6" t="n">
        <v>-4247.87</v>
      </c>
      <c r="AM3" s="0" t="s">
        <v>464</v>
      </c>
    </row>
    <row collapsed="false" customFormat="false" customHeight="false" hidden="false" ht="12.1" outlineLevel="0" r="4">
      <c r="A4" s="11" t="n">
        <v>44504</v>
      </c>
      <c r="B4" s="6" t="n">
        <v>-33.39</v>
      </c>
      <c r="C4" s="0" t="s">
        <v>157</v>
      </c>
      <c r="D4" s="11" t="n">
        <v>44491</v>
      </c>
      <c r="E4" s="6" t="n">
        <v>715.27</v>
      </c>
      <c r="F4" s="0" t="s">
        <v>463</v>
      </c>
      <c r="G4" s="0"/>
      <c r="H4" s="8" t="s">
        <f>=-SUM(H2:H2)</f>
      </c>
      <c r="I4" s="0" t="s">
        <v>466</v>
      </c>
      <c r="J4" s="11" t="n">
        <v>44412</v>
      </c>
      <c r="K4" s="6" t="n">
        <v>-37.13</v>
      </c>
      <c r="L4" s="0" t="s">
        <v>152</v>
      </c>
      <c r="M4" s="11" t="n">
        <v>44440</v>
      </c>
      <c r="N4" s="6" t="n">
        <v>-28.41</v>
      </c>
      <c r="O4" s="0" t="s">
        <v>155</v>
      </c>
      <c r="P4" s="11" t="n">
        <v>44388</v>
      </c>
      <c r="Q4" s="6" t="n">
        <v>-52.7</v>
      </c>
      <c r="R4" s="0" t="s">
        <v>189</v>
      </c>
      <c r="S4" s="11" t="n">
        <v>45516</v>
      </c>
      <c r="T4" s="6" t="n">
        <v>-745.55</v>
      </c>
      <c r="U4" s="0" t="s">
        <v>464</v>
      </c>
      <c r="V4" s="0"/>
      <c r="W4" s="10" t="s">
        <f>=XIRR(W2:W3,V2:V3)</f>
      </c>
      <c r="X4" s="0"/>
      <c r="Y4" s="11" t="n">
        <v>44323</v>
      </c>
      <c r="Z4" s="6" t="n">
        <v>-130.83</v>
      </c>
      <c r="AA4" s="0" t="s">
        <v>158</v>
      </c>
      <c r="AB4" s="11" t="n">
        <v>44201</v>
      </c>
      <c r="AC4" s="6" t="n">
        <v>5.17</v>
      </c>
      <c r="AD4" s="0" t="s">
        <v>463</v>
      </c>
      <c r="AE4" s="11" t="n">
        <v>44459</v>
      </c>
      <c r="AF4" s="6" t="n">
        <v>150.52</v>
      </c>
      <c r="AG4" s="0" t="s">
        <v>463</v>
      </c>
      <c r="AH4" s="11" t="n">
        <v>44473</v>
      </c>
      <c r="AI4" s="6" t="n">
        <v>-20.93</v>
      </c>
      <c r="AJ4" s="0" t="s">
        <v>181</v>
      </c>
      <c r="AK4" s="0"/>
      <c r="AL4" s="10" t="s">
        <f>=XIRR(AL2:AL3,AK2:AK3)</f>
      </c>
      <c r="AM4" s="0"/>
    </row>
    <row collapsed="false" customFormat="false" customHeight="false" hidden="false" ht="12.1" outlineLevel="0" r="5">
      <c r="A5" s="11" t="n">
        <v>44686</v>
      </c>
      <c r="B5" s="6" t="n">
        <v>-33.39</v>
      </c>
      <c r="C5" s="0" t="s">
        <v>157</v>
      </c>
      <c r="D5" s="11" t="n">
        <v>45516</v>
      </c>
      <c r="E5" s="6" t="n">
        <v>-3014.7</v>
      </c>
      <c r="F5" s="0" t="s">
        <v>464</v>
      </c>
      <c r="G5" s="0"/>
      <c r="H5" s="0"/>
      <c r="I5" s="0"/>
      <c r="J5" s="11" t="n">
        <v>44594</v>
      </c>
      <c r="K5" s="6" t="n">
        <v>-37.13</v>
      </c>
      <c r="L5" s="0" t="s">
        <v>152</v>
      </c>
      <c r="M5" s="11" t="n">
        <v>44622</v>
      </c>
      <c r="N5" s="6" t="n">
        <v>-28.41</v>
      </c>
      <c r="O5" s="0" t="s">
        <v>155</v>
      </c>
      <c r="P5" s="11" t="n">
        <v>44543</v>
      </c>
      <c r="Q5" s="6" t="n">
        <v>1210.84</v>
      </c>
      <c r="R5" s="0" t="s">
        <v>463</v>
      </c>
      <c r="S5" s="0"/>
      <c r="T5" s="10" t="s">
        <f>=XIRR(T2:T4,S2:S4)</f>
      </c>
      <c r="U5" s="0"/>
      <c r="V5" s="0"/>
      <c r="W5" s="8" t="s">
        <f>=-SUM(W2:W3)</f>
      </c>
      <c r="X5" s="0" t="s">
        <v>466</v>
      </c>
      <c r="Y5" s="11" t="n">
        <v>44440</v>
      </c>
      <c r="Z5" s="6" t="n">
        <v>-65.63</v>
      </c>
      <c r="AA5" s="0" t="s">
        <v>206</v>
      </c>
      <c r="AB5" s="11" t="n">
        <v>44207</v>
      </c>
      <c r="AC5" s="6" t="n">
        <v>40.56</v>
      </c>
      <c r="AD5" s="0" t="s">
        <v>463</v>
      </c>
      <c r="AE5" s="11" t="n">
        <v>44459</v>
      </c>
      <c r="AF5" s="6" t="n">
        <v>150.82</v>
      </c>
      <c r="AG5" s="0" t="s">
        <v>463</v>
      </c>
      <c r="AH5" s="11" t="n">
        <v>44564</v>
      </c>
      <c r="AI5" s="6" t="n">
        <v>-20.93</v>
      </c>
      <c r="AJ5" s="0" t="s">
        <v>181</v>
      </c>
      <c r="AK5" s="0"/>
      <c r="AL5" s="8" t="s">
        <f>=-SUM(AL2:AL3)</f>
      </c>
      <c r="AM5" s="0" t="s">
        <v>466</v>
      </c>
    </row>
    <row collapsed="false" customFormat="false" customHeight="false" hidden="false" ht="12.1" outlineLevel="0" r="6">
      <c r="A6" s="11" t="n">
        <v>44868</v>
      </c>
      <c r="B6" s="6" t="n">
        <v>-34.39</v>
      </c>
      <c r="C6" s="0" t="s">
        <v>286</v>
      </c>
      <c r="D6" s="0"/>
      <c r="E6" s="10" t="s">
        <f>=XIRR(E2:E5,D2:D5)</f>
      </c>
      <c r="F6" s="0"/>
      <c r="G6" s="0"/>
      <c r="H6" s="0"/>
      <c r="I6" s="0"/>
      <c r="J6" s="11" t="n">
        <v>44776</v>
      </c>
      <c r="K6" s="6" t="n">
        <v>-38.13</v>
      </c>
      <c r="L6" s="0" t="s">
        <v>272</v>
      </c>
      <c r="M6" s="11" t="n">
        <v>44804</v>
      </c>
      <c r="N6" s="6" t="n">
        <v>-28.41</v>
      </c>
      <c r="O6" s="0" t="s">
        <v>155</v>
      </c>
      <c r="P6" s="11" t="n">
        <v>44556</v>
      </c>
      <c r="Q6" s="6" t="n">
        <v>-90</v>
      </c>
      <c r="R6" s="0" t="s">
        <v>233</v>
      </c>
      <c r="S6" s="0"/>
      <c r="T6" s="8" t="s">
        <f>=-SUM(T2:T4)</f>
      </c>
      <c r="U6" s="0" t="s">
        <v>466</v>
      </c>
      <c r="V6" s="0"/>
      <c r="W6" s="0"/>
      <c r="X6" s="0"/>
      <c r="Y6" s="11" t="n">
        <v>44448</v>
      </c>
      <c r="Z6" s="6" t="n">
        <v>1414.99</v>
      </c>
      <c r="AA6" s="0" t="s">
        <v>463</v>
      </c>
      <c r="AB6" s="11" t="n">
        <v>44232</v>
      </c>
      <c r="AC6" s="6" t="n">
        <v>3.6</v>
      </c>
      <c r="AD6" s="0" t="s">
        <v>463</v>
      </c>
      <c r="AE6" s="11" t="n">
        <v>44474</v>
      </c>
      <c r="AF6" s="6" t="n">
        <v>223.04</v>
      </c>
      <c r="AG6" s="0" t="s">
        <v>463</v>
      </c>
      <c r="AH6" s="11" t="n">
        <v>44655</v>
      </c>
      <c r="AI6" s="6" t="n">
        <v>-20.93</v>
      </c>
      <c r="AJ6" s="0" t="s">
        <v>181</v>
      </c>
    </row>
    <row collapsed="false" customFormat="false" customHeight="false" hidden="false" ht="12.1" outlineLevel="0" r="7">
      <c r="A7" s="11" t="n">
        <v>44868</v>
      </c>
      <c r="B7" s="6" t="n">
        <v>-1000</v>
      </c>
      <c r="C7" s="0" t="s">
        <v>287</v>
      </c>
      <c r="D7" s="0"/>
      <c r="E7" s="8" t="s">
        <f>=-SUM(E2:E5)</f>
      </c>
      <c r="F7" s="0" t="s">
        <v>466</v>
      </c>
      <c r="G7" s="0"/>
      <c r="H7" s="0"/>
      <c r="I7" s="0"/>
      <c r="J7" s="11" t="n">
        <v>44776</v>
      </c>
      <c r="K7" s="6" t="n">
        <v>-5</v>
      </c>
      <c r="L7" s="0" t="s">
        <v>270</v>
      </c>
      <c r="M7" s="11" t="n">
        <v>44986</v>
      </c>
      <c r="N7" s="6" t="n">
        <v>-32.41</v>
      </c>
      <c r="O7" s="0" t="s">
        <v>298</v>
      </c>
      <c r="P7" s="11" t="n">
        <v>44945</v>
      </c>
      <c r="Q7" s="6" t="n">
        <v>-1357.98</v>
      </c>
      <c r="R7" s="0" t="s">
        <v>464</v>
      </c>
      <c r="S7" s="0"/>
      <c r="T7" s="0"/>
      <c r="U7" s="0"/>
      <c r="V7" s="0"/>
      <c r="W7" s="0"/>
      <c r="X7" s="0"/>
      <c r="Y7" s="11" t="n">
        <v>44466</v>
      </c>
      <c r="Z7" s="6" t="n">
        <v>1275.38</v>
      </c>
      <c r="AA7" s="0" t="s">
        <v>463</v>
      </c>
      <c r="AB7" s="11" t="n">
        <v>44232</v>
      </c>
      <c r="AC7" s="6" t="n">
        <v>71.68</v>
      </c>
      <c r="AD7" s="0" t="s">
        <v>463</v>
      </c>
      <c r="AE7" s="11" t="n">
        <v>44475</v>
      </c>
      <c r="AF7" s="6" t="n">
        <v>219.62</v>
      </c>
      <c r="AG7" s="0" t="s">
        <v>463</v>
      </c>
      <c r="AH7" s="11" t="n">
        <v>44746</v>
      </c>
      <c r="AI7" s="6" t="n">
        <v>-20.93</v>
      </c>
      <c r="AJ7" s="0" t="s">
        <v>181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0"/>
      <c r="F8" s="0"/>
      <c r="G8" s="0"/>
      <c r="H8" s="0"/>
      <c r="I8" s="0"/>
      <c r="J8" s="11" t="n">
        <v>44776</v>
      </c>
      <c r="K8" s="6" t="n">
        <v>-1000</v>
      </c>
      <c r="L8" s="0" t="s">
        <v>274</v>
      </c>
      <c r="M8" s="11" t="n">
        <v>45168</v>
      </c>
      <c r="N8" s="6" t="n">
        <v>-32.41</v>
      </c>
      <c r="O8" s="0" t="s">
        <v>298</v>
      </c>
      <c r="P8" s="0"/>
      <c r="Q8" s="10" t="s">
        <f>=XIRR(Q2:Q7,P2:P7)</f>
      </c>
      <c r="R8" s="0"/>
      <c r="S8" s="0"/>
      <c r="T8" s="0"/>
      <c r="U8" s="0"/>
      <c r="V8" s="0"/>
      <c r="W8" s="0"/>
      <c r="X8" s="0"/>
      <c r="Y8" s="11" t="n">
        <v>45440</v>
      </c>
      <c r="Z8" s="6" t="n">
        <v>-1087.53</v>
      </c>
      <c r="AA8" s="0" t="s">
        <v>464</v>
      </c>
      <c r="AB8" s="11" t="n">
        <v>44245</v>
      </c>
      <c r="AC8" s="6" t="n">
        <v>103.25</v>
      </c>
      <c r="AD8" s="0" t="s">
        <v>463</v>
      </c>
      <c r="AE8" s="11" t="n">
        <v>45516</v>
      </c>
      <c r="AF8" s="6" t="n">
        <v>-1500.66</v>
      </c>
      <c r="AG8" s="0" t="s">
        <v>464</v>
      </c>
      <c r="AH8" s="11" t="n">
        <v>44837</v>
      </c>
      <c r="AI8" s="6" t="n">
        <v>-20.93</v>
      </c>
      <c r="AJ8" s="0" t="s">
        <v>181</v>
      </c>
    </row>
    <row collapsed="false" customFormat="false" customHeight="false" hidden="false" ht="12.1" outlineLevel="0" r="9">
      <c r="A9" s="0"/>
      <c r="B9" s="8" t="s">
        <f>=-SUM(B2:B7)</f>
      </c>
      <c r="C9" s="0" t="s">
        <v>466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11" t="n">
        <v>45350</v>
      </c>
      <c r="N9" s="6" t="n">
        <v>-32.41</v>
      </c>
      <c r="O9" s="0" t="s">
        <v>298</v>
      </c>
      <c r="P9" s="0"/>
      <c r="Q9" s="8" t="s">
        <f>=-SUM(Q2:Q7)</f>
      </c>
      <c r="R9" s="0" t="s">
        <v>466</v>
      </c>
      <c r="S9" s="0"/>
      <c r="T9" s="0"/>
      <c r="U9" s="0"/>
      <c r="V9" s="0"/>
      <c r="W9" s="0"/>
      <c r="X9" s="0"/>
      <c r="Y9" s="0"/>
      <c r="Z9" s="10" t="s">
        <f>=XIRR(Z2:Z8,Y2:Y8)</f>
      </c>
      <c r="AA9" s="0"/>
      <c r="AB9" s="11" t="n">
        <v>44467</v>
      </c>
      <c r="AC9" s="6" t="n">
        <v>16.29</v>
      </c>
      <c r="AD9" s="0" t="s">
        <v>463</v>
      </c>
      <c r="AE9" s="0"/>
      <c r="AF9" s="10" t="s">
        <f>=XIRR(AF2:AF8,AE2:AE8)</f>
      </c>
      <c r="AG9" s="0"/>
      <c r="AH9" s="11" t="n">
        <v>44928</v>
      </c>
      <c r="AI9" s="6" t="n">
        <v>-23.93</v>
      </c>
      <c r="AJ9" s="0" t="s">
        <v>292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466</v>
      </c>
      <c r="M10" s="11" t="n">
        <v>45349</v>
      </c>
      <c r="N10" s="6" t="n">
        <v>-1000</v>
      </c>
      <c r="O10" s="0" t="s">
        <v>360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8" t="s">
        <f>=-SUM(Z2:Z8)</f>
      </c>
      <c r="AA10" s="0" t="s">
        <v>466</v>
      </c>
      <c r="AB10" s="11" t="n">
        <v>44469</v>
      </c>
      <c r="AC10" s="6" t="n">
        <v>17.85</v>
      </c>
      <c r="AD10" s="0" t="s">
        <v>463</v>
      </c>
      <c r="AE10" s="0"/>
      <c r="AF10" s="8" t="s">
        <f>=-SUM(AF2:AF8)</f>
      </c>
      <c r="AG10" s="0" t="s">
        <v>466</v>
      </c>
      <c r="AH10" s="11" t="n">
        <v>45019</v>
      </c>
      <c r="AI10" s="6" t="n">
        <v>-23.93</v>
      </c>
      <c r="AJ10" s="0" t="s">
        <v>292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0" t="s">
        <f>=XIRR(N2:N10,M2:M10)</f>
      </c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44473</v>
      </c>
      <c r="AC11" s="6" t="n">
        <v>175.32</v>
      </c>
      <c r="AD11" s="0" t="s">
        <v>463</v>
      </c>
      <c r="AE11" s="0"/>
      <c r="AF11" s="0"/>
      <c r="AG11" s="0"/>
      <c r="AH11" s="11" t="n">
        <v>45110</v>
      </c>
      <c r="AI11" s="6" t="n">
        <v>-23.93</v>
      </c>
      <c r="AJ11" s="0" t="s">
        <v>292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8" t="s">
        <f>=-SUM(N2:N10)</f>
      </c>
      <c r="O12" s="0" t="s">
        <v>466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45516</v>
      </c>
      <c r="AC12" s="6" t="n">
        <v>-744</v>
      </c>
      <c r="AD12" s="0" t="s">
        <v>464</v>
      </c>
      <c r="AE12" s="0"/>
      <c r="AF12" s="0"/>
      <c r="AG12" s="0"/>
      <c r="AH12" s="11" t="n">
        <v>45201</v>
      </c>
      <c r="AI12" s="6" t="n">
        <v>-23.93</v>
      </c>
      <c r="AJ12" s="0" t="s">
        <v>292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45292</v>
      </c>
      <c r="AI13" s="6" t="n">
        <v>-23.93</v>
      </c>
      <c r="AJ13" s="0" t="s">
        <v>292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466</v>
      </c>
      <c r="AE14" s="0"/>
      <c r="AF14" s="0"/>
      <c r="AG14" s="0"/>
      <c r="AH14" s="11" t="n">
        <v>45383</v>
      </c>
      <c r="AI14" s="6" t="n">
        <v>-23.93</v>
      </c>
      <c r="AJ14" s="0" t="s">
        <v>292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45382</v>
      </c>
      <c r="AI15" s="6" t="n">
        <v>-1000</v>
      </c>
      <c r="AJ15" s="0" t="s">
        <v>367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466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Y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480</v>
      </c>
      <c r="C1" s="0"/>
      <c r="D1" s="0"/>
      <c r="E1" s="3" t="s">
        <v>481</v>
      </c>
      <c r="F1" s="0"/>
      <c r="G1" s="0"/>
      <c r="H1" s="3" t="s">
        <v>482</v>
      </c>
      <c r="I1" s="0"/>
      <c r="J1" s="0"/>
      <c r="K1" s="3" t="s">
        <v>483</v>
      </c>
      <c r="L1" s="0"/>
      <c r="M1" s="0"/>
      <c r="N1" s="3" t="s">
        <v>484</v>
      </c>
      <c r="O1" s="0"/>
      <c r="P1" s="0"/>
      <c r="Q1" s="3" t="s">
        <v>485</v>
      </c>
      <c r="R1" s="0"/>
      <c r="S1" s="0"/>
      <c r="T1" s="3" t="s">
        <v>486</v>
      </c>
      <c r="U1" s="0"/>
      <c r="V1" s="0"/>
      <c r="W1" s="3" t="s">
        <v>487</v>
      </c>
      <c r="X1" s="0"/>
      <c r="Y1" s="0"/>
      <c r="Z1" s="3" t="s">
        <v>488</v>
      </c>
      <c r="AA1" s="0"/>
      <c r="AB1" s="0"/>
      <c r="AC1" s="3" t="s">
        <v>489</v>
      </c>
      <c r="AD1" s="0"/>
      <c r="AE1" s="0"/>
      <c r="AF1" s="3" t="s">
        <v>490</v>
      </c>
      <c r="AG1" s="0"/>
      <c r="AH1" s="0"/>
      <c r="AI1" s="3" t="s">
        <v>491</v>
      </c>
      <c r="AJ1" s="0"/>
      <c r="AK1" s="0"/>
      <c r="AL1" s="3" t="s">
        <v>492</v>
      </c>
      <c r="AM1" s="0"/>
      <c r="AN1" s="0"/>
      <c r="AO1" s="3" t="s">
        <v>493</v>
      </c>
      <c r="AP1" s="0"/>
      <c r="AQ1" s="0"/>
      <c r="AR1" s="3" t="s">
        <v>494</v>
      </c>
      <c r="AS1" s="0"/>
      <c r="AT1" s="0"/>
      <c r="AU1" s="3" t="s">
        <v>495</v>
      </c>
      <c r="AV1" s="0"/>
      <c r="AW1" s="0"/>
      <c r="AX1" s="3" t="s">
        <v>496</v>
      </c>
      <c r="AY1" s="0"/>
      <c r="AZ1" s="0"/>
      <c r="BA1" s="3" t="s">
        <v>497</v>
      </c>
      <c r="BB1" s="0"/>
      <c r="BC1" s="0"/>
      <c r="BD1" s="3" t="s">
        <v>498</v>
      </c>
      <c r="BE1" s="0"/>
      <c r="BF1" s="0"/>
      <c r="BG1" s="3" t="s">
        <v>499</v>
      </c>
      <c r="BH1" s="0"/>
      <c r="BI1" s="0"/>
      <c r="BJ1" s="3" t="s">
        <v>500</v>
      </c>
      <c r="BK1" s="0"/>
      <c r="BL1" s="0"/>
      <c r="BM1" s="3" t="s">
        <v>501</v>
      </c>
      <c r="BN1" s="0"/>
      <c r="BO1" s="0"/>
      <c r="BP1" s="3" t="s">
        <v>502</v>
      </c>
      <c r="BQ1" s="0"/>
      <c r="BR1" s="0"/>
      <c r="BS1" s="3" t="s">
        <v>503</v>
      </c>
      <c r="BT1" s="0"/>
      <c r="BU1" s="0"/>
      <c r="BV1" s="3" t="s">
        <v>504</v>
      </c>
      <c r="BW1" s="0"/>
      <c r="BX1" s="0"/>
      <c r="BY1" s="3" t="s">
        <v>505</v>
      </c>
      <c r="BZ1" s="0"/>
      <c r="CA1" s="0"/>
      <c r="CB1" s="3" t="s">
        <v>506</v>
      </c>
      <c r="CC1" s="0"/>
      <c r="CD1" s="0"/>
      <c r="CE1" s="3" t="s">
        <v>507</v>
      </c>
      <c r="CF1" s="0"/>
      <c r="CG1" s="0"/>
      <c r="CH1" s="3" t="s">
        <v>508</v>
      </c>
      <c r="CI1" s="0"/>
      <c r="CJ1" s="0"/>
      <c r="CK1" s="3" t="s">
        <v>509</v>
      </c>
      <c r="CL1" s="0"/>
      <c r="CM1" s="0"/>
      <c r="CN1" s="3" t="s">
        <v>510</v>
      </c>
      <c r="CO1" s="0"/>
      <c r="CP1" s="0"/>
      <c r="CQ1" s="3" t="s">
        <v>511</v>
      </c>
      <c r="CR1" s="0"/>
      <c r="CS1" s="0"/>
      <c r="CT1" s="3" t="s">
        <v>512</v>
      </c>
      <c r="CU1" s="0"/>
      <c r="CV1" s="0"/>
      <c r="CW1" s="3" t="s">
        <v>513</v>
      </c>
      <c r="CX1" s="0"/>
      <c r="CY1" s="0"/>
      <c r="CZ1" s="3" t="s">
        <v>514</v>
      </c>
      <c r="DA1" s="0"/>
      <c r="DB1" s="0"/>
      <c r="DC1" s="3" t="s">
        <v>515</v>
      </c>
      <c r="DD1" s="0"/>
      <c r="DE1" s="0"/>
      <c r="DF1" s="3" t="s">
        <v>516</v>
      </c>
      <c r="DG1" s="0"/>
      <c r="DH1" s="0"/>
      <c r="DI1" s="3" t="s">
        <v>517</v>
      </c>
      <c r="DJ1" s="0"/>
      <c r="DK1" s="0"/>
      <c r="DL1" s="3" t="s">
        <v>518</v>
      </c>
      <c r="DM1" s="0"/>
      <c r="DN1" s="0"/>
      <c r="DO1" s="3" t="s">
        <v>519</v>
      </c>
      <c r="DP1" s="0"/>
      <c r="DQ1" s="0"/>
      <c r="DR1" s="3" t="s">
        <v>520</v>
      </c>
      <c r="DS1" s="0"/>
      <c r="DT1" s="0"/>
      <c r="DU1" s="3" t="s">
        <v>521</v>
      </c>
      <c r="DV1" s="0"/>
      <c r="DW1" s="0"/>
      <c r="DX1" s="3" t="s">
        <v>522</v>
      </c>
      <c r="DY1" s="0"/>
    </row>
    <row collapsed="false" customFormat="false" customHeight="false" hidden="false" ht="12.1" outlineLevel="0" r="2">
      <c r="A2" s="11" t="n">
        <v>44473</v>
      </c>
      <c r="B2" s="6" t="n">
        <v>100</v>
      </c>
      <c r="C2" s="6" t="n">
        <v>21602.95</v>
      </c>
      <c r="D2" s="11" t="n">
        <v>45481</v>
      </c>
      <c r="E2" s="6" t="n">
        <v>1</v>
      </c>
      <c r="F2" s="6" t="n">
        <v>4350</v>
      </c>
      <c r="G2" s="11" t="n">
        <v>44187</v>
      </c>
      <c r="H2" s="6" t="n">
        <v>10</v>
      </c>
      <c r="I2" s="6" t="n">
        <v>3260.25</v>
      </c>
      <c r="J2" s="11" t="n">
        <v>44245</v>
      </c>
      <c r="K2" s="6" t="n">
        <v>10</v>
      </c>
      <c r="L2" s="6" t="n">
        <v>2246.56</v>
      </c>
      <c r="M2" s="11" t="n">
        <v>44187</v>
      </c>
      <c r="N2" s="6" t="n">
        <v>10</v>
      </c>
      <c r="O2" s="6" t="n">
        <v>959.36</v>
      </c>
      <c r="P2" s="11" t="n">
        <v>44187</v>
      </c>
      <c r="Q2" s="6" t="n">
        <v>1</v>
      </c>
      <c r="R2" s="6" t="n">
        <v>856.59</v>
      </c>
      <c r="S2" s="11" t="n">
        <v>44305</v>
      </c>
      <c r="T2" s="6" t="n">
        <v>1</v>
      </c>
      <c r="U2" s="6" t="n">
        <v>2387.65</v>
      </c>
      <c r="V2" s="11" t="n">
        <v>44243</v>
      </c>
      <c r="W2" s="6" t="n">
        <v>10</v>
      </c>
      <c r="X2" s="6" t="n">
        <v>2081.44</v>
      </c>
      <c r="Y2" s="11" t="n">
        <v>44187</v>
      </c>
      <c r="Z2" s="6" t="n">
        <v>100</v>
      </c>
      <c r="AA2" s="6" t="n">
        <v>810.06</v>
      </c>
      <c r="AB2" s="11" t="n">
        <v>44187</v>
      </c>
      <c r="AC2" s="6" t="n">
        <v>10</v>
      </c>
      <c r="AD2" s="6" t="n">
        <v>2380.25</v>
      </c>
      <c r="AE2" s="11" t="n">
        <v>44187</v>
      </c>
      <c r="AF2" s="6" t="n">
        <v>1000</v>
      </c>
      <c r="AG2" s="6" t="n">
        <v>713.9</v>
      </c>
      <c r="AH2" s="11" t="n">
        <v>44267</v>
      </c>
      <c r="AI2" s="6" t="n">
        <v>2</v>
      </c>
      <c r="AJ2" s="6" t="n">
        <v>1455.01</v>
      </c>
      <c r="AK2" s="11" t="n">
        <v>44267</v>
      </c>
      <c r="AL2" s="6" t="n">
        <v>100000</v>
      </c>
      <c r="AM2" s="6" t="n">
        <v>1140.79</v>
      </c>
      <c r="AN2" s="11" t="n">
        <v>44187</v>
      </c>
      <c r="AO2" s="6" t="n">
        <v>10</v>
      </c>
      <c r="AP2" s="6" t="n">
        <v>1620.32</v>
      </c>
      <c r="AQ2" s="11" t="n">
        <v>44187</v>
      </c>
      <c r="AR2" s="6" t="n">
        <v>10</v>
      </c>
      <c r="AS2" s="6" t="n">
        <v>692.48</v>
      </c>
      <c r="AT2" s="11" t="n">
        <v>44396</v>
      </c>
      <c r="AU2" s="6" t="n">
        <v>2</v>
      </c>
      <c r="AV2" s="6" t="n">
        <v>461.87</v>
      </c>
      <c r="AW2" s="11" t="n">
        <v>44187</v>
      </c>
      <c r="AX2" s="6" t="n">
        <v>1</v>
      </c>
      <c r="AY2" s="6" t="n">
        <v>505.45</v>
      </c>
      <c r="AZ2" s="11" t="n">
        <v>44194</v>
      </c>
      <c r="BA2" s="6" t="n">
        <v>10</v>
      </c>
      <c r="BB2" s="6" t="n">
        <v>853.59</v>
      </c>
      <c r="BC2" s="11" t="n">
        <v>44302</v>
      </c>
      <c r="BD2" s="6" t="n">
        <v>1000</v>
      </c>
      <c r="BE2" s="6" t="n">
        <v>826.57</v>
      </c>
      <c r="BF2" s="11" t="n">
        <v>44187</v>
      </c>
      <c r="BG2" s="6" t="n">
        <v>10</v>
      </c>
      <c r="BH2" s="6" t="n">
        <v>360</v>
      </c>
      <c r="BI2" s="11" t="n">
        <v>44232</v>
      </c>
      <c r="BJ2" s="6" t="n">
        <v>10</v>
      </c>
      <c r="BK2" s="6" t="n">
        <v>516.81</v>
      </c>
      <c r="BL2" s="11" t="n">
        <v>44272</v>
      </c>
      <c r="BM2" s="6" t="n">
        <v>10</v>
      </c>
      <c r="BN2" s="6" t="n">
        <v>616.92</v>
      </c>
      <c r="BO2" s="11" t="n">
        <v>45427</v>
      </c>
      <c r="BP2" s="6" t="n">
        <v>100</v>
      </c>
      <c r="BQ2" s="6" t="n">
        <v>370.72</v>
      </c>
      <c r="BR2" s="11" t="n">
        <v>45643</v>
      </c>
      <c r="BS2" s="6" t="n">
        <v>10</v>
      </c>
      <c r="BT2" s="6" t="n">
        <v>297.85</v>
      </c>
      <c r="BU2" s="11" t="n">
        <v>44329</v>
      </c>
      <c r="BV2" s="6" t="n">
        <v>1</v>
      </c>
      <c r="BW2" s="6" t="n">
        <v>3743.09</v>
      </c>
      <c r="BX2" s="11" t="n">
        <v>44187</v>
      </c>
      <c r="BY2" s="6" t="n">
        <v>79</v>
      </c>
      <c r="BZ2" s="6" t="n">
        <v>2198.5147</v>
      </c>
      <c r="CA2" s="11" t="n">
        <v>44243</v>
      </c>
      <c r="CB2" s="6" t="n">
        <v>10</v>
      </c>
      <c r="CC2" s="6" t="n">
        <v>900.63</v>
      </c>
      <c r="CD2" s="11" t="n">
        <v>44187</v>
      </c>
      <c r="CE2" s="6" t="n">
        <v>40</v>
      </c>
      <c r="CF2" s="6" t="n">
        <v>3862.68</v>
      </c>
      <c r="CG2" s="11" t="n">
        <v>44403</v>
      </c>
      <c r="CH2" s="6" t="n">
        <v>2</v>
      </c>
      <c r="CI2" s="6" t="n">
        <v>129.292</v>
      </c>
      <c r="CJ2" s="11" t="n">
        <v>44187</v>
      </c>
      <c r="CK2" s="6" t="n">
        <v>6</v>
      </c>
      <c r="CL2" s="6" t="n">
        <v>306.8724</v>
      </c>
      <c r="CM2" s="11" t="n">
        <v>44187</v>
      </c>
      <c r="CN2" s="6" t="n">
        <v>1</v>
      </c>
      <c r="CO2" s="6" t="n">
        <v>1001.99</v>
      </c>
      <c r="CP2" s="11" t="n">
        <v>44333</v>
      </c>
      <c r="CQ2" s="6" t="n">
        <v>1</v>
      </c>
      <c r="CR2" s="6" t="n">
        <v>1008.92</v>
      </c>
      <c r="CS2" s="11" t="n">
        <v>45173</v>
      </c>
      <c r="CT2" s="6" t="n">
        <v>1</v>
      </c>
      <c r="CU2" s="6" t="n">
        <v>867.58</v>
      </c>
      <c r="CV2" s="11" t="n">
        <v>44491</v>
      </c>
      <c r="CW2" s="6" t="n">
        <v>1</v>
      </c>
      <c r="CX2" s="6" t="n">
        <v>1017.03</v>
      </c>
      <c r="CY2" s="11" t="n">
        <v>45141</v>
      </c>
      <c r="CZ2" s="6" t="n">
        <v>1</v>
      </c>
      <c r="DA2" s="6" t="n">
        <v>1022.93</v>
      </c>
      <c r="DB2" s="11" t="n">
        <v>45141</v>
      </c>
      <c r="DC2" s="6" t="n">
        <v>1</v>
      </c>
      <c r="DD2" s="6" t="n">
        <v>1054.22</v>
      </c>
      <c r="DE2" s="11" t="n">
        <v>45141</v>
      </c>
      <c r="DF2" s="6" t="n">
        <v>1</v>
      </c>
      <c r="DG2" s="6" t="n">
        <v>1017.89</v>
      </c>
      <c r="DH2" s="11" t="n">
        <v>45355</v>
      </c>
      <c r="DI2" s="6" t="n">
        <v>1</v>
      </c>
      <c r="DJ2" s="6" t="n">
        <v>980.3</v>
      </c>
      <c r="DK2" s="11" t="n">
        <v>45141</v>
      </c>
      <c r="DL2" s="6" t="n">
        <v>1</v>
      </c>
      <c r="DM2" s="6" t="n">
        <v>1050</v>
      </c>
      <c r="DN2" s="11" t="n">
        <v>45141</v>
      </c>
      <c r="DO2" s="6" t="n">
        <v>1</v>
      </c>
      <c r="DP2" s="6" t="n">
        <v>1028.84</v>
      </c>
      <c r="DQ2" s="11" t="n">
        <v>45352</v>
      </c>
      <c r="DR2" s="6" t="n">
        <v>1</v>
      </c>
      <c r="DS2" s="6" t="n">
        <v>995.44</v>
      </c>
      <c r="DT2" s="11" t="n">
        <v>45576</v>
      </c>
      <c r="DU2" s="6" t="n">
        <v>1</v>
      </c>
      <c r="DV2" s="6" t="n">
        <v>1005.14</v>
      </c>
      <c r="DW2" s="11" t="n">
        <v>45364</v>
      </c>
      <c r="DX2" s="6" t="n">
        <v>1</v>
      </c>
      <c r="DY2" s="6" t="n">
        <v>643</v>
      </c>
    </row>
    <row collapsed="false" customFormat="false" customHeight="false" hidden="false" ht="12.1" outlineLevel="0" r="3">
      <c r="A3" s="11" t="n">
        <v>45526</v>
      </c>
      <c r="B3" s="6" t="n">
        <v>10</v>
      </c>
      <c r="C3" s="6" t="n">
        <v>1205.72</v>
      </c>
      <c r="D3" s="11" t="n">
        <v>45579</v>
      </c>
      <c r="E3" s="6" t="n">
        <v>1</v>
      </c>
      <c r="F3" s="6" t="n">
        <v>4002</v>
      </c>
      <c r="G3" s="11" t="n">
        <v>44251</v>
      </c>
      <c r="H3" s="6" t="n">
        <v>10</v>
      </c>
      <c r="I3" s="6" t="n">
        <v>3172.2</v>
      </c>
      <c r="J3" s="11" t="n">
        <v>45195</v>
      </c>
      <c r="K3" s="6" t="n">
        <v>10</v>
      </c>
      <c r="L3" s="6" t="n">
        <v>1638.68</v>
      </c>
      <c r="M3" s="11" t="n">
        <v>44187</v>
      </c>
      <c r="N3" s="6" t="n">
        <v>10</v>
      </c>
      <c r="O3" s="6" t="n">
        <v>959.86</v>
      </c>
      <c r="P3" s="11" t="n">
        <v>44267</v>
      </c>
      <c r="Q3" s="6" t="n">
        <v>1</v>
      </c>
      <c r="R3" s="6" t="n">
        <v>858.6</v>
      </c>
      <c r="S3" s="0"/>
      <c r="T3" s="5" t="s">
        <f>=SUM(U2:U2)/SUM(T2:T2)</f>
      </c>
      <c r="U3" s="0" t="s">
        <v>11</v>
      </c>
      <c r="V3" s="11" t="n">
        <v>45621</v>
      </c>
      <c r="W3" s="6" t="n">
        <v>10</v>
      </c>
      <c r="X3" s="6" t="n">
        <v>1190.31</v>
      </c>
      <c r="Y3" s="11" t="n">
        <v>44270</v>
      </c>
      <c r="Z3" s="6" t="n">
        <v>100</v>
      </c>
      <c r="AA3" s="6" t="n">
        <v>780.54</v>
      </c>
      <c r="AB3" s="0"/>
      <c r="AC3" s="5" t="s">
        <f>=SUM(AD2:AD2)/SUM(AC2:AC2)</f>
      </c>
      <c r="AD3" s="0" t="s">
        <v>11</v>
      </c>
      <c r="AE3" s="11" t="n">
        <v>44368</v>
      </c>
      <c r="AF3" s="6" t="n">
        <v>1000</v>
      </c>
      <c r="AG3" s="6" t="n">
        <v>800.65</v>
      </c>
      <c r="AH3" s="11" t="n">
        <v>44302</v>
      </c>
      <c r="AI3" s="6" t="n">
        <v>1</v>
      </c>
      <c r="AJ3" s="6" t="n">
        <v>686.98</v>
      </c>
      <c r="AK3" s="11" t="n">
        <v>44470</v>
      </c>
      <c r="AL3" s="6" t="n">
        <v>100000</v>
      </c>
      <c r="AM3" s="6" t="n">
        <v>1067.94</v>
      </c>
      <c r="AN3" s="0"/>
      <c r="AO3" s="5" t="s">
        <f>=SUM(AP2:AP2)/SUM(AO2:AO2)</f>
      </c>
      <c r="AP3" s="0" t="s">
        <v>11</v>
      </c>
      <c r="AQ3" s="11" t="n">
        <v>44526</v>
      </c>
      <c r="AR3" s="6" t="n">
        <v>10</v>
      </c>
      <c r="AS3" s="6" t="n">
        <v>606.42</v>
      </c>
      <c r="AT3" s="11" t="n">
        <v>44543</v>
      </c>
      <c r="AU3" s="6" t="n">
        <v>2</v>
      </c>
      <c r="AV3" s="6" t="n">
        <v>433.3</v>
      </c>
      <c r="AW3" s="11" t="n">
        <v>44396</v>
      </c>
      <c r="AX3" s="6" t="n">
        <v>1</v>
      </c>
      <c r="AY3" s="6" t="n">
        <v>480.64</v>
      </c>
      <c r="AZ3" s="11" t="n">
        <v>45588</v>
      </c>
      <c r="BA3" s="6" t="n">
        <v>10</v>
      </c>
      <c r="BB3" s="6" t="n">
        <v>639.88</v>
      </c>
      <c r="BC3" s="11" t="n">
        <v>44396</v>
      </c>
      <c r="BD3" s="6" t="n">
        <v>1000</v>
      </c>
      <c r="BE3" s="6" t="n">
        <v>781.24</v>
      </c>
      <c r="BF3" s="11" t="n">
        <v>44396</v>
      </c>
      <c r="BG3" s="6" t="n">
        <v>10</v>
      </c>
      <c r="BH3" s="6" t="n">
        <v>472.88</v>
      </c>
      <c r="BI3" s="11" t="n">
        <v>44897</v>
      </c>
      <c r="BJ3" s="6" t="n">
        <v>10</v>
      </c>
      <c r="BK3" s="6" t="n">
        <v>311.84</v>
      </c>
      <c r="BL3" s="0"/>
      <c r="BM3" s="5" t="s">
        <f>=SUM(BN2:BN2)/SUM(BM2:BM2)</f>
      </c>
      <c r="BN3" s="0" t="s">
        <v>11</v>
      </c>
      <c r="BO3" s="11" t="n">
        <v>45525</v>
      </c>
      <c r="BP3" s="6" t="n">
        <v>100</v>
      </c>
      <c r="BQ3" s="6" t="n">
        <v>201.32</v>
      </c>
      <c r="BR3" s="0"/>
      <c r="BS3" s="5" t="s">
        <f>=SUM(BT2:BT2)/SUM(BS2:BS2)</f>
      </c>
      <c r="BT3" s="0" t="s">
        <v>11</v>
      </c>
      <c r="BU3" s="11" t="n">
        <v>44403</v>
      </c>
      <c r="BV3" s="6" t="n">
        <v>1</v>
      </c>
      <c r="BW3" s="6" t="n">
        <v>3333.31</v>
      </c>
      <c r="BX3" s="0"/>
      <c r="BY3" s="5" t="s">
        <f>=SUM(BZ2:BZ2)/SUM(BY2:BY2)</f>
      </c>
      <c r="BZ3" s="0" t="s">
        <v>11</v>
      </c>
      <c r="CA3" s="11" t="n">
        <v>44467</v>
      </c>
      <c r="CB3" s="6" t="n">
        <v>10</v>
      </c>
      <c r="CC3" s="6" t="n">
        <v>849.88</v>
      </c>
      <c r="CD3" s="11" t="n">
        <v>44491</v>
      </c>
      <c r="CE3" s="6" t="n">
        <v>10</v>
      </c>
      <c r="CF3" s="6" t="n">
        <v>906.29</v>
      </c>
      <c r="CG3" s="11" t="n">
        <v>44473</v>
      </c>
      <c r="CH3" s="6" t="n">
        <v>3</v>
      </c>
      <c r="CI3" s="6" t="n">
        <v>192.92</v>
      </c>
      <c r="CJ3" s="0"/>
      <c r="CK3" s="5" t="s">
        <f>=SUM(CL2:CL2)/SUM(CK2:CK2)</f>
      </c>
      <c r="CL3" s="0" t="s">
        <v>11</v>
      </c>
      <c r="CM3" s="11" t="n">
        <v>44201</v>
      </c>
      <c r="CN3" s="6" t="n">
        <v>1</v>
      </c>
      <c r="CO3" s="6" t="n">
        <v>1012.46</v>
      </c>
      <c r="CP3" s="11" t="n">
        <v>44460</v>
      </c>
      <c r="CQ3" s="6" t="n">
        <v>1</v>
      </c>
      <c r="CR3" s="6" t="n">
        <v>1019.98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</row>
    <row collapsed="false" customFormat="false" customHeight="false" hidden="false" ht="12.1" outlineLevel="0" r="4">
      <c r="A4" s="11" t="n">
        <v>45575</v>
      </c>
      <c r="B4" s="6" t="n">
        <v>10</v>
      </c>
      <c r="C4" s="6" t="n">
        <v>1039.02</v>
      </c>
      <c r="D4" s="0"/>
      <c r="E4" s="5" t="s">
        <f>=SUM(F2:F3)/SUM(E2:E3)</f>
      </c>
      <c r="F4" s="0" t="s">
        <v>11</v>
      </c>
      <c r="G4" s="11" t="n">
        <v>45621</v>
      </c>
      <c r="H4" s="6" t="n">
        <v>10</v>
      </c>
      <c r="I4" s="6" t="n">
        <v>1743.55</v>
      </c>
      <c r="J4" s="11" t="n">
        <v>45453</v>
      </c>
      <c r="K4" s="6" t="n">
        <v>10</v>
      </c>
      <c r="L4" s="6" t="n">
        <v>1185.71</v>
      </c>
      <c r="M4" s="11" t="n">
        <v>44491</v>
      </c>
      <c r="N4" s="6" t="n">
        <v>10</v>
      </c>
      <c r="O4" s="6" t="n">
        <v>1273.88</v>
      </c>
      <c r="P4" s="11" t="n">
        <v>44330</v>
      </c>
      <c r="Q4" s="6" t="n">
        <v>1</v>
      </c>
      <c r="R4" s="6" t="n">
        <v>750.52</v>
      </c>
      <c r="S4" s="0"/>
      <c r="T4" s="6" t="n">
        <v>3333.5</v>
      </c>
      <c r="U4" s="0" t="s">
        <v>523</v>
      </c>
      <c r="V4" s="0"/>
      <c r="W4" s="5" t="s">
        <f>=SUM(X2:X3)/SUM(W2:W3)</f>
      </c>
      <c r="X4" s="0" t="s">
        <v>11</v>
      </c>
      <c r="Y4" s="11" t="n">
        <v>44362</v>
      </c>
      <c r="Z4" s="6" t="n">
        <v>100</v>
      </c>
      <c r="AA4" s="6" t="n">
        <v>703.49</v>
      </c>
      <c r="AB4" s="0"/>
      <c r="AC4" s="6" t="n">
        <v>308.7</v>
      </c>
      <c r="AD4" s="0" t="s">
        <v>523</v>
      </c>
      <c r="AE4" s="11" t="n">
        <v>44411</v>
      </c>
      <c r="AF4" s="6" t="n">
        <v>1000</v>
      </c>
      <c r="AG4" s="6" t="n">
        <v>667.07</v>
      </c>
      <c r="AH4" s="11" t="n">
        <v>44333</v>
      </c>
      <c r="AI4" s="6" t="n">
        <v>1</v>
      </c>
      <c r="AJ4" s="6" t="n">
        <v>653.55</v>
      </c>
      <c r="AK4" s="11" t="n">
        <v>44543</v>
      </c>
      <c r="AL4" s="6" t="n">
        <v>100000</v>
      </c>
      <c r="AM4" s="6" t="n">
        <v>965.67</v>
      </c>
      <c r="AN4" s="0"/>
      <c r="AO4" s="6" t="n">
        <v>221.13</v>
      </c>
      <c r="AP4" s="0" t="s">
        <v>523</v>
      </c>
      <c r="AQ4" s="11" t="n">
        <v>44656</v>
      </c>
      <c r="AR4" s="6" t="n">
        <v>10</v>
      </c>
      <c r="AS4" s="6" t="n">
        <v>380.27</v>
      </c>
      <c r="AT4" s="11" t="n">
        <v>44656</v>
      </c>
      <c r="AU4" s="6" t="n">
        <v>2</v>
      </c>
      <c r="AV4" s="6" t="n">
        <v>249.17</v>
      </c>
      <c r="AW4" s="11" t="n">
        <v>44526</v>
      </c>
      <c r="AX4" s="6" t="n">
        <v>1</v>
      </c>
      <c r="AY4" s="6" t="n">
        <v>469.33</v>
      </c>
      <c r="AZ4" s="11" t="n">
        <v>45621</v>
      </c>
      <c r="BA4" s="6" t="n">
        <v>10</v>
      </c>
      <c r="BB4" s="6" t="n">
        <v>511.8</v>
      </c>
      <c r="BC4" s="11" t="n">
        <v>45588</v>
      </c>
      <c r="BD4" s="6" t="n">
        <v>1000</v>
      </c>
      <c r="BE4" s="6" t="n">
        <v>516.91</v>
      </c>
      <c r="BF4" s="11" t="n">
        <v>45260</v>
      </c>
      <c r="BG4" s="6" t="n">
        <v>10</v>
      </c>
      <c r="BH4" s="6" t="n">
        <v>367.92</v>
      </c>
      <c r="BI4" s="11" t="n">
        <v>45588</v>
      </c>
      <c r="BJ4" s="6" t="n">
        <v>10</v>
      </c>
      <c r="BK4" s="6" t="n">
        <v>397.74</v>
      </c>
      <c r="BL4" s="0"/>
      <c r="BM4" s="6" t="n">
        <v>137.5</v>
      </c>
      <c r="BN4" s="0" t="s">
        <v>523</v>
      </c>
      <c r="BO4" s="11" t="n">
        <v>45532</v>
      </c>
      <c r="BP4" s="6" t="n">
        <v>200</v>
      </c>
      <c r="BQ4" s="6" t="n">
        <v>256.15</v>
      </c>
      <c r="BR4" s="0"/>
      <c r="BS4" s="6" t="n">
        <v>55.12</v>
      </c>
      <c r="BT4" s="0" t="s">
        <v>523</v>
      </c>
      <c r="BU4" s="0"/>
      <c r="BV4" s="5" t="s">
        <f>=SUM(BW2:BW3)/SUM(BV2:BV3)</f>
      </c>
      <c r="BW4" s="0" t="s">
        <v>11</v>
      </c>
      <c r="BX4" s="0"/>
      <c r="BY4" s="6" t="n">
        <v>42.25391146</v>
      </c>
      <c r="BZ4" s="0" t="s">
        <v>523</v>
      </c>
      <c r="CA4" s="0"/>
      <c r="CB4" s="5" t="s">
        <f>=SUM(CC2:CC3)/SUM(CB2:CB3)</f>
      </c>
      <c r="CC4" s="0" t="s">
        <v>11</v>
      </c>
      <c r="CD4" s="0"/>
      <c r="CE4" s="5" t="s">
        <f>=SUM(CF2:CF3)/SUM(CE2:CE3)</f>
      </c>
      <c r="CF4" s="0" t="s">
        <v>11</v>
      </c>
      <c r="CG4" s="0"/>
      <c r="CH4" s="5" t="s">
        <f>=SUM(CI2:CI3)/SUM(CH2:CH3)</f>
      </c>
      <c r="CI4" s="0" t="s">
        <v>11</v>
      </c>
      <c r="CJ4" s="0"/>
      <c r="CK4" s="6" t="n">
        <v>95.6452658</v>
      </c>
      <c r="CL4" s="0" t="s">
        <v>523</v>
      </c>
      <c r="CM4" s="11" t="n">
        <v>44230</v>
      </c>
      <c r="CN4" s="6" t="n">
        <v>1</v>
      </c>
      <c r="CO4" s="6" t="n">
        <v>922.11</v>
      </c>
      <c r="CP4" s="11" t="n">
        <v>44480</v>
      </c>
      <c r="CQ4" s="6" t="n">
        <v>1</v>
      </c>
      <c r="CR4" s="6" t="n">
        <v>1018.94</v>
      </c>
      <c r="CS4" s="0"/>
      <c r="CT4" s="6" t="n">
        <v>96.8</v>
      </c>
      <c r="CU4" s="0" t="s">
        <v>523</v>
      </c>
      <c r="CV4" s="0"/>
      <c r="CW4" s="6" t="n">
        <v>92.798</v>
      </c>
      <c r="CX4" s="0" t="s">
        <v>523</v>
      </c>
      <c r="CY4" s="0"/>
      <c r="CZ4" s="6" t="n">
        <v>86.97</v>
      </c>
      <c r="DA4" s="0" t="s">
        <v>523</v>
      </c>
      <c r="DB4" s="0"/>
      <c r="DC4" s="6" t="n">
        <v>86.89</v>
      </c>
      <c r="DD4" s="0" t="s">
        <v>523</v>
      </c>
      <c r="DE4" s="0"/>
      <c r="DF4" s="6" t="n">
        <v>84.8</v>
      </c>
      <c r="DG4" s="0" t="s">
        <v>523</v>
      </c>
      <c r="DH4" s="0"/>
      <c r="DI4" s="6" t="n">
        <v>80.992</v>
      </c>
      <c r="DJ4" s="0" t="s">
        <v>523</v>
      </c>
      <c r="DK4" s="0"/>
      <c r="DL4" s="6" t="n">
        <v>83</v>
      </c>
      <c r="DM4" s="0" t="s">
        <v>523</v>
      </c>
      <c r="DN4" s="0"/>
      <c r="DO4" s="6" t="n">
        <v>81.58</v>
      </c>
      <c r="DP4" s="0" t="s">
        <v>523</v>
      </c>
      <c r="DQ4" s="0"/>
      <c r="DR4" s="6" t="n">
        <v>83.96</v>
      </c>
      <c r="DS4" s="0" t="s">
        <v>523</v>
      </c>
      <c r="DT4" s="0"/>
      <c r="DU4" s="6" t="n">
        <v>100.01</v>
      </c>
      <c r="DV4" s="0" t="s">
        <v>523</v>
      </c>
      <c r="DW4" s="0"/>
      <c r="DX4" s="6" t="n">
        <v>54.356</v>
      </c>
      <c r="DY4" s="0" t="s">
        <v>523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4438</v>
      </c>
      <c r="F5" s="0" t="s">
        <v>523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11" t="n">
        <v>45257</v>
      </c>
      <c r="N5" s="6" t="n">
        <v>10</v>
      </c>
      <c r="O5" s="6" t="n">
        <v>655.79</v>
      </c>
      <c r="P5" s="11" t="n">
        <v>44543</v>
      </c>
      <c r="Q5" s="6" t="n">
        <v>1</v>
      </c>
      <c r="R5" s="6" t="n">
        <v>688.48</v>
      </c>
      <c r="S5" s="0"/>
      <c r="T5" s="6" t="n">
        <v>1</v>
      </c>
      <c r="U5" s="0" t="s">
        <v>524</v>
      </c>
      <c r="V5" s="0"/>
      <c r="W5" s="6" t="n">
        <v>160.26</v>
      </c>
      <c r="X5" s="0" t="s">
        <v>523</v>
      </c>
      <c r="Y5" s="0"/>
      <c r="Z5" s="5" t="s">
        <f>=SUM(AA2:AA4)/SUM(Z2:Z4)</f>
      </c>
      <c r="AA5" s="0" t="s">
        <v>11</v>
      </c>
      <c r="AB5" s="0"/>
      <c r="AC5" s="6" t="n">
        <v>10</v>
      </c>
      <c r="AD5" s="0" t="s">
        <v>524</v>
      </c>
      <c r="AE5" s="11" t="n">
        <v>44529</v>
      </c>
      <c r="AF5" s="6" t="n">
        <v>1000</v>
      </c>
      <c r="AG5" s="6" t="n">
        <v>596.31</v>
      </c>
      <c r="AH5" s="11" t="n">
        <v>44466</v>
      </c>
      <c r="AI5" s="6" t="n">
        <v>1</v>
      </c>
      <c r="AJ5" s="6" t="n">
        <v>597.81</v>
      </c>
      <c r="AK5" s="0"/>
      <c r="AL5" s="5" t="s">
        <f>=SUM(AM2:AM4)/SUM(AL2:AL4)</f>
      </c>
      <c r="AM5" s="0" t="s">
        <v>11</v>
      </c>
      <c r="AN5" s="0"/>
      <c r="AO5" s="6" t="n">
        <v>10</v>
      </c>
      <c r="AP5" s="0" t="s">
        <v>524</v>
      </c>
      <c r="AQ5" s="0"/>
      <c r="AR5" s="5" t="s">
        <f>=SUM(AS2:AS4)/SUM(AR2:AR4)</f>
      </c>
      <c r="AS5" s="0" t="s">
        <v>11</v>
      </c>
      <c r="AT5" s="11" t="n">
        <v>44897</v>
      </c>
      <c r="AU5" s="6" t="n">
        <v>2</v>
      </c>
      <c r="AV5" s="6" t="n">
        <v>168.2</v>
      </c>
      <c r="AW5" s="0"/>
      <c r="AX5" s="5" t="s">
        <f>=SUM(AY2:AY4)/SUM(AX2:AX4)</f>
      </c>
      <c r="AY5" s="0" t="s">
        <v>11</v>
      </c>
      <c r="AZ5" s="0"/>
      <c r="BA5" s="5" t="s">
        <f>=SUM(BB2:BB4)/SUM(BA2:BA4)</f>
      </c>
      <c r="BB5" s="0" t="s">
        <v>11</v>
      </c>
      <c r="BC5" s="0"/>
      <c r="BD5" s="5" t="s">
        <f>=SUM(BE2:BE4)/SUM(BD2:BD4)</f>
      </c>
      <c r="BE5" s="0" t="s">
        <v>11</v>
      </c>
      <c r="BF5" s="11" t="n">
        <v>45639</v>
      </c>
      <c r="BG5" s="6" t="n">
        <v>10</v>
      </c>
      <c r="BH5" s="6" t="n">
        <v>305.23</v>
      </c>
      <c r="BI5" s="11" t="n">
        <v>45621</v>
      </c>
      <c r="BJ5" s="6" t="n">
        <v>10</v>
      </c>
      <c r="BK5" s="6" t="n">
        <v>324.49</v>
      </c>
      <c r="BL5" s="0"/>
      <c r="BM5" s="6" t="n">
        <v>10</v>
      </c>
      <c r="BN5" s="0" t="s">
        <v>524</v>
      </c>
      <c r="BO5" s="11" t="n">
        <v>45533</v>
      </c>
      <c r="BP5" s="6" t="n">
        <v>100</v>
      </c>
      <c r="BQ5" s="6" t="n">
        <v>110.07</v>
      </c>
      <c r="BR5" s="0"/>
      <c r="BS5" s="6" t="n">
        <v>10</v>
      </c>
      <c r="BT5" s="0" t="s">
        <v>524</v>
      </c>
      <c r="BU5" s="0"/>
      <c r="BV5" s="6" t="n">
        <v>3333.09724657</v>
      </c>
      <c r="BW5" s="0" t="s">
        <v>523</v>
      </c>
      <c r="BX5" s="0"/>
      <c r="BY5" s="6" t="n">
        <v>79</v>
      </c>
      <c r="BZ5" s="0" t="s">
        <v>524</v>
      </c>
      <c r="CA5" s="0"/>
      <c r="CB5" s="6" t="n">
        <v>164.69843665</v>
      </c>
      <c r="CC5" s="0" t="s">
        <v>523</v>
      </c>
      <c r="CD5" s="0"/>
      <c r="CE5" s="6" t="n">
        <v>54.96</v>
      </c>
      <c r="CF5" s="0" t="s">
        <v>523</v>
      </c>
      <c r="CG5" s="0"/>
      <c r="CH5" s="6" t="n">
        <v>117.6996704</v>
      </c>
      <c r="CI5" s="0" t="s">
        <v>523</v>
      </c>
      <c r="CJ5" s="0"/>
      <c r="CK5" s="6" t="n">
        <v>6</v>
      </c>
      <c r="CL5" s="0" t="s">
        <v>524</v>
      </c>
      <c r="CM5" s="11" t="n">
        <v>44306</v>
      </c>
      <c r="CN5" s="6" t="n">
        <v>1</v>
      </c>
      <c r="CO5" s="6" t="n">
        <v>883.15</v>
      </c>
      <c r="CP5" s="0"/>
      <c r="CQ5" s="5" t="s">
        <f>=SUM(CR2:CR4)/SUM(CQ2:CQ4)</f>
      </c>
      <c r="CR5" s="0" t="s">
        <v>11</v>
      </c>
      <c r="CS5" s="0"/>
      <c r="CT5" s="6" t="n">
        <v>1</v>
      </c>
      <c r="CU5" s="0" t="s">
        <v>524</v>
      </c>
      <c r="CV5" s="0"/>
      <c r="CW5" s="6" t="n">
        <v>1</v>
      </c>
      <c r="CX5" s="0" t="s">
        <v>524</v>
      </c>
      <c r="CY5" s="0"/>
      <c r="CZ5" s="6" t="n">
        <v>1</v>
      </c>
      <c r="DA5" s="0" t="s">
        <v>524</v>
      </c>
      <c r="DB5" s="0"/>
      <c r="DC5" s="6" t="n">
        <v>1</v>
      </c>
      <c r="DD5" s="0" t="s">
        <v>524</v>
      </c>
      <c r="DE5" s="0"/>
      <c r="DF5" s="6" t="n">
        <v>1</v>
      </c>
      <c r="DG5" s="0" t="s">
        <v>524</v>
      </c>
      <c r="DH5" s="0"/>
      <c r="DI5" s="6" t="n">
        <v>1</v>
      </c>
      <c r="DJ5" s="0" t="s">
        <v>524</v>
      </c>
      <c r="DK5" s="0"/>
      <c r="DL5" s="6" t="n">
        <v>1</v>
      </c>
      <c r="DM5" s="0" t="s">
        <v>524</v>
      </c>
      <c r="DN5" s="0"/>
      <c r="DO5" s="6" t="n">
        <v>1</v>
      </c>
      <c r="DP5" s="0" t="s">
        <v>524</v>
      </c>
      <c r="DQ5" s="0"/>
      <c r="DR5" s="6" t="n">
        <v>1</v>
      </c>
      <c r="DS5" s="0" t="s">
        <v>524</v>
      </c>
      <c r="DT5" s="0"/>
      <c r="DU5" s="6" t="n">
        <v>1</v>
      </c>
      <c r="DV5" s="0" t="s">
        <v>524</v>
      </c>
      <c r="DW5" s="0"/>
      <c r="DX5" s="6" t="n">
        <v>1</v>
      </c>
      <c r="DY5" s="0" t="s">
        <v>524</v>
      </c>
    </row>
    <row collapsed="false" customFormat="false" customHeight="false" hidden="false" ht="12.1" outlineLevel="0" r="6">
      <c r="A6" s="0"/>
      <c r="B6" s="6" t="n">
        <v>139.92</v>
      </c>
      <c r="C6" s="0" t="s">
        <v>523</v>
      </c>
      <c r="D6" s="0"/>
      <c r="E6" s="6" t="n">
        <v>2</v>
      </c>
      <c r="F6" s="0" t="s">
        <v>524</v>
      </c>
      <c r="G6" s="0"/>
      <c r="H6" s="6" t="n">
        <v>248.45</v>
      </c>
      <c r="I6" s="0" t="s">
        <v>523</v>
      </c>
      <c r="J6" s="0"/>
      <c r="K6" s="6" t="n">
        <v>170.64</v>
      </c>
      <c r="L6" s="0" t="s">
        <v>523</v>
      </c>
      <c r="M6" s="11" t="n">
        <v>45526</v>
      </c>
      <c r="N6" s="6" t="n">
        <v>10</v>
      </c>
      <c r="O6" s="6" t="n">
        <v>545.73</v>
      </c>
      <c r="P6" s="11" t="n">
        <v>44547</v>
      </c>
      <c r="Q6" s="6" t="n">
        <v>1</v>
      </c>
      <c r="R6" s="6" t="n">
        <v>590.4</v>
      </c>
      <c r="S6" s="0"/>
      <c r="T6" s="5" t="s">
        <f>=T5*(ABS(T4)-ABS(T3))</f>
      </c>
      <c r="U6" s="0" t="s">
        <v>525</v>
      </c>
      <c r="V6" s="0"/>
      <c r="W6" s="6" t="n">
        <v>20</v>
      </c>
      <c r="X6" s="0" t="s">
        <v>524</v>
      </c>
      <c r="Y6" s="0"/>
      <c r="Z6" s="6" t="n">
        <v>10.645</v>
      </c>
      <c r="AA6" s="0" t="s">
        <v>523</v>
      </c>
      <c r="AB6" s="0"/>
      <c r="AC6" s="5" t="s">
        <f>=AC5*(ABS(AC4)-ABS(AC3))</f>
      </c>
      <c r="AD6" s="0" t="s">
        <v>525</v>
      </c>
      <c r="AE6" s="11" t="n">
        <v>45427</v>
      </c>
      <c r="AF6" s="6" t="n">
        <v>1000</v>
      </c>
      <c r="AG6" s="6" t="n">
        <v>565.94</v>
      </c>
      <c r="AH6" s="11" t="n">
        <v>44526</v>
      </c>
      <c r="AI6" s="6" t="n">
        <v>1</v>
      </c>
      <c r="AJ6" s="6" t="n">
        <v>551.38</v>
      </c>
      <c r="AK6" s="0"/>
      <c r="AL6" s="6" t="n">
        <v>0.00809</v>
      </c>
      <c r="AM6" s="0" t="s">
        <v>523</v>
      </c>
      <c r="AN6" s="0"/>
      <c r="AO6" s="5" t="s">
        <f>=AO5*(ABS(AO4)-ABS(AO3))</f>
      </c>
      <c r="AP6" s="0" t="s">
        <v>525</v>
      </c>
      <c r="AQ6" s="0"/>
      <c r="AR6" s="6" t="n">
        <v>73.81</v>
      </c>
      <c r="AS6" s="0" t="s">
        <v>523</v>
      </c>
      <c r="AT6" s="11" t="n">
        <v>44910</v>
      </c>
      <c r="AU6" s="6" t="n">
        <v>2</v>
      </c>
      <c r="AV6" s="6" t="n">
        <v>161.55</v>
      </c>
      <c r="AW6" s="0"/>
      <c r="AX6" s="6" t="n">
        <v>736.8</v>
      </c>
      <c r="AY6" s="0" t="s">
        <v>523</v>
      </c>
      <c r="AZ6" s="0"/>
      <c r="BA6" s="6" t="n">
        <v>64</v>
      </c>
      <c r="BB6" s="0" t="s">
        <v>523</v>
      </c>
      <c r="BC6" s="0"/>
      <c r="BD6" s="6" t="n">
        <v>0.545</v>
      </c>
      <c r="BE6" s="0" t="s">
        <v>523</v>
      </c>
      <c r="BF6" s="0"/>
      <c r="BG6" s="5" t="s">
        <f>=SUM(BH2:BH5)/SUM(BG2:BG5)</f>
      </c>
      <c r="BH6" s="0" t="s">
        <v>11</v>
      </c>
      <c r="BI6" s="0"/>
      <c r="BJ6" s="5" t="s">
        <f>=SUM(BK2:BK5)/SUM(BJ2:BJ5)</f>
      </c>
      <c r="BK6" s="0" t="s">
        <v>11</v>
      </c>
      <c r="BL6" s="0"/>
      <c r="BM6" s="5" t="s">
        <f>=BM5*(ABS(BM4)-ABS(BM3))</f>
      </c>
      <c r="BN6" s="0" t="s">
        <v>525</v>
      </c>
      <c r="BO6" s="0"/>
      <c r="BP6" s="5" t="s">
        <f>=SUM(BQ2:BQ5)/SUM(BP2:BP5)</f>
      </c>
      <c r="BQ6" s="0" t="s">
        <v>11</v>
      </c>
      <c r="BR6" s="0"/>
      <c r="BS6" s="5" t="s">
        <f>=BS5*(ABS(BS4)-ABS(BS3))</f>
      </c>
      <c r="BT6" s="0" t="s">
        <v>525</v>
      </c>
      <c r="BU6" s="0"/>
      <c r="BV6" s="6" t="n">
        <v>2</v>
      </c>
      <c r="BW6" s="0" t="s">
        <v>524</v>
      </c>
      <c r="BX6" s="0"/>
      <c r="BY6" s="5" t="s">
        <f>=BY5*(ABS(BY4)-ABS(BY3))</f>
      </c>
      <c r="BZ6" s="0" t="s">
        <v>525</v>
      </c>
      <c r="CA6" s="0"/>
      <c r="CB6" s="6" t="n">
        <v>20</v>
      </c>
      <c r="CC6" s="0" t="s">
        <v>524</v>
      </c>
      <c r="CD6" s="0"/>
      <c r="CE6" s="6" t="n">
        <v>50</v>
      </c>
      <c r="CF6" s="0" t="s">
        <v>524</v>
      </c>
      <c r="CG6" s="0"/>
      <c r="CH6" s="6" t="n">
        <v>5</v>
      </c>
      <c r="CI6" s="0" t="s">
        <v>524</v>
      </c>
      <c r="CJ6" s="0"/>
      <c r="CK6" s="5" t="s">
        <f>=CK5*(ABS(CK4)-ABS(CK3))</f>
      </c>
      <c r="CL6" s="0" t="s">
        <v>525</v>
      </c>
      <c r="CM6" s="11" t="n">
        <v>44412</v>
      </c>
      <c r="CN6" s="6" t="n">
        <v>1</v>
      </c>
      <c r="CO6" s="6" t="n">
        <v>690.74</v>
      </c>
      <c r="CP6" s="0"/>
      <c r="CQ6" s="6" t="n">
        <v>97.6</v>
      </c>
      <c r="CR6" s="0" t="s">
        <v>523</v>
      </c>
      <c r="CS6" s="0"/>
      <c r="CT6" s="6" t="s">
        <f>=Портфель!G35*Портфель!$Q$13</f>
      </c>
      <c r="CU6" s="0" t="s">
        <v>6</v>
      </c>
      <c r="CV6" s="0"/>
      <c r="CW6" s="6" t="s">
        <f>=Портфель!G36*Портфель!$Q$13</f>
      </c>
      <c r="CX6" s="0" t="s">
        <v>6</v>
      </c>
      <c r="CY6" s="0"/>
      <c r="CZ6" s="6" t="s">
        <f>=Портфель!G37*Портфель!$Q$13</f>
      </c>
      <c r="DA6" s="0" t="s">
        <v>6</v>
      </c>
      <c r="DB6" s="0"/>
      <c r="DC6" s="6" t="s">
        <f>=Портфель!G38*Портфель!$Q$13</f>
      </c>
      <c r="DD6" s="0" t="s">
        <v>6</v>
      </c>
      <c r="DE6" s="0"/>
      <c r="DF6" s="6" t="s">
        <f>=Портфель!G39*Портфель!$Q$13</f>
      </c>
      <c r="DG6" s="0" t="s">
        <v>6</v>
      </c>
      <c r="DH6" s="0"/>
      <c r="DI6" s="6" t="s">
        <f>=Портфель!G40*Портфель!$Q$13</f>
      </c>
      <c r="DJ6" s="0" t="s">
        <v>6</v>
      </c>
      <c r="DK6" s="0"/>
      <c r="DL6" s="6" t="s">
        <f>=Портфель!G41*Портфель!$Q$13</f>
      </c>
      <c r="DM6" s="0" t="s">
        <v>6</v>
      </c>
      <c r="DN6" s="0"/>
      <c r="DO6" s="6" t="s">
        <f>=Портфель!G42*Портфель!$Q$13</f>
      </c>
      <c r="DP6" s="0" t="s">
        <v>6</v>
      </c>
      <c r="DQ6" s="0"/>
      <c r="DR6" s="6" t="s">
        <f>=Портфель!G43*Портфель!$Q$13</f>
      </c>
      <c r="DS6" s="0" t="s">
        <v>6</v>
      </c>
      <c r="DT6" s="0"/>
      <c r="DU6" s="6" t="s">
        <f>=Портфель!G44*Портфель!$Q$13</f>
      </c>
      <c r="DV6" s="0" t="s">
        <v>6</v>
      </c>
      <c r="DW6" s="0"/>
      <c r="DX6" s="6" t="s">
        <f>=Портфель!G45*Портфель!$Q$13</f>
      </c>
      <c r="DY6" s="0" t="s">
        <v>6</v>
      </c>
    </row>
    <row collapsed="false" customFormat="false" customHeight="false" hidden="false" ht="12.1" outlineLevel="0" r="7">
      <c r="A7" s="0"/>
      <c r="B7" s="6" t="n">
        <v>120</v>
      </c>
      <c r="C7" s="0" t="s">
        <v>524</v>
      </c>
      <c r="D7" s="0"/>
      <c r="E7" s="5" t="s">
        <f>=E6*(ABS(E5)-ABS(E4))</f>
      </c>
      <c r="F7" s="0" t="s">
        <v>525</v>
      </c>
      <c r="G7" s="0"/>
      <c r="H7" s="6" t="n">
        <v>30</v>
      </c>
      <c r="I7" s="0" t="s">
        <v>524</v>
      </c>
      <c r="J7" s="0"/>
      <c r="K7" s="6" t="n">
        <v>30</v>
      </c>
      <c r="L7" s="0" t="s">
        <v>524</v>
      </c>
      <c r="M7" s="11" t="n">
        <v>45575</v>
      </c>
      <c r="N7" s="6" t="n">
        <v>10</v>
      </c>
      <c r="O7" s="6" t="n">
        <v>538.02</v>
      </c>
      <c r="P7" s="0"/>
      <c r="Q7" s="5" t="s">
        <f>=SUM(R2:R6)/SUM(Q2:Q6)</f>
      </c>
      <c r="R7" s="0" t="s">
        <v>11</v>
      </c>
      <c r="S7" s="0"/>
      <c r="T7" s="0"/>
      <c r="U7" s="0"/>
      <c r="V7" s="0"/>
      <c r="W7" s="5" t="s">
        <f>=W6*(ABS(W5)-ABS(W4))</f>
      </c>
      <c r="X7" s="0" t="s">
        <v>525</v>
      </c>
      <c r="Y7" s="0"/>
      <c r="Z7" s="6" t="n">
        <v>300</v>
      </c>
      <c r="AA7" s="0" t="s">
        <v>524</v>
      </c>
      <c r="AB7" s="0"/>
      <c r="AC7" s="0"/>
      <c r="AD7" s="0"/>
      <c r="AE7" s="11" t="n">
        <v>45525</v>
      </c>
      <c r="AF7" s="6" t="n">
        <v>1000</v>
      </c>
      <c r="AG7" s="6" t="n">
        <v>402.74</v>
      </c>
      <c r="AH7" s="11" t="n">
        <v>44553</v>
      </c>
      <c r="AI7" s="6" t="n">
        <v>1</v>
      </c>
      <c r="AJ7" s="6" t="n">
        <v>451.41</v>
      </c>
      <c r="AK7" s="0"/>
      <c r="AL7" s="6" t="n">
        <v>300000</v>
      </c>
      <c r="AM7" s="0" t="s">
        <v>524</v>
      </c>
      <c r="AN7" s="0"/>
      <c r="AO7" s="0"/>
      <c r="AP7" s="0"/>
      <c r="AQ7" s="0"/>
      <c r="AR7" s="6" t="n">
        <v>30</v>
      </c>
      <c r="AS7" s="0" t="s">
        <v>524</v>
      </c>
      <c r="AT7" s="11" t="n">
        <v>45427</v>
      </c>
      <c r="AU7" s="6" t="n">
        <v>2</v>
      </c>
      <c r="AV7" s="6" t="n">
        <v>231.34</v>
      </c>
      <c r="AW7" s="0"/>
      <c r="AX7" s="6" t="n">
        <v>3</v>
      </c>
      <c r="AY7" s="0" t="s">
        <v>524</v>
      </c>
      <c r="AZ7" s="0"/>
      <c r="BA7" s="6" t="n">
        <v>30</v>
      </c>
      <c r="BB7" s="0" t="s">
        <v>524</v>
      </c>
      <c r="BC7" s="0"/>
      <c r="BD7" s="6" t="n">
        <v>3000</v>
      </c>
      <c r="BE7" s="0" t="s">
        <v>524</v>
      </c>
      <c r="BF7" s="0"/>
      <c r="BG7" s="6" t="n">
        <v>39.915</v>
      </c>
      <c r="BH7" s="0" t="s">
        <v>523</v>
      </c>
      <c r="BI7" s="0"/>
      <c r="BJ7" s="6" t="n">
        <v>39.65</v>
      </c>
      <c r="BK7" s="0" t="s">
        <v>523</v>
      </c>
      <c r="BL7" s="0"/>
      <c r="BM7" s="0"/>
      <c r="BN7" s="0"/>
      <c r="BO7" s="0"/>
      <c r="BP7" s="6" t="n">
        <v>1.937</v>
      </c>
      <c r="BQ7" s="0" t="s">
        <v>523</v>
      </c>
      <c r="BR7" s="0"/>
      <c r="BS7" s="0"/>
      <c r="BT7" s="0"/>
      <c r="BU7" s="0"/>
      <c r="BV7" s="5" t="s">
        <f>=BV6*(ABS(BV5)-ABS(BV4))</f>
      </c>
      <c r="BW7" s="0" t="s">
        <v>525</v>
      </c>
      <c r="BX7" s="0"/>
      <c r="BY7" s="0"/>
      <c r="BZ7" s="0"/>
      <c r="CA7" s="0"/>
      <c r="CB7" s="5" t="s">
        <f>=CB6*(ABS(CB5)-ABS(CB4))</f>
      </c>
      <c r="CC7" s="0" t="s">
        <v>525</v>
      </c>
      <c r="CD7" s="0"/>
      <c r="CE7" s="5" t="s">
        <f>=CE6*(ABS(CE5)-ABS(CE4))</f>
      </c>
      <c r="CF7" s="0" t="s">
        <v>525</v>
      </c>
      <c r="CG7" s="0"/>
      <c r="CH7" s="5" t="s">
        <f>=CH6*(ABS(CH5)-ABS(CH4))</f>
      </c>
      <c r="CI7" s="0" t="s">
        <v>525</v>
      </c>
      <c r="CJ7" s="0"/>
      <c r="CK7" s="0"/>
      <c r="CL7" s="0"/>
      <c r="CM7" s="11" t="n">
        <v>44474</v>
      </c>
      <c r="CN7" s="6" t="n">
        <v>1</v>
      </c>
      <c r="CO7" s="6" t="n">
        <v>593.16</v>
      </c>
      <c r="CP7" s="0"/>
      <c r="CQ7" s="6" t="n">
        <v>3</v>
      </c>
      <c r="CR7" s="0" t="s">
        <v>524</v>
      </c>
      <c r="CS7" s="0"/>
      <c r="CT7" s="6" t="s">
        <f>=Портфель!H35*Портфель!$Q$13</f>
      </c>
      <c r="CU7" s="0" t="s">
        <v>7</v>
      </c>
      <c r="CV7" s="0"/>
      <c r="CW7" s="6" t="s">
        <f>=Портфель!H36*Портфель!$Q$13</f>
      </c>
      <c r="CX7" s="0" t="s">
        <v>7</v>
      </c>
      <c r="CY7" s="0"/>
      <c r="CZ7" s="6" t="s">
        <f>=Портфель!H37*Портфель!$Q$13</f>
      </c>
      <c r="DA7" s="0" t="s">
        <v>7</v>
      </c>
      <c r="DB7" s="0"/>
      <c r="DC7" s="6" t="s">
        <f>=Портфель!H38*Портфель!$Q$13</f>
      </c>
      <c r="DD7" s="0" t="s">
        <v>7</v>
      </c>
      <c r="DE7" s="0"/>
      <c r="DF7" s="6" t="s">
        <f>=Портфель!H39*Портфель!$Q$13</f>
      </c>
      <c r="DG7" s="0" t="s">
        <v>7</v>
      </c>
      <c r="DH7" s="0"/>
      <c r="DI7" s="6" t="s">
        <f>=Портфель!H40*Портфель!$Q$13</f>
      </c>
      <c r="DJ7" s="0" t="s">
        <v>7</v>
      </c>
      <c r="DK7" s="0"/>
      <c r="DL7" s="6" t="s">
        <f>=Портфель!H41*Портфель!$Q$13</f>
      </c>
      <c r="DM7" s="0" t="s">
        <v>7</v>
      </c>
      <c r="DN7" s="0"/>
      <c r="DO7" s="6" t="s">
        <f>=Портфель!H42*Портфель!$Q$13</f>
      </c>
      <c r="DP7" s="0" t="s">
        <v>7</v>
      </c>
      <c r="DQ7" s="0"/>
      <c r="DR7" s="6" t="s">
        <f>=Портфель!H43*Портфель!$Q$13</f>
      </c>
      <c r="DS7" s="0" t="s">
        <v>7</v>
      </c>
      <c r="DT7" s="0"/>
      <c r="DU7" s="6" t="s">
        <f>=Портфель!H44*Портфель!$Q$13</f>
      </c>
      <c r="DV7" s="0" t="s">
        <v>7</v>
      </c>
      <c r="DW7" s="0"/>
      <c r="DX7" s="6" t="s">
        <f>=Портфель!H45*Портфель!$Q$13</f>
      </c>
      <c r="DY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525</v>
      </c>
      <c r="D8" s="0"/>
      <c r="E8" s="0"/>
      <c r="F8" s="0"/>
      <c r="G8" s="0"/>
      <c r="H8" s="5" t="s">
        <f>=H7*(ABS(H6)-ABS(H5))</f>
      </c>
      <c r="I8" s="0" t="s">
        <v>525</v>
      </c>
      <c r="J8" s="0"/>
      <c r="K8" s="5" t="s">
        <f>=K7*(ABS(K6)-ABS(K5))</f>
      </c>
      <c r="L8" s="0" t="s">
        <v>525</v>
      </c>
      <c r="M8" s="11" t="n">
        <v>45643</v>
      </c>
      <c r="N8" s="6" t="n">
        <v>10</v>
      </c>
      <c r="O8" s="6" t="n">
        <v>455.77</v>
      </c>
      <c r="P8" s="0"/>
      <c r="Q8" s="6" t="n">
        <v>845</v>
      </c>
      <c r="R8" s="0" t="s">
        <v>523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525</v>
      </c>
      <c r="AB8" s="0"/>
      <c r="AC8" s="0"/>
      <c r="AD8" s="0"/>
      <c r="AE8" s="11" t="n">
        <v>45575</v>
      </c>
      <c r="AF8" s="6" t="n">
        <v>1000</v>
      </c>
      <c r="AG8" s="6" t="n">
        <v>349.71</v>
      </c>
      <c r="AH8" s="11" t="n">
        <v>44656</v>
      </c>
      <c r="AI8" s="6" t="n">
        <v>1</v>
      </c>
      <c r="AJ8" s="6" t="n">
        <v>259.17</v>
      </c>
      <c r="AK8" s="0"/>
      <c r="AL8" s="5" t="s">
        <f>=AL7*(ABS(AL6)-ABS(AL5))</f>
      </c>
      <c r="AM8" s="0" t="s">
        <v>525</v>
      </c>
      <c r="AN8" s="0"/>
      <c r="AO8" s="0"/>
      <c r="AP8" s="0"/>
      <c r="AQ8" s="0"/>
      <c r="AR8" s="5" t="s">
        <f>=AR7*(ABS(AR6)-ABS(AR5))</f>
      </c>
      <c r="AS8" s="0" t="s">
        <v>525</v>
      </c>
      <c r="AT8" s="11" t="n">
        <v>45454</v>
      </c>
      <c r="AU8" s="6" t="n">
        <v>2</v>
      </c>
      <c r="AV8" s="6" t="n">
        <v>197.87</v>
      </c>
      <c r="AW8" s="0"/>
      <c r="AX8" s="5" t="s">
        <f>=AX7*(ABS(AX6)-ABS(AX5))</f>
      </c>
      <c r="AY8" s="0" t="s">
        <v>525</v>
      </c>
      <c r="AZ8" s="0"/>
      <c r="BA8" s="5" t="s">
        <f>=BA7*(ABS(BA6)-ABS(BA5))</f>
      </c>
      <c r="BB8" s="0" t="s">
        <v>525</v>
      </c>
      <c r="BC8" s="0"/>
      <c r="BD8" s="5" t="s">
        <f>=BD7*(ABS(BD6)-ABS(BD5))</f>
      </c>
      <c r="BE8" s="0" t="s">
        <v>525</v>
      </c>
      <c r="BF8" s="0"/>
      <c r="BG8" s="6" t="n">
        <v>40</v>
      </c>
      <c r="BH8" s="0" t="s">
        <v>524</v>
      </c>
      <c r="BI8" s="0"/>
      <c r="BJ8" s="6" t="n">
        <v>40</v>
      </c>
      <c r="BK8" s="0" t="s">
        <v>524</v>
      </c>
      <c r="BL8" s="0"/>
      <c r="BM8" s="0"/>
      <c r="BN8" s="0"/>
      <c r="BO8" s="0"/>
      <c r="BP8" s="6" t="n">
        <v>500</v>
      </c>
      <c r="BQ8" s="0" t="s">
        <v>524</v>
      </c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5" t="s">
        <f>=SUM(CO2:CO7)/SUM(CN2:CN7)</f>
      </c>
      <c r="CO8" s="0" t="s">
        <v>11</v>
      </c>
      <c r="CP8" s="0"/>
      <c r="CQ8" s="6" t="s">
        <f>=Портфель!G34*Портфель!$Q$13</f>
      </c>
      <c r="CR8" s="0" t="s">
        <v>6</v>
      </c>
      <c r="CS8" s="0"/>
      <c r="CT8" s="5" t="s">
        <f>=CT5*(CT6*CT4/100-CT3+CT7)</f>
      </c>
      <c r="CU8" s="0" t="s">
        <v>525</v>
      </c>
      <c r="CV8" s="0"/>
      <c r="CW8" s="5" t="s">
        <f>=CW5*(CW6*CW4/100-CW3+CW7)</f>
      </c>
      <c r="CX8" s="0" t="s">
        <v>525</v>
      </c>
      <c r="CY8" s="0"/>
      <c r="CZ8" s="5" t="s">
        <f>=CZ5*(CZ6*CZ4/100-CZ3+CZ7)</f>
      </c>
      <c r="DA8" s="0" t="s">
        <v>525</v>
      </c>
      <c r="DB8" s="0"/>
      <c r="DC8" s="5" t="s">
        <f>=DC5*(DC6*DC4/100-DC3+DC7)</f>
      </c>
      <c r="DD8" s="0" t="s">
        <v>525</v>
      </c>
      <c r="DE8" s="0"/>
      <c r="DF8" s="5" t="s">
        <f>=DF5*(DF6*DF4/100-DF3+DF7)</f>
      </c>
      <c r="DG8" s="0" t="s">
        <v>525</v>
      </c>
      <c r="DH8" s="0"/>
      <c r="DI8" s="5" t="s">
        <f>=DI5*(DI6*DI4/100-DI3+DI7)</f>
      </c>
      <c r="DJ8" s="0" t="s">
        <v>525</v>
      </c>
      <c r="DK8" s="0"/>
      <c r="DL8" s="5" t="s">
        <f>=DL5*(DL6*DL4/100-DL3+DL7)</f>
      </c>
      <c r="DM8" s="0" t="s">
        <v>525</v>
      </c>
      <c r="DN8" s="0"/>
      <c r="DO8" s="5" t="s">
        <f>=DO5*(DO6*DO4/100-DO3+DO7)</f>
      </c>
      <c r="DP8" s="0" t="s">
        <v>525</v>
      </c>
      <c r="DQ8" s="0"/>
      <c r="DR8" s="5" t="s">
        <f>=DR5*(DR6*DR4/100-DR3+DR7)</f>
      </c>
      <c r="DS8" s="0" t="s">
        <v>525</v>
      </c>
      <c r="DT8" s="0"/>
      <c r="DU8" s="5" t="s">
        <f>=DU5*(DU6*DU4/100-DU3+DU7)</f>
      </c>
      <c r="DV8" s="0" t="s">
        <v>525</v>
      </c>
      <c r="DW8" s="0"/>
      <c r="DX8" s="5" t="s">
        <f>=DX5*(DX6*DX4/100-DX3+DX7)</f>
      </c>
      <c r="DY8" s="0" t="s">
        <v>525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5" t="s">
        <f>=SUM(O2:O8)/SUM(N2:N8)</f>
      </c>
      <c r="O9" s="0" t="s">
        <v>11</v>
      </c>
      <c r="P9" s="0"/>
      <c r="Q9" s="6" t="n">
        <v>5</v>
      </c>
      <c r="R9" s="0" t="s">
        <v>524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=SUM(AG2:AG8)/SUM(AF2:AF8)</f>
      </c>
      <c r="AG9" s="0" t="s">
        <v>11</v>
      </c>
      <c r="AH9" s="11" t="n">
        <v>44910</v>
      </c>
      <c r="AI9" s="6" t="n">
        <v>1</v>
      </c>
      <c r="AJ9" s="6" t="n">
        <v>160.79</v>
      </c>
      <c r="AK9" s="0"/>
      <c r="AL9" s="0"/>
      <c r="AM9" s="0"/>
      <c r="AN9" s="0"/>
      <c r="AO9" s="0"/>
      <c r="AP9" s="0"/>
      <c r="AQ9" s="0"/>
      <c r="AR9" s="0"/>
      <c r="AS9" s="0"/>
      <c r="AT9" s="11" t="n">
        <v>45575</v>
      </c>
      <c r="AU9" s="6" t="n">
        <v>2</v>
      </c>
      <c r="AV9" s="6" t="n">
        <v>172.33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525</v>
      </c>
      <c r="BI9" s="0"/>
      <c r="BJ9" s="5" t="s">
        <f>=BJ8*(ABS(BJ7)-ABS(BJ6))</f>
      </c>
      <c r="BK9" s="0" t="s">
        <v>525</v>
      </c>
      <c r="BL9" s="0"/>
      <c r="BM9" s="0"/>
      <c r="BN9" s="0"/>
      <c r="BO9" s="0"/>
      <c r="BP9" s="5" t="s">
        <f>=BP8*(ABS(BP7)-ABS(BP6))</f>
      </c>
      <c r="BQ9" s="0" t="s">
        <v>525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6" t="n">
        <v>54.198</v>
      </c>
      <c r="CO9" s="0" t="s">
        <v>523</v>
      </c>
      <c r="CP9" s="0"/>
      <c r="CQ9" s="6" t="s">
        <f>=Портфель!H34*Портфель!$Q$13</f>
      </c>
      <c r="CR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6" t="n">
        <v>61.49</v>
      </c>
      <c r="O10" s="0" t="s">
        <v>523</v>
      </c>
      <c r="P10" s="0"/>
      <c r="Q10" s="5" t="s">
        <f>=Q9*(ABS(Q8)-ABS(Q7))</f>
      </c>
      <c r="R10" s="0" t="s">
        <v>525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6" t="n">
        <v>0.4018</v>
      </c>
      <c r="AG10" s="0" t="s">
        <v>523</v>
      </c>
      <c r="AH10" s="11" t="n">
        <v>45251</v>
      </c>
      <c r="AI10" s="6" t="n">
        <v>1</v>
      </c>
      <c r="AJ10" s="6" t="n">
        <v>186.71</v>
      </c>
      <c r="AK10" s="0"/>
      <c r="AL10" s="0"/>
      <c r="AM10" s="0"/>
      <c r="AN10" s="0"/>
      <c r="AO10" s="0"/>
      <c r="AP10" s="0"/>
      <c r="AQ10" s="0"/>
      <c r="AR10" s="0"/>
      <c r="AS10" s="0"/>
      <c r="AT10" s="11" t="n">
        <v>45621</v>
      </c>
      <c r="AU10" s="6" t="n">
        <v>2</v>
      </c>
      <c r="AV10" s="6" t="n">
        <v>145.11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6" t="n">
        <v>6</v>
      </c>
      <c r="CO10" s="0" t="s">
        <v>524</v>
      </c>
      <c r="CP10" s="0"/>
      <c r="CQ10" s="5" t="s">
        <f>=CQ7*(CQ8*CQ6/100-CQ5+CQ9)</f>
      </c>
      <c r="CR10" s="0" t="s">
        <v>525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6" t="n">
        <v>70</v>
      </c>
      <c r="O11" s="0" t="s">
        <v>524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6" t="n">
        <v>7000</v>
      </c>
      <c r="AG11" s="0" t="s">
        <v>524</v>
      </c>
      <c r="AH11" s="11" t="n">
        <v>45427</v>
      </c>
      <c r="AI11" s="6" t="n">
        <v>1</v>
      </c>
      <c r="AJ11" s="6" t="n">
        <v>188.71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45621</v>
      </c>
      <c r="AU11" s="6" t="n">
        <v>2</v>
      </c>
      <c r="AV11" s="6" t="n">
        <v>143.17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6" t="s">
        <f>=Портфель!G33*Портфель!$Q$13</f>
      </c>
      <c r="CO11" s="0" t="s">
        <v>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5" t="s">
        <f>=N11*(ABS(N10)-ABS(N9))</f>
      </c>
      <c r="O12" s="0" t="s">
        <v>525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5" t="s">
        <f>=AF11*(ABS(AF10)-ABS(AF9))</f>
      </c>
      <c r="AG12" s="0" t="s">
        <v>525</v>
      </c>
      <c r="AH12" s="11" t="n">
        <v>45483</v>
      </c>
      <c r="AI12" s="6" t="n">
        <v>1</v>
      </c>
      <c r="AJ12" s="6" t="n">
        <v>144.09</v>
      </c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45621</v>
      </c>
      <c r="AU12" s="6" t="n">
        <v>2</v>
      </c>
      <c r="AV12" s="6" t="n">
        <v>141.09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6" t="s">
        <f>=Портфель!H33*Портфель!$Q$13</f>
      </c>
      <c r="CO12" s="0" t="s">
        <v>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45526</v>
      </c>
      <c r="AI13" s="6" t="n">
        <v>1</v>
      </c>
      <c r="AJ13" s="6" t="n">
        <v>140.08</v>
      </c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45643</v>
      </c>
      <c r="AU13" s="6" t="n">
        <v>2</v>
      </c>
      <c r="AV13" s="6" t="n">
        <v>128.52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5" t="s">
        <f>=CN10*(CN11*CN9/100-CN8+CN12)</f>
      </c>
      <c r="CO13" s="0" t="s">
        <v>525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45526</v>
      </c>
      <c r="AI14" s="6" t="n">
        <v>1</v>
      </c>
      <c r="AJ14" s="6" t="n">
        <v>139.09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5" t="s">
        <f>=SUM(AV2:AV13)/SUM(AU2:AU13)</f>
      </c>
      <c r="AV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45526</v>
      </c>
      <c r="AI15" s="6" t="n">
        <v>1</v>
      </c>
      <c r="AJ15" s="6" t="n">
        <v>137.08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6" t="n">
        <v>91.73</v>
      </c>
      <c r="AV15" s="0" t="s">
        <v>523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45533</v>
      </c>
      <c r="AI16" s="6" t="n">
        <v>1</v>
      </c>
      <c r="AJ16" s="6" t="n">
        <v>92.16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6" t="n">
        <v>24</v>
      </c>
      <c r="AV16" s="0" t="s">
        <v>524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45533</v>
      </c>
      <c r="AI17" s="6" t="n">
        <v>1</v>
      </c>
      <c r="AJ17" s="6" t="n">
        <v>91.25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5" t="s">
        <f>=AU16*(ABS(AU15)-ABS(AU14))</f>
      </c>
      <c r="AV17" s="0" t="s">
        <v>525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45533</v>
      </c>
      <c r="AI18" s="6" t="n">
        <v>1</v>
      </c>
      <c r="AJ18" s="6" t="n">
        <v>90.05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45621</v>
      </c>
      <c r="AI19" s="6" t="n">
        <v>2</v>
      </c>
      <c r="AJ19" s="6" t="n">
        <v>168.9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45621</v>
      </c>
      <c r="AI20" s="6" t="n">
        <v>2</v>
      </c>
      <c r="AJ20" s="6" t="n">
        <v>166.9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45643</v>
      </c>
      <c r="AI21" s="6" t="n">
        <v>2</v>
      </c>
      <c r="AJ21" s="6" t="n">
        <v>152.09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5" t="s">
        <f>=SUM(AJ2:AJ21)/SUM(AI2:AI21)</f>
      </c>
      <c r="AJ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6" t="n">
        <v>112.8</v>
      </c>
      <c r="AJ23" s="0" t="s">
        <v>523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6" t="n">
        <v>24</v>
      </c>
      <c r="AJ24" s="0" t="s">
        <v>524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5" t="s">
        <f>=AI24*(ABS(AI23)-ABS(AI22))</f>
      </c>
      <c r="AJ25" s="0" t="s">
        <v>525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140</v>
      </c>
      <c r="B1" s="18" t="s">
        <v>0</v>
      </c>
      <c r="C1" s="18" t="s">
        <v>2</v>
      </c>
      <c r="D1" s="18" t="s">
        <v>526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527</v>
      </c>
      <c r="L1" s="18" t="s">
        <v>528</v>
      </c>
      <c r="M1" s="18" t="s">
        <v>20</v>
      </c>
      <c r="N1" s="18" t="s">
        <v>529</v>
      </c>
    </row>
    <row collapsed="false" customFormat="false" customHeight="false" hidden="false" ht="12.1" outlineLevel="0" r="2">
      <c r="A2" s="21" t="n">
        <v>44187</v>
      </c>
      <c r="B2" s="22" t="s">
        <v>530</v>
      </c>
      <c r="C2" s="22" t="s">
        <v>147</v>
      </c>
      <c r="D2" s="22" t="s">
        <v>530</v>
      </c>
      <c r="E2" s="22" t="s">
        <v>530</v>
      </c>
      <c r="F2" s="22" t="s">
        <v>20</v>
      </c>
      <c r="G2" s="23" t="n">
        <v>1</v>
      </c>
      <c r="H2" s="24" t="n">
        <v>40000</v>
      </c>
      <c r="I2" s="24" t="n">
        <v>40000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44187</v>
      </c>
      <c r="B3" s="22" t="s">
        <v>530</v>
      </c>
      <c r="C3" s="22" t="s">
        <v>147</v>
      </c>
      <c r="D3" s="22" t="s">
        <v>530</v>
      </c>
      <c r="E3" s="22" t="s">
        <v>530</v>
      </c>
      <c r="F3" s="22" t="s">
        <v>20</v>
      </c>
      <c r="G3" s="23" t="n">
        <v>1</v>
      </c>
      <c r="H3" s="24" t="n">
        <v>5500</v>
      </c>
      <c r="I3" s="24" t="n">
        <v>5500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44187</v>
      </c>
      <c r="B4" s="2" t="s">
        <v>93</v>
      </c>
      <c r="C4" s="2" t="s">
        <v>531</v>
      </c>
      <c r="D4" s="2" t="s">
        <v>463</v>
      </c>
      <c r="E4" s="2" t="s">
        <v>83</v>
      </c>
      <c r="F4" s="2" t="s">
        <v>20</v>
      </c>
      <c r="G4" s="7" t="n">
        <v>1</v>
      </c>
      <c r="H4" s="6" t="n">
        <v>5111</v>
      </c>
      <c r="I4" s="6" t="n">
        <v>-5111</v>
      </c>
      <c r="J4" s="6" t="n">
        <v>0</v>
      </c>
      <c r="K4" s="6" t="n">
        <v>-3.07</v>
      </c>
      <c r="L4" s="6" t="n">
        <v>-0.47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44187</v>
      </c>
      <c r="B5" s="2" t="s">
        <v>85</v>
      </c>
      <c r="C5" s="2" t="s">
        <v>532</v>
      </c>
      <c r="D5" s="2" t="s">
        <v>463</v>
      </c>
      <c r="E5" s="2" t="s">
        <v>83</v>
      </c>
      <c r="F5" s="2" t="s">
        <v>20</v>
      </c>
      <c r="G5" s="7" t="n">
        <v>1</v>
      </c>
      <c r="H5" s="6" t="n">
        <v>2782</v>
      </c>
      <c r="I5" s="6" t="n">
        <v>-2782</v>
      </c>
      <c r="J5" s="6" t="n">
        <v>0</v>
      </c>
      <c r="K5" s="6" t="n">
        <v>-1.67</v>
      </c>
      <c r="L5" s="6" t="n">
        <v>-0.26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44187</v>
      </c>
      <c r="B6" s="2" t="s">
        <v>469</v>
      </c>
      <c r="C6" s="2" t="s">
        <v>533</v>
      </c>
      <c r="D6" s="2" t="s">
        <v>463</v>
      </c>
      <c r="E6" s="2" t="s">
        <v>83</v>
      </c>
      <c r="F6" s="2" t="s">
        <v>20</v>
      </c>
      <c r="G6" s="7" t="n">
        <v>2</v>
      </c>
      <c r="H6" s="6" t="n">
        <v>1815</v>
      </c>
      <c r="I6" s="6" t="n">
        <v>-3630</v>
      </c>
      <c r="J6" s="6" t="n">
        <v>0</v>
      </c>
      <c r="K6" s="6" t="n">
        <v>-2.18</v>
      </c>
      <c r="L6" s="6" t="n">
        <v>-0.33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87</v>
      </c>
      <c r="C7" s="2" t="s">
        <v>534</v>
      </c>
      <c r="D7" s="2" t="s">
        <v>463</v>
      </c>
      <c r="E7" s="2" t="s">
        <v>83</v>
      </c>
      <c r="F7" s="2" t="s">
        <v>20</v>
      </c>
      <c r="G7" s="7" t="n">
        <v>4</v>
      </c>
      <c r="H7" s="6" t="n">
        <v>952.8</v>
      </c>
      <c r="I7" s="6" t="n">
        <v>-3811.2</v>
      </c>
      <c r="J7" s="6" t="n">
        <v>0</v>
      </c>
      <c r="K7" s="6" t="n">
        <v>-2.29</v>
      </c>
      <c r="L7" s="6" t="n">
        <v>-0.35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82</v>
      </c>
      <c r="C8" s="2" t="s">
        <v>535</v>
      </c>
      <c r="D8" s="2" t="s">
        <v>463</v>
      </c>
      <c r="E8" s="2" t="s">
        <v>83</v>
      </c>
      <c r="F8" s="2" t="s">
        <v>20</v>
      </c>
      <c r="G8" s="7" t="n">
        <v>1</v>
      </c>
      <c r="H8" s="6" t="n">
        <v>4008.5</v>
      </c>
      <c r="I8" s="6" t="n">
        <v>-4008.5</v>
      </c>
      <c r="J8" s="6" t="n">
        <v>0</v>
      </c>
      <c r="K8" s="6" t="n">
        <v>-2.4</v>
      </c>
      <c r="L8" s="6" t="n">
        <v>-0.37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44187</v>
      </c>
      <c r="B9" s="2" t="s">
        <v>89</v>
      </c>
      <c r="C9" s="2" t="s">
        <v>536</v>
      </c>
      <c r="D9" s="2" t="s">
        <v>463</v>
      </c>
      <c r="E9" s="2" t="s">
        <v>83</v>
      </c>
      <c r="F9" s="2" t="s">
        <v>20</v>
      </c>
      <c r="G9" s="7" t="n">
        <v>4</v>
      </c>
      <c r="H9" s="6" t="n">
        <v>965</v>
      </c>
      <c r="I9" s="6" t="n">
        <v>-3860</v>
      </c>
      <c r="J9" s="6" t="n">
        <v>0</v>
      </c>
      <c r="K9" s="6" t="n">
        <v>-2.32</v>
      </c>
      <c r="L9" s="6" t="n">
        <v>-0.36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44187</v>
      </c>
      <c r="B10" s="2" t="s">
        <v>468</v>
      </c>
      <c r="C10" s="2" t="s">
        <v>537</v>
      </c>
      <c r="D10" s="2" t="s">
        <v>463</v>
      </c>
      <c r="E10" s="2" t="s">
        <v>83</v>
      </c>
      <c r="F10" s="2" t="s">
        <v>20</v>
      </c>
      <c r="G10" s="7" t="n">
        <v>1</v>
      </c>
      <c r="H10" s="6" t="n">
        <v>769.9</v>
      </c>
      <c r="I10" s="6" t="n">
        <v>-769.9</v>
      </c>
      <c r="J10" s="6" t="n">
        <v>0</v>
      </c>
      <c r="K10" s="6" t="n">
        <v>-0.46</v>
      </c>
      <c r="L10" s="6" t="n">
        <v>-0.07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44187</v>
      </c>
      <c r="B11" s="2" t="s">
        <v>57</v>
      </c>
      <c r="C11" s="2" t="s">
        <v>538</v>
      </c>
      <c r="D11" s="2" t="s">
        <v>463</v>
      </c>
      <c r="E11" s="2" t="s">
        <v>18</v>
      </c>
      <c r="F11" s="2" t="s">
        <v>20</v>
      </c>
      <c r="G11" s="7" t="n">
        <v>10</v>
      </c>
      <c r="H11" s="6" t="n">
        <v>161.92</v>
      </c>
      <c r="I11" s="6" t="n">
        <v>-1619.2</v>
      </c>
      <c r="J11" s="6" t="n">
        <v>0</v>
      </c>
      <c r="K11" s="6" t="n">
        <v>-0.97</v>
      </c>
      <c r="L11" s="6" t="n">
        <v>-0.15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44187</v>
      </c>
      <c r="B12" s="2" t="s">
        <v>46</v>
      </c>
      <c r="C12" s="2" t="s">
        <v>539</v>
      </c>
      <c r="D12" s="2" t="s">
        <v>463</v>
      </c>
      <c r="E12" s="2" t="s">
        <v>18</v>
      </c>
      <c r="F12" s="2" t="s">
        <v>20</v>
      </c>
      <c r="G12" s="7" t="n">
        <v>10</v>
      </c>
      <c r="H12" s="6" t="n">
        <v>237.86</v>
      </c>
      <c r="I12" s="6" t="n">
        <v>-2378.6</v>
      </c>
      <c r="J12" s="6" t="n">
        <v>0</v>
      </c>
      <c r="K12" s="6" t="n">
        <v>-1.43</v>
      </c>
      <c r="L12" s="6" t="n">
        <v>-0.22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44187</v>
      </c>
      <c r="B13" s="2" t="s">
        <v>25</v>
      </c>
      <c r="C13" s="2" t="s">
        <v>540</v>
      </c>
      <c r="D13" s="2" t="s">
        <v>463</v>
      </c>
      <c r="E13" s="2" t="s">
        <v>18</v>
      </c>
      <c r="F13" s="2" t="s">
        <v>20</v>
      </c>
      <c r="G13" s="7" t="n">
        <v>10</v>
      </c>
      <c r="H13" s="6" t="n">
        <v>325.8</v>
      </c>
      <c r="I13" s="6" t="n">
        <v>-3258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44187</v>
      </c>
      <c r="B14" s="2" t="s">
        <v>43</v>
      </c>
      <c r="C14" s="2" t="s">
        <v>541</v>
      </c>
      <c r="D14" s="2" t="s">
        <v>463</v>
      </c>
      <c r="E14" s="2" t="s">
        <v>18</v>
      </c>
      <c r="F14" s="2" t="s">
        <v>20</v>
      </c>
      <c r="G14" s="7" t="n">
        <v>100</v>
      </c>
      <c r="H14" s="6" t="n">
        <v>8.095</v>
      </c>
      <c r="I14" s="6" t="n">
        <v>-809.5</v>
      </c>
      <c r="J14" s="6" t="n">
        <v>0</v>
      </c>
      <c r="K14" s="6" t="n">
        <v>-0.49</v>
      </c>
      <c r="L14" s="6" t="n">
        <v>-0.07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44187</v>
      </c>
      <c r="B15" s="2" t="s">
        <v>85</v>
      </c>
      <c r="C15" s="2" t="s">
        <v>532</v>
      </c>
      <c r="D15" s="2" t="s">
        <v>463</v>
      </c>
      <c r="E15" s="2" t="s">
        <v>83</v>
      </c>
      <c r="F15" s="2" t="s">
        <v>20</v>
      </c>
      <c r="G15" s="7" t="n">
        <v>1</v>
      </c>
      <c r="H15" s="6" t="n">
        <v>2781</v>
      </c>
      <c r="I15" s="6" t="n">
        <v>-2781</v>
      </c>
      <c r="J15" s="6" t="n">
        <v>0</v>
      </c>
      <c r="K15" s="6" t="n">
        <v>-1.67</v>
      </c>
      <c r="L15" s="6" t="n">
        <v>-0.26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44187</v>
      </c>
      <c r="B16" s="2" t="s">
        <v>60</v>
      </c>
      <c r="C16" s="2" t="s">
        <v>542</v>
      </c>
      <c r="D16" s="2" t="s">
        <v>463</v>
      </c>
      <c r="E16" s="2" t="s">
        <v>18</v>
      </c>
      <c r="F16" s="2" t="s">
        <v>20</v>
      </c>
      <c r="G16" s="7" t="n">
        <v>10</v>
      </c>
      <c r="H16" s="6" t="n">
        <v>69.2</v>
      </c>
      <c r="I16" s="6" t="n">
        <v>-692</v>
      </c>
      <c r="J16" s="6" t="n">
        <v>0</v>
      </c>
      <c r="K16" s="6" t="n">
        <v>-0.41</v>
      </c>
      <c r="L16" s="6" t="n">
        <v>-0.07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44187</v>
      </c>
      <c r="B17" s="2" t="s">
        <v>470</v>
      </c>
      <c r="C17" s="2" t="s">
        <v>543</v>
      </c>
      <c r="D17" s="2" t="s">
        <v>463</v>
      </c>
      <c r="E17" s="2" t="s">
        <v>97</v>
      </c>
      <c r="F17" s="2" t="s">
        <v>20</v>
      </c>
      <c r="G17" s="7" t="n">
        <v>1</v>
      </c>
      <c r="H17" s="6" t="n">
        <v>100.12</v>
      </c>
      <c r="I17" s="6" t="n">
        <v>-1001.2</v>
      </c>
      <c r="J17" s="6" t="n">
        <v>-33.18</v>
      </c>
      <c r="K17" s="6" t="n">
        <v>-0.6</v>
      </c>
      <c r="L17" s="6" t="n">
        <v>-0.12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44187</v>
      </c>
      <c r="B18" s="2" t="s">
        <v>471</v>
      </c>
      <c r="C18" s="2" t="s">
        <v>544</v>
      </c>
      <c r="D18" s="2" t="s">
        <v>463</v>
      </c>
      <c r="E18" s="2" t="s">
        <v>97</v>
      </c>
      <c r="F18" s="2" t="s">
        <v>20</v>
      </c>
      <c r="G18" s="7" t="n">
        <v>1</v>
      </c>
      <c r="H18" s="6" t="n">
        <v>104.48</v>
      </c>
      <c r="I18" s="6" t="n">
        <v>-1044.8</v>
      </c>
      <c r="J18" s="6" t="n">
        <v>-19.94</v>
      </c>
      <c r="K18" s="6" t="n">
        <v>-0.63</v>
      </c>
      <c r="L18" s="6" t="n">
        <v>-0.1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44187</v>
      </c>
      <c r="B19" s="2" t="s">
        <v>96</v>
      </c>
      <c r="C19" s="2" t="s">
        <v>545</v>
      </c>
      <c r="D19" s="2" t="s">
        <v>463</v>
      </c>
      <c r="E19" s="2" t="s">
        <v>97</v>
      </c>
      <c r="F19" s="2" t="s">
        <v>20</v>
      </c>
      <c r="G19" s="7" t="n">
        <v>1</v>
      </c>
      <c r="H19" s="6" t="n">
        <v>97.79</v>
      </c>
      <c r="I19" s="6" t="n">
        <v>-977.9</v>
      </c>
      <c r="J19" s="6" t="n">
        <v>-23.4</v>
      </c>
      <c r="K19" s="6" t="n">
        <v>-0.59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44187</v>
      </c>
      <c r="B20" s="2" t="s">
        <v>467</v>
      </c>
      <c r="C20" s="2" t="s">
        <v>546</v>
      </c>
      <c r="D20" s="2" t="s">
        <v>463</v>
      </c>
      <c r="E20" s="2" t="s">
        <v>97</v>
      </c>
      <c r="F20" s="2" t="s">
        <v>20</v>
      </c>
      <c r="G20" s="7" t="n">
        <v>1</v>
      </c>
      <c r="H20" s="6" t="n">
        <v>104.36</v>
      </c>
      <c r="I20" s="6" t="n">
        <v>-1043.6</v>
      </c>
      <c r="J20" s="6" t="n">
        <v>-10.13</v>
      </c>
      <c r="K20" s="6" t="n">
        <v>-0.63</v>
      </c>
      <c r="L20" s="6" t="n">
        <v>-0.14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44187</v>
      </c>
      <c r="B21" s="2" t="s">
        <v>34</v>
      </c>
      <c r="C21" s="2" t="s">
        <v>547</v>
      </c>
      <c r="D21" s="2" t="s">
        <v>463</v>
      </c>
      <c r="E21" s="2" t="s">
        <v>18</v>
      </c>
      <c r="F21" s="2" t="s">
        <v>20</v>
      </c>
      <c r="G21" s="7" t="n">
        <v>1</v>
      </c>
      <c r="H21" s="6" t="n">
        <v>856</v>
      </c>
      <c r="I21" s="6" t="n">
        <v>-856</v>
      </c>
      <c r="J21" s="6" t="n">
        <v>0</v>
      </c>
      <c r="K21" s="6" t="n">
        <v>-0.51</v>
      </c>
      <c r="L21" s="6" t="n">
        <v>-0.08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44187</v>
      </c>
      <c r="B22" s="2" t="s">
        <v>49</v>
      </c>
      <c r="C22" s="2" t="s">
        <v>548</v>
      </c>
      <c r="D22" s="2" t="s">
        <v>463</v>
      </c>
      <c r="E22" s="2" t="s">
        <v>18</v>
      </c>
      <c r="F22" s="2" t="s">
        <v>20</v>
      </c>
      <c r="G22" s="7" t="n">
        <v>1000</v>
      </c>
      <c r="H22" s="6" t="n">
        <v>0.7134</v>
      </c>
      <c r="I22" s="6" t="n">
        <v>-713.4</v>
      </c>
      <c r="J22" s="6" t="n">
        <v>0</v>
      </c>
      <c r="K22" s="6" t="n">
        <v>-0.43</v>
      </c>
      <c r="L22" s="6" t="n">
        <v>-0.07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44187</v>
      </c>
      <c r="B23" s="2" t="s">
        <v>472</v>
      </c>
      <c r="C23" s="2" t="s">
        <v>549</v>
      </c>
      <c r="D23" s="2" t="s">
        <v>463</v>
      </c>
      <c r="E23" s="2" t="s">
        <v>18</v>
      </c>
      <c r="F23" s="2" t="s">
        <v>20</v>
      </c>
      <c r="G23" s="7" t="n">
        <v>10</v>
      </c>
      <c r="H23" s="6" t="n">
        <v>136.58</v>
      </c>
      <c r="I23" s="6" t="n">
        <v>-1365.8</v>
      </c>
      <c r="J23" s="6" t="n">
        <v>0</v>
      </c>
      <c r="K23" s="6" t="n">
        <v>-0.82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44187</v>
      </c>
      <c r="B24" s="2" t="s">
        <v>72</v>
      </c>
      <c r="C24" s="2" t="s">
        <v>550</v>
      </c>
      <c r="D24" s="2" t="s">
        <v>463</v>
      </c>
      <c r="E24" s="2" t="s">
        <v>18</v>
      </c>
      <c r="F24" s="2" t="s">
        <v>20</v>
      </c>
      <c r="G24" s="7" t="n">
        <v>10</v>
      </c>
      <c r="H24" s="6" t="n">
        <v>35.975</v>
      </c>
      <c r="I24" s="6" t="n">
        <v>-359.75</v>
      </c>
      <c r="J24" s="6" t="n">
        <v>0</v>
      </c>
      <c r="K24" s="6" t="n">
        <v>-0.22</v>
      </c>
      <c r="L24" s="6" t="n">
        <v>-0.03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44187</v>
      </c>
      <c r="B25" s="2" t="s">
        <v>66</v>
      </c>
      <c r="C25" s="2" t="s">
        <v>551</v>
      </c>
      <c r="D25" s="2" t="s">
        <v>463</v>
      </c>
      <c r="E25" s="2" t="s">
        <v>18</v>
      </c>
      <c r="F25" s="2" t="s">
        <v>20</v>
      </c>
      <c r="G25" s="7" t="n">
        <v>1</v>
      </c>
      <c r="H25" s="6" t="n">
        <v>505.1</v>
      </c>
      <c r="I25" s="6" t="n">
        <v>-505.1</v>
      </c>
      <c r="J25" s="6" t="n">
        <v>0</v>
      </c>
      <c r="K25" s="6" t="n">
        <v>-0.3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44187</v>
      </c>
      <c r="B26" s="2" t="s">
        <v>31</v>
      </c>
      <c r="C26" s="2" t="s">
        <v>552</v>
      </c>
      <c r="D26" s="2" t="s">
        <v>463</v>
      </c>
      <c r="E26" s="2" t="s">
        <v>18</v>
      </c>
      <c r="F26" s="2" t="s">
        <v>20</v>
      </c>
      <c r="G26" s="7" t="n">
        <v>10</v>
      </c>
      <c r="H26" s="6" t="n">
        <v>95.87</v>
      </c>
      <c r="I26" s="6" t="n">
        <v>-958.7</v>
      </c>
      <c r="J26" s="6" t="n">
        <v>0</v>
      </c>
      <c r="K26" s="6" t="n">
        <v>-0.57</v>
      </c>
      <c r="L26" s="6" t="n">
        <v>-0.09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44187</v>
      </c>
      <c r="B27" s="2" t="s">
        <v>31</v>
      </c>
      <c r="C27" s="2" t="s">
        <v>552</v>
      </c>
      <c r="D27" s="2" t="s">
        <v>463</v>
      </c>
      <c r="E27" s="2" t="s">
        <v>18</v>
      </c>
      <c r="F27" s="2" t="s">
        <v>20</v>
      </c>
      <c r="G27" s="7" t="n">
        <v>10</v>
      </c>
      <c r="H27" s="6" t="n">
        <v>95.92</v>
      </c>
      <c r="I27" s="6" t="n">
        <v>-959.2</v>
      </c>
      <c r="J27" s="6" t="n">
        <v>0</v>
      </c>
      <c r="K27" s="6" t="n">
        <v>-0.57</v>
      </c>
      <c r="L27" s="6" t="n">
        <v>-0.09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44187</v>
      </c>
      <c r="B28" s="2" t="s">
        <v>473</v>
      </c>
      <c r="C28" s="2" t="s">
        <v>553</v>
      </c>
      <c r="D28" s="2" t="s">
        <v>463</v>
      </c>
      <c r="E28" s="2" t="s">
        <v>83</v>
      </c>
      <c r="F28" s="2" t="s">
        <v>20</v>
      </c>
      <c r="G28" s="7" t="n">
        <v>1</v>
      </c>
      <c r="H28" s="6" t="n">
        <v>81.01</v>
      </c>
      <c r="I28" s="6" t="n">
        <v>-81.01</v>
      </c>
      <c r="J28" s="6" t="n">
        <v>0</v>
      </c>
      <c r="K28" s="6" t="n">
        <v>-0.05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44194</v>
      </c>
      <c r="B29" s="22" t="s">
        <v>530</v>
      </c>
      <c r="C29" s="22" t="s">
        <v>147</v>
      </c>
      <c r="D29" s="22" t="s">
        <v>530</v>
      </c>
      <c r="E29" s="22" t="s">
        <v>530</v>
      </c>
      <c r="F29" s="22" t="s">
        <v>20</v>
      </c>
      <c r="G29" s="23" t="n">
        <v>1</v>
      </c>
      <c r="H29" s="24" t="n">
        <v>4000</v>
      </c>
      <c r="I29" s="24" t="n">
        <v>4000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44194</v>
      </c>
      <c r="B30" s="2" t="s">
        <v>475</v>
      </c>
      <c r="C30" s="2" t="s">
        <v>554</v>
      </c>
      <c r="D30" s="2" t="s">
        <v>463</v>
      </c>
      <c r="E30" s="2" t="s">
        <v>18</v>
      </c>
      <c r="F30" s="2" t="s">
        <v>20</v>
      </c>
      <c r="G30" s="7" t="n">
        <v>1</v>
      </c>
      <c r="H30" s="6" t="n">
        <v>1724</v>
      </c>
      <c r="I30" s="6" t="n">
        <v>-1724</v>
      </c>
      <c r="J30" s="6" t="n">
        <v>0</v>
      </c>
      <c r="K30" s="6" t="n">
        <v>-1.03</v>
      </c>
      <c r="L30" s="6" t="n">
        <v>-0.16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44194</v>
      </c>
      <c r="B31" s="2" t="s">
        <v>474</v>
      </c>
      <c r="C31" s="2" t="s">
        <v>555</v>
      </c>
      <c r="D31" s="2" t="s">
        <v>463</v>
      </c>
      <c r="E31" s="2" t="s">
        <v>97</v>
      </c>
      <c r="F31" s="2" t="s">
        <v>20</v>
      </c>
      <c r="G31" s="7" t="n">
        <v>1</v>
      </c>
      <c r="H31" s="6" t="n">
        <v>102.57</v>
      </c>
      <c r="I31" s="6" t="n">
        <v>-1025.7</v>
      </c>
      <c r="J31" s="6" t="n">
        <v>-43.86</v>
      </c>
      <c r="K31" s="6" t="n">
        <v>-0.62</v>
      </c>
      <c r="L31" s="6" t="n">
        <v>-0.12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44194</v>
      </c>
      <c r="B32" s="2" t="s">
        <v>68</v>
      </c>
      <c r="C32" s="2" t="s">
        <v>556</v>
      </c>
      <c r="D32" s="2" t="s">
        <v>463</v>
      </c>
      <c r="E32" s="2" t="s">
        <v>18</v>
      </c>
      <c r="F32" s="2" t="s">
        <v>20</v>
      </c>
      <c r="G32" s="7" t="n">
        <v>10</v>
      </c>
      <c r="H32" s="6" t="n">
        <v>85.3</v>
      </c>
      <c r="I32" s="6" t="n">
        <v>-853</v>
      </c>
      <c r="J32" s="6" t="n">
        <v>0</v>
      </c>
      <c r="K32" s="6" t="n">
        <v>-0.51</v>
      </c>
      <c r="L32" s="6" t="n">
        <v>-0.08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44194</v>
      </c>
      <c r="B33" s="2" t="s">
        <v>473</v>
      </c>
      <c r="C33" s="2" t="s">
        <v>553</v>
      </c>
      <c r="D33" s="2" t="s">
        <v>463</v>
      </c>
      <c r="E33" s="2" t="s">
        <v>83</v>
      </c>
      <c r="F33" s="2" t="s">
        <v>20</v>
      </c>
      <c r="G33" s="7" t="n">
        <v>4</v>
      </c>
      <c r="H33" s="6" t="n">
        <v>80.2</v>
      </c>
      <c r="I33" s="6" t="n">
        <v>-320.8</v>
      </c>
      <c r="J33" s="6" t="n">
        <v>0</v>
      </c>
      <c r="K33" s="6" t="n">
        <v>-0.19</v>
      </c>
      <c r="L33" s="6" t="n">
        <v>-0.03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44201</v>
      </c>
      <c r="B34" s="2" t="s">
        <v>476</v>
      </c>
      <c r="C34" s="2" t="s">
        <v>557</v>
      </c>
      <c r="D34" s="2" t="s">
        <v>463</v>
      </c>
      <c r="E34" s="2" t="s">
        <v>83</v>
      </c>
      <c r="F34" s="2" t="s">
        <v>20</v>
      </c>
      <c r="G34" s="7" t="n">
        <v>18</v>
      </c>
      <c r="H34" s="6" t="n">
        <v>1.7115</v>
      </c>
      <c r="I34" s="6" t="n">
        <v>-30.81</v>
      </c>
      <c r="J34" s="6" t="n">
        <v>0</v>
      </c>
      <c r="K34" s="6" t="n">
        <v>-0.02</v>
      </c>
      <c r="L34" s="6" t="n">
        <v>-0.02</v>
      </c>
      <c r="M34" s="6" t="s">
        <f>=I34+J34+K34+L34</f>
      </c>
      <c r="N34" s="2"/>
    </row>
    <row collapsed="false" customFormat="false" customHeight="false" hidden="false" ht="12.1" outlineLevel="0" r="35">
      <c r="A35" s="25" t="n">
        <v>44201</v>
      </c>
      <c r="B35" s="26" t="s">
        <v>474</v>
      </c>
      <c r="C35" s="26" t="s">
        <v>555</v>
      </c>
      <c r="D35" s="26" t="s">
        <v>464</v>
      </c>
      <c r="E35" s="26" t="s">
        <v>97</v>
      </c>
      <c r="F35" s="26" t="s">
        <v>20</v>
      </c>
      <c r="G35" s="27" t="n">
        <v>-1</v>
      </c>
      <c r="H35" s="28" t="n">
        <v>103.46</v>
      </c>
      <c r="I35" s="28" t="n">
        <v>1034.6</v>
      </c>
      <c r="J35" s="28" t="n">
        <v>46.08</v>
      </c>
      <c r="K35" s="28" t="n">
        <v>-0.62</v>
      </c>
      <c r="L35" s="28" t="n">
        <v>-0.12</v>
      </c>
      <c r="M35" s="6" t="s">
        <f>=I35+J35+K35+L35</f>
      </c>
      <c r="N35" s="26"/>
    </row>
    <row collapsed="false" customFormat="false" customHeight="false" hidden="false" ht="12.1" outlineLevel="0" r="36">
      <c r="A36" s="20" t="n">
        <v>44201</v>
      </c>
      <c r="B36" s="2" t="s">
        <v>96</v>
      </c>
      <c r="C36" s="2" t="s">
        <v>545</v>
      </c>
      <c r="D36" s="2" t="s">
        <v>463</v>
      </c>
      <c r="E36" s="2" t="s">
        <v>97</v>
      </c>
      <c r="F36" s="2" t="s">
        <v>20</v>
      </c>
      <c r="G36" s="7" t="n">
        <v>1</v>
      </c>
      <c r="H36" s="6" t="n">
        <v>98.603</v>
      </c>
      <c r="I36" s="6" t="n">
        <v>-986.03</v>
      </c>
      <c r="J36" s="6" t="n">
        <v>-25.74</v>
      </c>
      <c r="K36" s="6" t="n">
        <v>-0.59</v>
      </c>
      <c r="L36" s="6" t="n">
        <v>-0.1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44201</v>
      </c>
      <c r="B37" s="2" t="s">
        <v>476</v>
      </c>
      <c r="C37" s="2" t="s">
        <v>557</v>
      </c>
      <c r="D37" s="2" t="s">
        <v>463</v>
      </c>
      <c r="E37" s="2" t="s">
        <v>83</v>
      </c>
      <c r="F37" s="2" t="s">
        <v>20</v>
      </c>
      <c r="G37" s="7" t="n">
        <v>38</v>
      </c>
      <c r="H37" s="6" t="n">
        <v>1.7173</v>
      </c>
      <c r="I37" s="6" t="n">
        <v>-65.26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44201</v>
      </c>
      <c r="B38" s="2" t="s">
        <v>476</v>
      </c>
      <c r="C38" s="2" t="s">
        <v>557</v>
      </c>
      <c r="D38" s="2" t="s">
        <v>463</v>
      </c>
      <c r="E38" s="2" t="s">
        <v>83</v>
      </c>
      <c r="F38" s="2" t="s">
        <v>20</v>
      </c>
      <c r="G38" s="7" t="n">
        <v>3</v>
      </c>
      <c r="H38" s="6" t="n">
        <v>1.7177</v>
      </c>
      <c r="I38" s="6" t="n">
        <v>-5.15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44207</v>
      </c>
      <c r="B39" s="22" t="s">
        <v>558</v>
      </c>
      <c r="C39" s="22" t="s">
        <v>559</v>
      </c>
      <c r="D39" s="22" t="s">
        <v>558</v>
      </c>
      <c r="E39" s="22" t="s">
        <v>558</v>
      </c>
      <c r="F39" s="22" t="s">
        <v>20</v>
      </c>
      <c r="G39" s="23" t="n">
        <v>1</v>
      </c>
      <c r="H39" s="24" t="n">
        <v>43.8</v>
      </c>
      <c r="I39" s="24" t="n">
        <v>43.8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44207</v>
      </c>
      <c r="B40" s="2" t="s">
        <v>476</v>
      </c>
      <c r="C40" s="2" t="s">
        <v>557</v>
      </c>
      <c r="D40" s="2" t="s">
        <v>463</v>
      </c>
      <c r="E40" s="2" t="s">
        <v>83</v>
      </c>
      <c r="F40" s="2" t="s">
        <v>20</v>
      </c>
      <c r="G40" s="7" t="n">
        <v>23</v>
      </c>
      <c r="H40" s="6" t="n">
        <v>1.7616</v>
      </c>
      <c r="I40" s="6" t="n">
        <v>-40.52</v>
      </c>
      <c r="J40" s="6" t="n">
        <v>0</v>
      </c>
      <c r="K40" s="6" t="n">
        <v>-0.02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44231</v>
      </c>
      <c r="B41" s="22" t="s">
        <v>558</v>
      </c>
      <c r="C41" s="22" t="s">
        <v>560</v>
      </c>
      <c r="D41" s="22" t="s">
        <v>558</v>
      </c>
      <c r="E41" s="22" t="s">
        <v>558</v>
      </c>
      <c r="F41" s="22" t="s">
        <v>20</v>
      </c>
      <c r="G41" s="23" t="n">
        <v>1</v>
      </c>
      <c r="H41" s="24" t="n">
        <v>37.13</v>
      </c>
      <c r="I41" s="24" t="n">
        <v>37.13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44231</v>
      </c>
      <c r="B42" s="22" t="s">
        <v>558</v>
      </c>
      <c r="C42" s="22" t="s">
        <v>561</v>
      </c>
      <c r="D42" s="22" t="s">
        <v>558</v>
      </c>
      <c r="E42" s="22" t="s">
        <v>558</v>
      </c>
      <c r="F42" s="22" t="s">
        <v>20</v>
      </c>
      <c r="G42" s="23" t="n">
        <v>1</v>
      </c>
      <c r="H42" s="24" t="n">
        <v>52.84</v>
      </c>
      <c r="I42" s="24" t="n">
        <v>52.84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44231</v>
      </c>
      <c r="B43" s="22" t="s">
        <v>530</v>
      </c>
      <c r="C43" s="22" t="s">
        <v>147</v>
      </c>
      <c r="D43" s="22" t="s">
        <v>530</v>
      </c>
      <c r="E43" s="22" t="s">
        <v>530</v>
      </c>
      <c r="F43" s="22" t="s">
        <v>20</v>
      </c>
      <c r="G43" s="23" t="n">
        <v>1</v>
      </c>
      <c r="H43" s="24" t="n">
        <v>500</v>
      </c>
      <c r="I43" s="24" t="n">
        <v>500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44232</v>
      </c>
      <c r="B44" s="2" t="s">
        <v>74</v>
      </c>
      <c r="C44" s="2" t="s">
        <v>562</v>
      </c>
      <c r="D44" s="2" t="s">
        <v>463</v>
      </c>
      <c r="E44" s="2" t="s">
        <v>18</v>
      </c>
      <c r="F44" s="2" t="s">
        <v>20</v>
      </c>
      <c r="G44" s="7" t="n">
        <v>10</v>
      </c>
      <c r="H44" s="6" t="n">
        <v>51.645</v>
      </c>
      <c r="I44" s="6" t="n">
        <v>-516.45</v>
      </c>
      <c r="J44" s="6" t="n">
        <v>0</v>
      </c>
      <c r="K44" s="6" t="n">
        <v>-0.31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44232</v>
      </c>
      <c r="B45" s="2" t="s">
        <v>476</v>
      </c>
      <c r="C45" s="2" t="s">
        <v>557</v>
      </c>
      <c r="D45" s="2" t="s">
        <v>463</v>
      </c>
      <c r="E45" s="2" t="s">
        <v>83</v>
      </c>
      <c r="F45" s="2" t="s">
        <v>20</v>
      </c>
      <c r="G45" s="7" t="n">
        <v>40</v>
      </c>
      <c r="H45" s="6" t="n">
        <v>1.7905</v>
      </c>
      <c r="I45" s="6" t="n">
        <v>-71.62</v>
      </c>
      <c r="J45" s="6" t="n">
        <v>0</v>
      </c>
      <c r="K45" s="6" t="n">
        <v>-0.04</v>
      </c>
      <c r="L45" s="6" t="n">
        <v>-0.02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44232</v>
      </c>
      <c r="B46" s="2" t="s">
        <v>476</v>
      </c>
      <c r="C46" s="2" t="s">
        <v>557</v>
      </c>
      <c r="D46" s="2" t="s">
        <v>463</v>
      </c>
      <c r="E46" s="2" t="s">
        <v>83</v>
      </c>
      <c r="F46" s="2" t="s">
        <v>20</v>
      </c>
      <c r="G46" s="7" t="n">
        <v>2</v>
      </c>
      <c r="H46" s="6" t="n">
        <v>1.7905</v>
      </c>
      <c r="I46" s="6" t="n">
        <v>-3.58</v>
      </c>
      <c r="J46" s="6" t="n">
        <v>0</v>
      </c>
      <c r="K46" s="6" t="n">
        <v>0</v>
      </c>
      <c r="L46" s="6" t="n">
        <v>-0.02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44243</v>
      </c>
      <c r="B47" s="22" t="s">
        <v>530</v>
      </c>
      <c r="C47" s="22" t="s">
        <v>147</v>
      </c>
      <c r="D47" s="22" t="s">
        <v>530</v>
      </c>
      <c r="E47" s="22" t="s">
        <v>530</v>
      </c>
      <c r="F47" s="22" t="s">
        <v>20</v>
      </c>
      <c r="G47" s="23" t="n">
        <v>1</v>
      </c>
      <c r="H47" s="24" t="n">
        <v>5000</v>
      </c>
      <c r="I47" s="24" t="n">
        <v>5000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44243</v>
      </c>
      <c r="B48" s="2" t="s">
        <v>475</v>
      </c>
      <c r="C48" s="2" t="s">
        <v>554</v>
      </c>
      <c r="D48" s="2" t="s">
        <v>463</v>
      </c>
      <c r="E48" s="2" t="s">
        <v>18</v>
      </c>
      <c r="F48" s="2" t="s">
        <v>20</v>
      </c>
      <c r="G48" s="7" t="n">
        <v>1</v>
      </c>
      <c r="H48" s="6" t="n">
        <v>1666</v>
      </c>
      <c r="I48" s="6" t="n">
        <v>-1666</v>
      </c>
      <c r="J48" s="6" t="n">
        <v>0</v>
      </c>
      <c r="K48" s="6" t="n">
        <v>-1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44243</v>
      </c>
      <c r="B49" s="2" t="s">
        <v>87</v>
      </c>
      <c r="C49" s="2" t="s">
        <v>534</v>
      </c>
      <c r="D49" s="2" t="s">
        <v>463</v>
      </c>
      <c r="E49" s="2" t="s">
        <v>83</v>
      </c>
      <c r="F49" s="2" t="s">
        <v>20</v>
      </c>
      <c r="G49" s="7" t="n">
        <v>1</v>
      </c>
      <c r="H49" s="6" t="n">
        <v>900</v>
      </c>
      <c r="I49" s="6" t="n">
        <v>-900</v>
      </c>
      <c r="J49" s="6" t="n">
        <v>0</v>
      </c>
      <c r="K49" s="6" t="n">
        <v>-0.54</v>
      </c>
      <c r="L49" s="6" t="n">
        <v>-0.09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44243</v>
      </c>
      <c r="B50" s="2" t="s">
        <v>40</v>
      </c>
      <c r="C50" s="2" t="s">
        <v>563</v>
      </c>
      <c r="D50" s="2" t="s">
        <v>463</v>
      </c>
      <c r="E50" s="2" t="s">
        <v>18</v>
      </c>
      <c r="F50" s="2" t="s">
        <v>20</v>
      </c>
      <c r="G50" s="7" t="n">
        <v>10</v>
      </c>
      <c r="H50" s="6" t="n">
        <v>208</v>
      </c>
      <c r="I50" s="6" t="n">
        <v>-2080</v>
      </c>
      <c r="J50" s="6" t="n">
        <v>0</v>
      </c>
      <c r="K50" s="6" t="n">
        <v>-1.25</v>
      </c>
      <c r="L50" s="6" t="n">
        <v>-0.19</v>
      </c>
      <c r="M50" s="6" t="s">
        <f>=I50+J50+K50+L50</f>
      </c>
      <c r="N50" s="2"/>
    </row>
    <row collapsed="false" customFormat="false" customHeight="false" hidden="false" ht="12.1" outlineLevel="0" r="51">
      <c r="A51" s="21" t="n">
        <v>44244</v>
      </c>
      <c r="B51" s="22" t="s">
        <v>530</v>
      </c>
      <c r="C51" s="22" t="s">
        <v>147</v>
      </c>
      <c r="D51" s="22" t="s">
        <v>530</v>
      </c>
      <c r="E51" s="22" t="s">
        <v>530</v>
      </c>
      <c r="F51" s="22" t="s">
        <v>20</v>
      </c>
      <c r="G51" s="23" t="n">
        <v>1</v>
      </c>
      <c r="H51" s="24" t="n">
        <v>2000</v>
      </c>
      <c r="I51" s="24" t="n">
        <v>2000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44245</v>
      </c>
      <c r="B52" s="2" t="s">
        <v>28</v>
      </c>
      <c r="C52" s="2" t="s">
        <v>564</v>
      </c>
      <c r="D52" s="2" t="s">
        <v>463</v>
      </c>
      <c r="E52" s="2" t="s">
        <v>18</v>
      </c>
      <c r="F52" s="2" t="s">
        <v>20</v>
      </c>
      <c r="G52" s="7" t="n">
        <v>10</v>
      </c>
      <c r="H52" s="6" t="n">
        <v>224.5</v>
      </c>
      <c r="I52" s="6" t="n">
        <v>-2245</v>
      </c>
      <c r="J52" s="6" t="n">
        <v>0</v>
      </c>
      <c r="K52" s="6" t="n">
        <v>-1.35</v>
      </c>
      <c r="L52" s="6" t="n">
        <v>-0.21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44245</v>
      </c>
      <c r="B53" s="2" t="s">
        <v>476</v>
      </c>
      <c r="C53" s="2" t="s">
        <v>557</v>
      </c>
      <c r="D53" s="2" t="s">
        <v>463</v>
      </c>
      <c r="E53" s="2" t="s">
        <v>83</v>
      </c>
      <c r="F53" s="2" t="s">
        <v>20</v>
      </c>
      <c r="G53" s="7" t="n">
        <v>57</v>
      </c>
      <c r="H53" s="6" t="n">
        <v>1.81</v>
      </c>
      <c r="I53" s="6" t="n">
        <v>-103.17</v>
      </c>
      <c r="J53" s="6" t="n">
        <v>0</v>
      </c>
      <c r="K53" s="6" t="n">
        <v>-0.06</v>
      </c>
      <c r="L53" s="6" t="n">
        <v>-0.02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44251</v>
      </c>
      <c r="B54" s="22" t="s">
        <v>530</v>
      </c>
      <c r="C54" s="22" t="s">
        <v>147</v>
      </c>
      <c r="D54" s="22" t="s">
        <v>530</v>
      </c>
      <c r="E54" s="22" t="s">
        <v>530</v>
      </c>
      <c r="F54" s="22" t="s">
        <v>20</v>
      </c>
      <c r="G54" s="23" t="n">
        <v>1</v>
      </c>
      <c r="H54" s="24" t="n">
        <v>8000</v>
      </c>
      <c r="I54" s="24" t="n">
        <v>8000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44251</v>
      </c>
      <c r="B55" s="2" t="s">
        <v>25</v>
      </c>
      <c r="C55" s="2" t="s">
        <v>540</v>
      </c>
      <c r="D55" s="2" t="s">
        <v>463</v>
      </c>
      <c r="E55" s="2" t="s">
        <v>18</v>
      </c>
      <c r="F55" s="2" t="s">
        <v>20</v>
      </c>
      <c r="G55" s="7" t="n">
        <v>10</v>
      </c>
      <c r="H55" s="6" t="n">
        <v>317</v>
      </c>
      <c r="I55" s="6" t="n">
        <v>-3170</v>
      </c>
      <c r="J55" s="6" t="n">
        <v>0</v>
      </c>
      <c r="K55" s="6" t="n">
        <v>-1.9</v>
      </c>
      <c r="L55" s="6" t="n">
        <v>-0.3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44259</v>
      </c>
      <c r="B56" s="22" t="s">
        <v>558</v>
      </c>
      <c r="C56" s="22" t="s">
        <v>565</v>
      </c>
      <c r="D56" s="22" t="s">
        <v>558</v>
      </c>
      <c r="E56" s="22" t="s">
        <v>558</v>
      </c>
      <c r="F56" s="22" t="s">
        <v>20</v>
      </c>
      <c r="G56" s="23" t="n">
        <v>1</v>
      </c>
      <c r="H56" s="24" t="n">
        <v>28.41</v>
      </c>
      <c r="I56" s="24" t="n">
        <v>28.41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44267</v>
      </c>
      <c r="B57" s="2" t="s">
        <v>54</v>
      </c>
      <c r="C57" s="2" t="s">
        <v>566</v>
      </c>
      <c r="D57" s="2" t="s">
        <v>463</v>
      </c>
      <c r="E57" s="2" t="s">
        <v>18</v>
      </c>
      <c r="F57" s="2" t="s">
        <v>20</v>
      </c>
      <c r="G57" s="7" t="n">
        <v>100000</v>
      </c>
      <c r="H57" s="6" t="n">
        <v>0.0114</v>
      </c>
      <c r="I57" s="6" t="n">
        <v>-1140</v>
      </c>
      <c r="J57" s="6" t="n">
        <v>0</v>
      </c>
      <c r="K57" s="6" t="n">
        <v>-0.68</v>
      </c>
      <c r="L57" s="6" t="n">
        <v>-0.11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44267</v>
      </c>
      <c r="B58" s="2" t="s">
        <v>52</v>
      </c>
      <c r="C58" s="2" t="s">
        <v>567</v>
      </c>
      <c r="D58" s="2" t="s">
        <v>463</v>
      </c>
      <c r="E58" s="2" t="s">
        <v>18</v>
      </c>
      <c r="F58" s="2" t="s">
        <v>20</v>
      </c>
      <c r="G58" s="7" t="n">
        <v>2</v>
      </c>
      <c r="H58" s="6" t="n">
        <v>727</v>
      </c>
      <c r="I58" s="6" t="n">
        <v>-1454</v>
      </c>
      <c r="J58" s="6" t="n">
        <v>0</v>
      </c>
      <c r="K58" s="6" t="n">
        <v>-0.87</v>
      </c>
      <c r="L58" s="6" t="n">
        <v>-0.14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44267</v>
      </c>
      <c r="B59" s="2" t="s">
        <v>34</v>
      </c>
      <c r="C59" s="2" t="s">
        <v>547</v>
      </c>
      <c r="D59" s="2" t="s">
        <v>463</v>
      </c>
      <c r="E59" s="2" t="s">
        <v>18</v>
      </c>
      <c r="F59" s="2" t="s">
        <v>20</v>
      </c>
      <c r="G59" s="7" t="n">
        <v>1</v>
      </c>
      <c r="H59" s="6" t="n">
        <v>858</v>
      </c>
      <c r="I59" s="6" t="n">
        <v>-858</v>
      </c>
      <c r="J59" s="6" t="n">
        <v>0</v>
      </c>
      <c r="K59" s="6" t="n">
        <v>-0.52</v>
      </c>
      <c r="L59" s="6" t="n">
        <v>-0.08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44270</v>
      </c>
      <c r="B60" s="2" t="s">
        <v>43</v>
      </c>
      <c r="C60" s="2" t="s">
        <v>541</v>
      </c>
      <c r="D60" s="2" t="s">
        <v>463</v>
      </c>
      <c r="E60" s="2" t="s">
        <v>18</v>
      </c>
      <c r="F60" s="2" t="s">
        <v>20</v>
      </c>
      <c r="G60" s="7" t="n">
        <v>100</v>
      </c>
      <c r="H60" s="6" t="n">
        <v>7.8</v>
      </c>
      <c r="I60" s="6" t="n">
        <v>-780</v>
      </c>
      <c r="J60" s="6" t="n">
        <v>0</v>
      </c>
      <c r="K60" s="6" t="n">
        <v>-0.47</v>
      </c>
      <c r="L60" s="6" t="n">
        <v>-0.07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44272</v>
      </c>
      <c r="B61" s="2" t="s">
        <v>76</v>
      </c>
      <c r="C61" s="2" t="s">
        <v>568</v>
      </c>
      <c r="D61" s="2" t="s">
        <v>463</v>
      </c>
      <c r="E61" s="2" t="s">
        <v>18</v>
      </c>
      <c r="F61" s="2" t="s">
        <v>20</v>
      </c>
      <c r="G61" s="7" t="n">
        <v>1</v>
      </c>
      <c r="H61" s="6" t="n">
        <v>616.5</v>
      </c>
      <c r="I61" s="6" t="n">
        <v>-616.5</v>
      </c>
      <c r="J61" s="6" t="n">
        <v>0</v>
      </c>
      <c r="K61" s="6" t="n">
        <v>-0.37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44299</v>
      </c>
      <c r="B62" s="22" t="s">
        <v>530</v>
      </c>
      <c r="C62" s="22" t="s">
        <v>147</v>
      </c>
      <c r="D62" s="22" t="s">
        <v>530</v>
      </c>
      <c r="E62" s="22" t="s">
        <v>530</v>
      </c>
      <c r="F62" s="22" t="s">
        <v>20</v>
      </c>
      <c r="G62" s="23" t="n">
        <v>1</v>
      </c>
      <c r="H62" s="24" t="n">
        <v>5000</v>
      </c>
      <c r="I62" s="24" t="n">
        <v>5000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44302</v>
      </c>
      <c r="B63" s="2" t="s">
        <v>52</v>
      </c>
      <c r="C63" s="2" t="s">
        <v>567</v>
      </c>
      <c r="D63" s="2" t="s">
        <v>463</v>
      </c>
      <c r="E63" s="2" t="s">
        <v>18</v>
      </c>
      <c r="F63" s="2" t="s">
        <v>20</v>
      </c>
      <c r="G63" s="7" t="n">
        <v>1</v>
      </c>
      <c r="H63" s="6" t="n">
        <v>686.5</v>
      </c>
      <c r="I63" s="6" t="n">
        <v>-686.5</v>
      </c>
      <c r="J63" s="6" t="n">
        <v>0</v>
      </c>
      <c r="K63" s="6" t="n">
        <v>-0.41</v>
      </c>
      <c r="L63" s="6" t="n">
        <v>-0.07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44302</v>
      </c>
      <c r="B64" s="2" t="s">
        <v>70</v>
      </c>
      <c r="C64" s="2" t="s">
        <v>569</v>
      </c>
      <c r="D64" s="2" t="s">
        <v>463</v>
      </c>
      <c r="E64" s="2" t="s">
        <v>18</v>
      </c>
      <c r="F64" s="2" t="s">
        <v>20</v>
      </c>
      <c r="G64" s="7" t="n">
        <v>1000</v>
      </c>
      <c r="H64" s="6" t="n">
        <v>0.826</v>
      </c>
      <c r="I64" s="6" t="n">
        <v>-826</v>
      </c>
      <c r="J64" s="6" t="n">
        <v>0</v>
      </c>
      <c r="K64" s="6" t="n">
        <v>-0.5</v>
      </c>
      <c r="L64" s="6" t="n">
        <v>-0.07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44305</v>
      </c>
      <c r="B65" s="2" t="s">
        <v>37</v>
      </c>
      <c r="C65" s="2" t="s">
        <v>570</v>
      </c>
      <c r="D65" s="2" t="s">
        <v>463</v>
      </c>
      <c r="E65" s="2" t="s">
        <v>18</v>
      </c>
      <c r="F65" s="2" t="s">
        <v>20</v>
      </c>
      <c r="G65" s="7" t="n">
        <v>1</v>
      </c>
      <c r="H65" s="6" t="n">
        <v>2386</v>
      </c>
      <c r="I65" s="6" t="n">
        <v>-2386</v>
      </c>
      <c r="J65" s="6" t="n">
        <v>0</v>
      </c>
      <c r="K65" s="6" t="n">
        <v>-1.43</v>
      </c>
      <c r="L65" s="6" t="n">
        <v>-0.22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44305</v>
      </c>
      <c r="B66" s="2" t="s">
        <v>477</v>
      </c>
      <c r="C66" s="2" t="s">
        <v>571</v>
      </c>
      <c r="D66" s="2" t="s">
        <v>463</v>
      </c>
      <c r="E66" s="2" t="s">
        <v>83</v>
      </c>
      <c r="F66" s="2" t="s">
        <v>20</v>
      </c>
      <c r="G66" s="7" t="n">
        <v>2</v>
      </c>
      <c r="H66" s="6" t="n">
        <v>77.96</v>
      </c>
      <c r="I66" s="6" t="n">
        <v>-155.92</v>
      </c>
      <c r="J66" s="6" t="n">
        <v>0</v>
      </c>
      <c r="K66" s="6" t="n">
        <v>-0.1</v>
      </c>
      <c r="L66" s="6" t="n">
        <v>-0.02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44306</v>
      </c>
      <c r="B67" s="2" t="s">
        <v>96</v>
      </c>
      <c r="C67" s="2" t="s">
        <v>545</v>
      </c>
      <c r="D67" s="2" t="s">
        <v>463</v>
      </c>
      <c r="E67" s="2" t="s">
        <v>97</v>
      </c>
      <c r="F67" s="2" t="s">
        <v>20</v>
      </c>
      <c r="G67" s="7" t="n">
        <v>1</v>
      </c>
      <c r="H67" s="6" t="n">
        <v>90.86</v>
      </c>
      <c r="I67" s="6" t="n">
        <v>-908.6</v>
      </c>
      <c r="J67" s="6" t="n">
        <v>-12.87</v>
      </c>
      <c r="K67" s="6" t="n">
        <v>-0.55</v>
      </c>
      <c r="L67" s="6" t="n">
        <v>-0.09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44323</v>
      </c>
      <c r="B68" s="22" t="s">
        <v>558</v>
      </c>
      <c r="C68" s="22" t="s">
        <v>572</v>
      </c>
      <c r="D68" s="22" t="s">
        <v>558</v>
      </c>
      <c r="E68" s="22" t="s">
        <v>558</v>
      </c>
      <c r="F68" s="22" t="s">
        <v>20</v>
      </c>
      <c r="G68" s="23" t="n">
        <v>1</v>
      </c>
      <c r="H68" s="24" t="n">
        <v>33.39</v>
      </c>
      <c r="I68" s="24" t="n">
        <v>33.39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44327</v>
      </c>
      <c r="B69" s="22" t="s">
        <v>530</v>
      </c>
      <c r="C69" s="22" t="s">
        <v>147</v>
      </c>
      <c r="D69" s="22" t="s">
        <v>530</v>
      </c>
      <c r="E69" s="22" t="s">
        <v>530</v>
      </c>
      <c r="F69" s="22" t="s">
        <v>20</v>
      </c>
      <c r="G69" s="23" t="n">
        <v>1</v>
      </c>
      <c r="H69" s="24" t="n">
        <v>10000</v>
      </c>
      <c r="I69" s="24" t="n">
        <v>10000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0" t="n">
        <v>44329</v>
      </c>
      <c r="B70" s="2" t="s">
        <v>82</v>
      </c>
      <c r="C70" s="2" t="s">
        <v>535</v>
      </c>
      <c r="D70" s="2" t="s">
        <v>463</v>
      </c>
      <c r="E70" s="2" t="s">
        <v>83</v>
      </c>
      <c r="F70" s="2" t="s">
        <v>20</v>
      </c>
      <c r="G70" s="7" t="n">
        <v>1</v>
      </c>
      <c r="H70" s="6" t="n">
        <v>3740.5</v>
      </c>
      <c r="I70" s="6" t="n">
        <v>-3740.5</v>
      </c>
      <c r="J70" s="6" t="n">
        <v>0</v>
      </c>
      <c r="K70" s="6" t="n">
        <v>-2.24</v>
      </c>
      <c r="L70" s="6" t="n">
        <v>-0.35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44330</v>
      </c>
      <c r="B71" s="2" t="s">
        <v>34</v>
      </c>
      <c r="C71" s="2" t="s">
        <v>547</v>
      </c>
      <c r="D71" s="2" t="s">
        <v>463</v>
      </c>
      <c r="E71" s="2" t="s">
        <v>18</v>
      </c>
      <c r="F71" s="2" t="s">
        <v>20</v>
      </c>
      <c r="G71" s="7" t="n">
        <v>1</v>
      </c>
      <c r="H71" s="6" t="n">
        <v>750</v>
      </c>
      <c r="I71" s="6" t="n">
        <v>-750</v>
      </c>
      <c r="J71" s="6" t="n">
        <v>0</v>
      </c>
      <c r="K71" s="6" t="n">
        <v>-0.45</v>
      </c>
      <c r="L71" s="6" t="n">
        <v>-0.07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44333</v>
      </c>
      <c r="B72" s="2" t="s">
        <v>52</v>
      </c>
      <c r="C72" s="2" t="s">
        <v>567</v>
      </c>
      <c r="D72" s="2" t="s">
        <v>463</v>
      </c>
      <c r="E72" s="2" t="s">
        <v>18</v>
      </c>
      <c r="F72" s="2" t="s">
        <v>20</v>
      </c>
      <c r="G72" s="7" t="n">
        <v>1</v>
      </c>
      <c r="H72" s="6" t="n">
        <v>653.1</v>
      </c>
      <c r="I72" s="6" t="n">
        <v>-653.1</v>
      </c>
      <c r="J72" s="6" t="n">
        <v>0</v>
      </c>
      <c r="K72" s="6" t="n">
        <v>-0.39</v>
      </c>
      <c r="L72" s="6" t="n">
        <v>-0.06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44333</v>
      </c>
      <c r="B73" s="2" t="s">
        <v>100</v>
      </c>
      <c r="C73" s="2" t="s">
        <v>573</v>
      </c>
      <c r="D73" s="2" t="s">
        <v>463</v>
      </c>
      <c r="E73" s="2" t="s">
        <v>97</v>
      </c>
      <c r="F73" s="2" t="s">
        <v>20</v>
      </c>
      <c r="G73" s="7" t="n">
        <v>1</v>
      </c>
      <c r="H73" s="6" t="n">
        <v>100.54</v>
      </c>
      <c r="I73" s="6" t="n">
        <v>-1005.4</v>
      </c>
      <c r="J73" s="6" t="n">
        <v>-2.79</v>
      </c>
      <c r="K73" s="6" t="n">
        <v>-0.61</v>
      </c>
      <c r="L73" s="6" t="n">
        <v>-0.12</v>
      </c>
      <c r="M73" s="6" t="s">
        <f>=I73+J73+K73+L73</f>
      </c>
      <c r="N73" s="2"/>
    </row>
    <row collapsed="false" customFormat="false" customHeight="false" hidden="false" ht="12.1" outlineLevel="0" r="74">
      <c r="A74" s="21" t="n">
        <v>44334</v>
      </c>
      <c r="B74" s="22" t="s">
        <v>558</v>
      </c>
      <c r="C74" s="22" t="s">
        <v>574</v>
      </c>
      <c r="D74" s="22" t="s">
        <v>558</v>
      </c>
      <c r="E74" s="22" t="s">
        <v>558</v>
      </c>
      <c r="F74" s="22" t="s">
        <v>20</v>
      </c>
      <c r="G74" s="23" t="n">
        <v>1</v>
      </c>
      <c r="H74" s="24" t="n">
        <v>68</v>
      </c>
      <c r="I74" s="24" t="n">
        <v>68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44334</v>
      </c>
      <c r="B75" s="2" t="s">
        <v>478</v>
      </c>
      <c r="C75" s="2" t="s">
        <v>575</v>
      </c>
      <c r="D75" s="2" t="s">
        <v>463</v>
      </c>
      <c r="E75" s="2" t="s">
        <v>97</v>
      </c>
      <c r="F75" s="2" t="s">
        <v>20</v>
      </c>
      <c r="G75" s="7" t="n">
        <v>1</v>
      </c>
      <c r="H75" s="6" t="n">
        <v>99.45</v>
      </c>
      <c r="I75" s="6" t="n">
        <v>-994.5</v>
      </c>
      <c r="J75" s="6" t="n">
        <v>-11.57</v>
      </c>
      <c r="K75" s="6" t="n">
        <v>-0.6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44340</v>
      </c>
      <c r="B76" s="22" t="s">
        <v>558</v>
      </c>
      <c r="C76" s="22" t="s">
        <v>576</v>
      </c>
      <c r="D76" s="22" t="s">
        <v>558</v>
      </c>
      <c r="E76" s="22" t="s">
        <v>558</v>
      </c>
      <c r="F76" s="22" t="s">
        <v>20</v>
      </c>
      <c r="G76" s="23" t="n">
        <v>1</v>
      </c>
      <c r="H76" s="24" t="n">
        <v>63.5</v>
      </c>
      <c r="I76" s="24" t="n">
        <v>63.5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44347</v>
      </c>
      <c r="B77" s="22" t="s">
        <v>558</v>
      </c>
      <c r="C77" s="22" t="s">
        <v>577</v>
      </c>
      <c r="D77" s="22" t="s">
        <v>558</v>
      </c>
      <c r="E77" s="22" t="s">
        <v>558</v>
      </c>
      <c r="F77" s="22" t="s">
        <v>20</v>
      </c>
      <c r="G77" s="23" t="n">
        <v>1</v>
      </c>
      <c r="H77" s="24" t="n">
        <v>163</v>
      </c>
      <c r="I77" s="24" t="n">
        <v>163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44349</v>
      </c>
      <c r="B78" s="22" t="s">
        <v>558</v>
      </c>
      <c r="C78" s="22" t="s">
        <v>578</v>
      </c>
      <c r="D78" s="22" t="s">
        <v>558</v>
      </c>
      <c r="E78" s="22" t="s">
        <v>558</v>
      </c>
      <c r="F78" s="22" t="s">
        <v>20</v>
      </c>
      <c r="G78" s="23" t="n">
        <v>1</v>
      </c>
      <c r="H78" s="24" t="n">
        <v>82.5</v>
      </c>
      <c r="I78" s="24" t="n">
        <v>82.5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44349</v>
      </c>
      <c r="B79" s="22" t="s">
        <v>558</v>
      </c>
      <c r="C79" s="22" t="s">
        <v>579</v>
      </c>
      <c r="D79" s="22" t="s">
        <v>558</v>
      </c>
      <c r="E79" s="22" t="s">
        <v>558</v>
      </c>
      <c r="F79" s="22" t="s">
        <v>20</v>
      </c>
      <c r="G79" s="23" t="n">
        <v>1</v>
      </c>
      <c r="H79" s="24" t="n">
        <v>99</v>
      </c>
      <c r="I79" s="24" t="n">
        <v>99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44350</v>
      </c>
      <c r="B80" s="22" t="s">
        <v>558</v>
      </c>
      <c r="C80" s="22" t="s">
        <v>580</v>
      </c>
      <c r="D80" s="22" t="s">
        <v>558</v>
      </c>
      <c r="E80" s="22" t="s">
        <v>558</v>
      </c>
      <c r="F80" s="22" t="s">
        <v>20</v>
      </c>
      <c r="G80" s="23" t="n">
        <v>1</v>
      </c>
      <c r="H80" s="24" t="n">
        <v>130.83</v>
      </c>
      <c r="I80" s="24" t="n">
        <v>130.83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44362</v>
      </c>
      <c r="B81" s="2" t="s">
        <v>43</v>
      </c>
      <c r="C81" s="2" t="s">
        <v>541</v>
      </c>
      <c r="D81" s="2" t="s">
        <v>463</v>
      </c>
      <c r="E81" s="2" t="s">
        <v>18</v>
      </c>
      <c r="F81" s="2" t="s">
        <v>20</v>
      </c>
      <c r="G81" s="7" t="n">
        <v>100</v>
      </c>
      <c r="H81" s="6" t="n">
        <v>7.03</v>
      </c>
      <c r="I81" s="6" t="n">
        <v>-703</v>
      </c>
      <c r="J81" s="6" t="n">
        <v>0</v>
      </c>
      <c r="K81" s="6" t="n">
        <v>-0.42</v>
      </c>
      <c r="L81" s="6" t="n">
        <v>-0.07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44368</v>
      </c>
      <c r="B82" s="2" t="s">
        <v>49</v>
      </c>
      <c r="C82" s="2" t="s">
        <v>548</v>
      </c>
      <c r="D82" s="2" t="s">
        <v>463</v>
      </c>
      <c r="E82" s="2" t="s">
        <v>18</v>
      </c>
      <c r="F82" s="2" t="s">
        <v>20</v>
      </c>
      <c r="G82" s="7" t="n">
        <v>1000</v>
      </c>
      <c r="H82" s="6" t="n">
        <v>0.8001</v>
      </c>
      <c r="I82" s="6" t="n">
        <v>-800.1</v>
      </c>
      <c r="J82" s="6" t="n">
        <v>0</v>
      </c>
      <c r="K82" s="6" t="n">
        <v>-0.48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44375</v>
      </c>
      <c r="B83" s="22" t="s">
        <v>558</v>
      </c>
      <c r="C83" s="22" t="s">
        <v>581</v>
      </c>
      <c r="D83" s="22" t="s">
        <v>558</v>
      </c>
      <c r="E83" s="22" t="s">
        <v>558</v>
      </c>
      <c r="F83" s="22" t="s">
        <v>20</v>
      </c>
      <c r="G83" s="23" t="n">
        <v>1</v>
      </c>
      <c r="H83" s="24" t="n">
        <v>24.6</v>
      </c>
      <c r="I83" s="24" t="n">
        <v>24.6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44377</v>
      </c>
      <c r="B84" s="22" t="s">
        <v>558</v>
      </c>
      <c r="C84" s="22" t="s">
        <v>582</v>
      </c>
      <c r="D84" s="22" t="s">
        <v>558</v>
      </c>
      <c r="E84" s="22" t="s">
        <v>558</v>
      </c>
      <c r="F84" s="22" t="s">
        <v>20</v>
      </c>
      <c r="G84" s="23" t="n">
        <v>1</v>
      </c>
      <c r="H84" s="24" t="n">
        <v>92.64</v>
      </c>
      <c r="I84" s="24" t="n">
        <v>92.64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44379</v>
      </c>
      <c r="B85" s="22" t="s">
        <v>558</v>
      </c>
      <c r="C85" s="22" t="s">
        <v>583</v>
      </c>
      <c r="D85" s="22" t="s">
        <v>558</v>
      </c>
      <c r="E85" s="22" t="s">
        <v>558</v>
      </c>
      <c r="F85" s="22" t="s">
        <v>20</v>
      </c>
      <c r="G85" s="23" t="n">
        <v>1</v>
      </c>
      <c r="H85" s="24" t="n">
        <v>8.45</v>
      </c>
      <c r="I85" s="24" t="n">
        <v>8.45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44382</v>
      </c>
      <c r="B86" s="22" t="s">
        <v>558</v>
      </c>
      <c r="C86" s="22" t="s">
        <v>584</v>
      </c>
      <c r="D86" s="22" t="s">
        <v>558</v>
      </c>
      <c r="E86" s="22" t="s">
        <v>558</v>
      </c>
      <c r="F86" s="22" t="s">
        <v>20</v>
      </c>
      <c r="G86" s="23" t="n">
        <v>1</v>
      </c>
      <c r="H86" s="24" t="n">
        <v>15.95</v>
      </c>
      <c r="I86" s="24" t="n">
        <v>15.95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44383</v>
      </c>
      <c r="B87" s="22" t="s">
        <v>558</v>
      </c>
      <c r="C87" s="22" t="s">
        <v>585</v>
      </c>
      <c r="D87" s="22" t="s">
        <v>558</v>
      </c>
      <c r="E87" s="22" t="s">
        <v>558</v>
      </c>
      <c r="F87" s="22" t="s">
        <v>20</v>
      </c>
      <c r="G87" s="23" t="n">
        <v>1</v>
      </c>
      <c r="H87" s="24" t="n">
        <v>20.93</v>
      </c>
      <c r="I87" s="24" t="n">
        <v>20.93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1" t="n">
        <v>44386</v>
      </c>
      <c r="B88" s="22" t="s">
        <v>558</v>
      </c>
      <c r="C88" s="22" t="s">
        <v>586</v>
      </c>
      <c r="D88" s="22" t="s">
        <v>558</v>
      </c>
      <c r="E88" s="22" t="s">
        <v>558</v>
      </c>
      <c r="F88" s="22" t="s">
        <v>20</v>
      </c>
      <c r="G88" s="23" t="n">
        <v>1</v>
      </c>
      <c r="H88" s="24" t="n">
        <v>67.1</v>
      </c>
      <c r="I88" s="24" t="n">
        <v>67.1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0" t="n">
        <v>44396</v>
      </c>
      <c r="B89" s="2" t="s">
        <v>66</v>
      </c>
      <c r="C89" s="2" t="s">
        <v>551</v>
      </c>
      <c r="D89" s="2" t="s">
        <v>463</v>
      </c>
      <c r="E89" s="2" t="s">
        <v>18</v>
      </c>
      <c r="F89" s="2" t="s">
        <v>20</v>
      </c>
      <c r="G89" s="7" t="n">
        <v>1</v>
      </c>
      <c r="H89" s="6" t="n">
        <v>480.3</v>
      </c>
      <c r="I89" s="6" t="n">
        <v>-480.3</v>
      </c>
      <c r="J89" s="6" t="n">
        <v>0</v>
      </c>
      <c r="K89" s="6" t="n">
        <v>-0.29</v>
      </c>
      <c r="L89" s="6" t="n">
        <v>-0.05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44396</v>
      </c>
      <c r="B90" s="2" t="s">
        <v>70</v>
      </c>
      <c r="C90" s="2" t="s">
        <v>569</v>
      </c>
      <c r="D90" s="2" t="s">
        <v>463</v>
      </c>
      <c r="E90" s="2" t="s">
        <v>18</v>
      </c>
      <c r="F90" s="2" t="s">
        <v>20</v>
      </c>
      <c r="G90" s="7" t="n">
        <v>1000</v>
      </c>
      <c r="H90" s="6" t="n">
        <v>0.7807</v>
      </c>
      <c r="I90" s="6" t="n">
        <v>-780.7</v>
      </c>
      <c r="J90" s="6" t="n">
        <v>0</v>
      </c>
      <c r="K90" s="6" t="n">
        <v>-0.47</v>
      </c>
      <c r="L90" s="6" t="n">
        <v>-0.07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44396</v>
      </c>
      <c r="B91" s="2" t="s">
        <v>63</v>
      </c>
      <c r="C91" s="2" t="s">
        <v>587</v>
      </c>
      <c r="D91" s="2" t="s">
        <v>463</v>
      </c>
      <c r="E91" s="2" t="s">
        <v>18</v>
      </c>
      <c r="F91" s="2" t="s">
        <v>20</v>
      </c>
      <c r="G91" s="7" t="n">
        <v>10000</v>
      </c>
      <c r="H91" s="6" t="n">
        <v>0.046155</v>
      </c>
      <c r="I91" s="6" t="n">
        <v>-461.55</v>
      </c>
      <c r="J91" s="6" t="n">
        <v>0</v>
      </c>
      <c r="K91" s="6" t="n">
        <v>-0.28</v>
      </c>
      <c r="L91" s="6" t="n">
        <v>-0.04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44396</v>
      </c>
      <c r="B92" s="2" t="s">
        <v>72</v>
      </c>
      <c r="C92" s="2" t="s">
        <v>550</v>
      </c>
      <c r="D92" s="2" t="s">
        <v>463</v>
      </c>
      <c r="E92" s="2" t="s">
        <v>18</v>
      </c>
      <c r="F92" s="2" t="s">
        <v>20</v>
      </c>
      <c r="G92" s="7" t="n">
        <v>10</v>
      </c>
      <c r="H92" s="6" t="n">
        <v>47.255</v>
      </c>
      <c r="I92" s="6" t="n">
        <v>-472.55</v>
      </c>
      <c r="J92" s="6" t="n">
        <v>0</v>
      </c>
      <c r="K92" s="6" t="n">
        <v>-0.28</v>
      </c>
      <c r="L92" s="6" t="n">
        <v>-0.05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44398</v>
      </c>
      <c r="B93" s="22" t="s">
        <v>558</v>
      </c>
      <c r="C93" s="22" t="s">
        <v>588</v>
      </c>
      <c r="D93" s="22" t="s">
        <v>558</v>
      </c>
      <c r="E93" s="22" t="s">
        <v>558</v>
      </c>
      <c r="F93" s="22" t="s">
        <v>20</v>
      </c>
      <c r="G93" s="23" t="n">
        <v>1</v>
      </c>
      <c r="H93" s="24" t="n">
        <v>166.8</v>
      </c>
      <c r="I93" s="24" t="n">
        <v>166.8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44398</v>
      </c>
      <c r="B94" s="22" t="s">
        <v>558</v>
      </c>
      <c r="C94" s="22" t="s">
        <v>589</v>
      </c>
      <c r="D94" s="22" t="s">
        <v>558</v>
      </c>
      <c r="E94" s="22" t="s">
        <v>558</v>
      </c>
      <c r="F94" s="22" t="s">
        <v>20</v>
      </c>
      <c r="G94" s="23" t="n">
        <v>1</v>
      </c>
      <c r="H94" s="24" t="n">
        <v>104.09</v>
      </c>
      <c r="I94" s="24" t="n">
        <v>104.09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44399</v>
      </c>
      <c r="B95" s="22" t="s">
        <v>558</v>
      </c>
      <c r="C95" s="22" t="s">
        <v>590</v>
      </c>
      <c r="D95" s="22" t="s">
        <v>558</v>
      </c>
      <c r="E95" s="22" t="s">
        <v>558</v>
      </c>
      <c r="F95" s="22" t="s">
        <v>20</v>
      </c>
      <c r="G95" s="23" t="n">
        <v>1</v>
      </c>
      <c r="H95" s="24" t="n">
        <v>52.7</v>
      </c>
      <c r="I95" s="24" t="n">
        <v>52.7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44400</v>
      </c>
      <c r="B96" s="22" t="s">
        <v>558</v>
      </c>
      <c r="C96" s="22" t="s">
        <v>591</v>
      </c>
      <c r="D96" s="22" t="s">
        <v>558</v>
      </c>
      <c r="E96" s="22" t="s">
        <v>558</v>
      </c>
      <c r="F96" s="22" t="s">
        <v>20</v>
      </c>
      <c r="G96" s="23" t="n">
        <v>1</v>
      </c>
      <c r="H96" s="24" t="n">
        <v>465.2</v>
      </c>
      <c r="I96" s="24" t="n">
        <v>465.2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44400</v>
      </c>
      <c r="B97" s="22" t="s">
        <v>558</v>
      </c>
      <c r="C97" s="22" t="s">
        <v>592</v>
      </c>
      <c r="D97" s="22" t="s">
        <v>558</v>
      </c>
      <c r="E97" s="22" t="s">
        <v>558</v>
      </c>
      <c r="F97" s="22" t="s">
        <v>20</v>
      </c>
      <c r="G97" s="23" t="n">
        <v>1</v>
      </c>
      <c r="H97" s="24" t="n">
        <v>93.05</v>
      </c>
      <c r="I97" s="24" t="n">
        <v>93.05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44403</v>
      </c>
      <c r="B98" s="22" t="s">
        <v>530</v>
      </c>
      <c r="C98" s="22" t="s">
        <v>147</v>
      </c>
      <c r="D98" s="22" t="s">
        <v>530</v>
      </c>
      <c r="E98" s="22" t="s">
        <v>530</v>
      </c>
      <c r="F98" s="22" t="s">
        <v>20</v>
      </c>
      <c r="G98" s="23" t="n">
        <v>1</v>
      </c>
      <c r="H98" s="24" t="n">
        <v>5000</v>
      </c>
      <c r="I98" s="24" t="n">
        <v>5000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44403</v>
      </c>
      <c r="B99" s="2" t="s">
        <v>91</v>
      </c>
      <c r="C99" s="2" t="s">
        <v>593</v>
      </c>
      <c r="D99" s="2" t="s">
        <v>463</v>
      </c>
      <c r="E99" s="2" t="s">
        <v>83</v>
      </c>
      <c r="F99" s="2" t="s">
        <v>20</v>
      </c>
      <c r="G99" s="7" t="n">
        <v>2</v>
      </c>
      <c r="H99" s="6" t="n">
        <v>70.7</v>
      </c>
      <c r="I99" s="6" t="n">
        <v>-141.4</v>
      </c>
      <c r="J99" s="6" t="n">
        <v>0</v>
      </c>
      <c r="K99" s="6" t="n">
        <v>0</v>
      </c>
      <c r="L99" s="6" t="n">
        <v>-0.02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44403</v>
      </c>
      <c r="B100" s="2" t="s">
        <v>91</v>
      </c>
      <c r="C100" s="2" t="s">
        <v>593</v>
      </c>
      <c r="D100" s="2" t="s">
        <v>463</v>
      </c>
      <c r="E100" s="2" t="s">
        <v>83</v>
      </c>
      <c r="F100" s="2" t="s">
        <v>20</v>
      </c>
      <c r="G100" s="7" t="n">
        <v>2</v>
      </c>
      <c r="H100" s="6" t="n">
        <v>70.31</v>
      </c>
      <c r="I100" s="6" t="n">
        <v>-140.62</v>
      </c>
      <c r="J100" s="6" t="n">
        <v>0</v>
      </c>
      <c r="K100" s="6" t="n">
        <v>0</v>
      </c>
      <c r="L100" s="6" t="n">
        <v>-0.02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44403</v>
      </c>
      <c r="B101" s="2" t="s">
        <v>82</v>
      </c>
      <c r="C101" s="2" t="s">
        <v>535</v>
      </c>
      <c r="D101" s="2" t="s">
        <v>463</v>
      </c>
      <c r="E101" s="2" t="s">
        <v>83</v>
      </c>
      <c r="F101" s="2" t="s">
        <v>20</v>
      </c>
      <c r="G101" s="7" t="n">
        <v>1</v>
      </c>
      <c r="H101" s="6" t="n">
        <v>3333</v>
      </c>
      <c r="I101" s="6" t="n">
        <v>-3333</v>
      </c>
      <c r="J101" s="6" t="n">
        <v>0</v>
      </c>
      <c r="K101" s="6" t="n">
        <v>0</v>
      </c>
      <c r="L101" s="6" t="n">
        <v>-0.31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44403</v>
      </c>
      <c r="B102" s="2" t="s">
        <v>91</v>
      </c>
      <c r="C102" s="2" t="s">
        <v>593</v>
      </c>
      <c r="D102" s="2" t="s">
        <v>463</v>
      </c>
      <c r="E102" s="2" t="s">
        <v>83</v>
      </c>
      <c r="F102" s="2" t="s">
        <v>20</v>
      </c>
      <c r="G102" s="7" t="n">
        <v>3</v>
      </c>
      <c r="H102" s="6" t="n">
        <v>70.01</v>
      </c>
      <c r="I102" s="6" t="n">
        <v>-210.03</v>
      </c>
      <c r="J102" s="6" t="n">
        <v>0</v>
      </c>
      <c r="K102" s="6" t="n">
        <v>0</v>
      </c>
      <c r="L102" s="6" t="n">
        <v>-0.02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44405</v>
      </c>
      <c r="B103" s="22" t="s">
        <v>558</v>
      </c>
      <c r="C103" s="22" t="s">
        <v>594</v>
      </c>
      <c r="D103" s="22" t="s">
        <v>558</v>
      </c>
      <c r="E103" s="22" t="s">
        <v>558</v>
      </c>
      <c r="F103" s="22" t="s">
        <v>20</v>
      </c>
      <c r="G103" s="23" t="n">
        <v>1</v>
      </c>
      <c r="H103" s="24" t="n">
        <v>10.3</v>
      </c>
      <c r="I103" s="24" t="n">
        <v>10.3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44405</v>
      </c>
      <c r="B104" s="22" t="s">
        <v>558</v>
      </c>
      <c r="C104" s="22" t="s">
        <v>595</v>
      </c>
      <c r="D104" s="22" t="s">
        <v>558</v>
      </c>
      <c r="E104" s="22" t="s">
        <v>558</v>
      </c>
      <c r="F104" s="22" t="s">
        <v>20</v>
      </c>
      <c r="G104" s="23" t="n">
        <v>1</v>
      </c>
      <c r="H104" s="24" t="n">
        <v>16</v>
      </c>
      <c r="I104" s="24" t="n">
        <v>16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44405</v>
      </c>
      <c r="B105" s="22" t="s">
        <v>558</v>
      </c>
      <c r="C105" s="22" t="s">
        <v>596</v>
      </c>
      <c r="D105" s="22" t="s">
        <v>558</v>
      </c>
      <c r="E105" s="22" t="s">
        <v>558</v>
      </c>
      <c r="F105" s="22" t="s">
        <v>20</v>
      </c>
      <c r="G105" s="23" t="n">
        <v>1</v>
      </c>
      <c r="H105" s="24" t="n">
        <v>46.04</v>
      </c>
      <c r="I105" s="24" t="n">
        <v>46.04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44407</v>
      </c>
      <c r="B106" s="22" t="s">
        <v>558</v>
      </c>
      <c r="C106" s="22" t="s">
        <v>597</v>
      </c>
      <c r="D106" s="22" t="s">
        <v>558</v>
      </c>
      <c r="E106" s="22" t="s">
        <v>558</v>
      </c>
      <c r="F106" s="22" t="s">
        <v>20</v>
      </c>
      <c r="G106" s="23" t="n">
        <v>1</v>
      </c>
      <c r="H106" s="24" t="n">
        <v>43</v>
      </c>
      <c r="I106" s="24" t="n">
        <v>43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44411</v>
      </c>
      <c r="B107" s="2" t="s">
        <v>49</v>
      </c>
      <c r="C107" s="2" t="s">
        <v>548</v>
      </c>
      <c r="D107" s="2" t="s">
        <v>463</v>
      </c>
      <c r="E107" s="2" t="s">
        <v>18</v>
      </c>
      <c r="F107" s="2" t="s">
        <v>20</v>
      </c>
      <c r="G107" s="7" t="n">
        <v>1000</v>
      </c>
      <c r="H107" s="6" t="n">
        <v>0.6666</v>
      </c>
      <c r="I107" s="6" t="n">
        <v>-666.6</v>
      </c>
      <c r="J107" s="6" t="n">
        <v>0</v>
      </c>
      <c r="K107" s="6" t="n">
        <v>-0.4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44411</v>
      </c>
      <c r="B108" s="2" t="s">
        <v>91</v>
      </c>
      <c r="C108" s="2" t="s">
        <v>593</v>
      </c>
      <c r="D108" s="2" t="s">
        <v>463</v>
      </c>
      <c r="E108" s="2" t="s">
        <v>83</v>
      </c>
      <c r="F108" s="2" t="s">
        <v>20</v>
      </c>
      <c r="G108" s="7" t="n">
        <v>2</v>
      </c>
      <c r="H108" s="6" t="n">
        <v>68.5</v>
      </c>
      <c r="I108" s="6" t="n">
        <v>-137</v>
      </c>
      <c r="J108" s="6" t="n">
        <v>0</v>
      </c>
      <c r="K108" s="6" t="n">
        <v>0</v>
      </c>
      <c r="L108" s="6" t="n">
        <v>-0.02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44412</v>
      </c>
      <c r="B109" s="22" t="s">
        <v>558</v>
      </c>
      <c r="C109" s="22" t="s">
        <v>598</v>
      </c>
      <c r="D109" s="22" t="s">
        <v>558</v>
      </c>
      <c r="E109" s="22" t="s">
        <v>558</v>
      </c>
      <c r="F109" s="22" t="s">
        <v>20</v>
      </c>
      <c r="G109" s="23" t="n">
        <v>1</v>
      </c>
      <c r="H109" s="24" t="n">
        <v>110.5</v>
      </c>
      <c r="I109" s="24" t="n">
        <v>110.5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44412</v>
      </c>
      <c r="B110" s="22" t="s">
        <v>558</v>
      </c>
      <c r="C110" s="22" t="s">
        <v>599</v>
      </c>
      <c r="D110" s="22" t="s">
        <v>558</v>
      </c>
      <c r="E110" s="22" t="s">
        <v>558</v>
      </c>
      <c r="F110" s="22" t="s">
        <v>20</v>
      </c>
      <c r="G110" s="23" t="n">
        <v>1</v>
      </c>
      <c r="H110" s="24" t="n">
        <v>79.26</v>
      </c>
      <c r="I110" s="24" t="n">
        <v>79.26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44412</v>
      </c>
      <c r="B111" s="22" t="s">
        <v>558</v>
      </c>
      <c r="C111" s="22" t="s">
        <v>600</v>
      </c>
      <c r="D111" s="22" t="s">
        <v>558</v>
      </c>
      <c r="E111" s="22" t="s">
        <v>558</v>
      </c>
      <c r="F111" s="22" t="s">
        <v>20</v>
      </c>
      <c r="G111" s="23" t="n">
        <v>1</v>
      </c>
      <c r="H111" s="24" t="n">
        <v>37.13</v>
      </c>
      <c r="I111" s="24" t="n">
        <v>37.13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44440</v>
      </c>
      <c r="B112" s="22" t="s">
        <v>558</v>
      </c>
      <c r="C112" s="22" t="s">
        <v>601</v>
      </c>
      <c r="D112" s="22" t="s">
        <v>558</v>
      </c>
      <c r="E112" s="22" t="s">
        <v>558</v>
      </c>
      <c r="F112" s="22" t="s">
        <v>20</v>
      </c>
      <c r="G112" s="23" t="n">
        <v>1</v>
      </c>
      <c r="H112" s="24" t="n">
        <v>28.41</v>
      </c>
      <c r="I112" s="24" t="n">
        <v>28.41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44448</v>
      </c>
      <c r="B113" s="2" t="s">
        <v>475</v>
      </c>
      <c r="C113" s="2" t="s">
        <v>554</v>
      </c>
      <c r="D113" s="2" t="s">
        <v>463</v>
      </c>
      <c r="E113" s="2" t="s">
        <v>18</v>
      </c>
      <c r="F113" s="2" t="s">
        <v>20</v>
      </c>
      <c r="G113" s="7" t="n">
        <v>1</v>
      </c>
      <c r="H113" s="6" t="n">
        <v>1414</v>
      </c>
      <c r="I113" s="6" t="n">
        <v>-1414</v>
      </c>
      <c r="J113" s="6" t="n">
        <v>0</v>
      </c>
      <c r="K113" s="6" t="n">
        <v>-0.85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44452</v>
      </c>
      <c r="B114" s="22" t="s">
        <v>530</v>
      </c>
      <c r="C114" s="22" t="s">
        <v>147</v>
      </c>
      <c r="D114" s="22" t="s">
        <v>530</v>
      </c>
      <c r="E114" s="22" t="s">
        <v>530</v>
      </c>
      <c r="F114" s="22" t="s">
        <v>20</v>
      </c>
      <c r="G114" s="23" t="n">
        <v>1</v>
      </c>
      <c r="H114" s="24" t="n">
        <v>5000</v>
      </c>
      <c r="I114" s="24" t="n">
        <v>5000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44455</v>
      </c>
      <c r="B115" s="22" t="s">
        <v>558</v>
      </c>
      <c r="C115" s="22" t="s">
        <v>602</v>
      </c>
      <c r="D115" s="22" t="s">
        <v>558</v>
      </c>
      <c r="E115" s="22" t="s">
        <v>558</v>
      </c>
      <c r="F115" s="22" t="s">
        <v>20</v>
      </c>
      <c r="G115" s="23" t="n">
        <v>1</v>
      </c>
      <c r="H115" s="24" t="n">
        <v>118.2</v>
      </c>
      <c r="I115" s="24" t="n">
        <v>118.2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44459</v>
      </c>
      <c r="B116" s="2" t="s">
        <v>477</v>
      </c>
      <c r="C116" s="2" t="s">
        <v>571</v>
      </c>
      <c r="D116" s="2" t="s">
        <v>463</v>
      </c>
      <c r="E116" s="2" t="s">
        <v>83</v>
      </c>
      <c r="F116" s="2" t="s">
        <v>20</v>
      </c>
      <c r="G116" s="7" t="n">
        <v>2</v>
      </c>
      <c r="H116" s="6" t="n">
        <v>75.5</v>
      </c>
      <c r="I116" s="6" t="n">
        <v>-151</v>
      </c>
      <c r="J116" s="6" t="n">
        <v>0</v>
      </c>
      <c r="K116" s="6" t="n">
        <v>0</v>
      </c>
      <c r="L116" s="6" t="n">
        <v>-0.02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44459</v>
      </c>
      <c r="B117" s="2" t="s">
        <v>477</v>
      </c>
      <c r="C117" s="2" t="s">
        <v>571</v>
      </c>
      <c r="D117" s="2" t="s">
        <v>463</v>
      </c>
      <c r="E117" s="2" t="s">
        <v>83</v>
      </c>
      <c r="F117" s="2" t="s">
        <v>20</v>
      </c>
      <c r="G117" s="7" t="n">
        <v>2</v>
      </c>
      <c r="H117" s="6" t="n">
        <v>75.4</v>
      </c>
      <c r="I117" s="6" t="n">
        <v>-150.8</v>
      </c>
      <c r="J117" s="6" t="n">
        <v>0</v>
      </c>
      <c r="K117" s="6" t="n">
        <v>0</v>
      </c>
      <c r="L117" s="6" t="n">
        <v>-0.02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44459</v>
      </c>
      <c r="B118" s="2" t="s">
        <v>477</v>
      </c>
      <c r="C118" s="2" t="s">
        <v>571</v>
      </c>
      <c r="D118" s="2" t="s">
        <v>463</v>
      </c>
      <c r="E118" s="2" t="s">
        <v>83</v>
      </c>
      <c r="F118" s="2" t="s">
        <v>20</v>
      </c>
      <c r="G118" s="7" t="n">
        <v>2</v>
      </c>
      <c r="H118" s="6" t="n">
        <v>75.25</v>
      </c>
      <c r="I118" s="6" t="n">
        <v>-150.5</v>
      </c>
      <c r="J118" s="6" t="n">
        <v>0</v>
      </c>
      <c r="K118" s="6" t="n">
        <v>0</v>
      </c>
      <c r="L118" s="6" t="n">
        <v>-0.02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44459</v>
      </c>
      <c r="B119" s="2" t="s">
        <v>91</v>
      </c>
      <c r="C119" s="2" t="s">
        <v>593</v>
      </c>
      <c r="D119" s="2" t="s">
        <v>463</v>
      </c>
      <c r="E119" s="2" t="s">
        <v>83</v>
      </c>
      <c r="F119" s="2" t="s">
        <v>20</v>
      </c>
      <c r="G119" s="7" t="n">
        <v>2</v>
      </c>
      <c r="H119" s="6" t="n">
        <v>68.38</v>
      </c>
      <c r="I119" s="6" t="n">
        <v>-136.76</v>
      </c>
      <c r="J119" s="6" t="n">
        <v>0</v>
      </c>
      <c r="K119" s="6" t="n">
        <v>0</v>
      </c>
      <c r="L119" s="6" t="n">
        <v>-0.02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44460</v>
      </c>
      <c r="B120" s="2" t="s">
        <v>100</v>
      </c>
      <c r="C120" s="2" t="s">
        <v>573</v>
      </c>
      <c r="D120" s="2" t="s">
        <v>463</v>
      </c>
      <c r="E120" s="2" t="s">
        <v>97</v>
      </c>
      <c r="F120" s="2" t="s">
        <v>20</v>
      </c>
      <c r="G120" s="7" t="n">
        <v>1</v>
      </c>
      <c r="H120" s="6" t="n">
        <v>98.69</v>
      </c>
      <c r="I120" s="6" t="n">
        <v>-986.9</v>
      </c>
      <c r="J120" s="6" t="n">
        <v>-32.37</v>
      </c>
      <c r="K120" s="6" t="n">
        <v>-0.59</v>
      </c>
      <c r="L120" s="6" t="n">
        <v>-0.12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44461</v>
      </c>
      <c r="B121" s="2" t="s">
        <v>91</v>
      </c>
      <c r="C121" s="2" t="s">
        <v>593</v>
      </c>
      <c r="D121" s="2" t="s">
        <v>463</v>
      </c>
      <c r="E121" s="2" t="s">
        <v>83</v>
      </c>
      <c r="F121" s="2" t="s">
        <v>20</v>
      </c>
      <c r="G121" s="7" t="n">
        <v>2</v>
      </c>
      <c r="H121" s="6" t="n">
        <v>67.85</v>
      </c>
      <c r="I121" s="6" t="n">
        <v>-135.7</v>
      </c>
      <c r="J121" s="6" t="n">
        <v>0</v>
      </c>
      <c r="K121" s="6" t="n">
        <v>0</v>
      </c>
      <c r="L121" s="6" t="n">
        <v>-0.02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44466</v>
      </c>
      <c r="B122" s="2" t="s">
        <v>52</v>
      </c>
      <c r="C122" s="2" t="s">
        <v>567</v>
      </c>
      <c r="D122" s="2" t="s">
        <v>463</v>
      </c>
      <c r="E122" s="2" t="s">
        <v>18</v>
      </c>
      <c r="F122" s="2" t="s">
        <v>20</v>
      </c>
      <c r="G122" s="7" t="n">
        <v>1</v>
      </c>
      <c r="H122" s="6" t="n">
        <v>597.4</v>
      </c>
      <c r="I122" s="6" t="n">
        <v>-597.4</v>
      </c>
      <c r="J122" s="6" t="n">
        <v>0</v>
      </c>
      <c r="K122" s="6" t="n">
        <v>-0.36</v>
      </c>
      <c r="L122" s="6" t="n">
        <v>-0.05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44466</v>
      </c>
      <c r="B123" s="2" t="s">
        <v>475</v>
      </c>
      <c r="C123" s="2" t="s">
        <v>554</v>
      </c>
      <c r="D123" s="2" t="s">
        <v>463</v>
      </c>
      <c r="E123" s="2" t="s">
        <v>18</v>
      </c>
      <c r="F123" s="2" t="s">
        <v>20</v>
      </c>
      <c r="G123" s="7" t="n">
        <v>1</v>
      </c>
      <c r="H123" s="6" t="n">
        <v>1274.5</v>
      </c>
      <c r="I123" s="6" t="n">
        <v>-1274.5</v>
      </c>
      <c r="J123" s="6" t="n">
        <v>0</v>
      </c>
      <c r="K123" s="6" t="n">
        <v>-0.76</v>
      </c>
      <c r="L123" s="6" t="n">
        <v>-0.12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44466</v>
      </c>
      <c r="B124" s="2" t="s">
        <v>91</v>
      </c>
      <c r="C124" s="2" t="s">
        <v>593</v>
      </c>
      <c r="D124" s="2" t="s">
        <v>463</v>
      </c>
      <c r="E124" s="2" t="s">
        <v>83</v>
      </c>
      <c r="F124" s="2" t="s">
        <v>20</v>
      </c>
      <c r="G124" s="7" t="n">
        <v>2</v>
      </c>
      <c r="H124" s="6" t="n">
        <v>67.91</v>
      </c>
      <c r="I124" s="6" t="n">
        <v>-135.82</v>
      </c>
      <c r="J124" s="6" t="n">
        <v>0</v>
      </c>
      <c r="K124" s="6" t="n">
        <v>0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44466</v>
      </c>
      <c r="B125" s="2" t="s">
        <v>468</v>
      </c>
      <c r="C125" s="2" t="s">
        <v>537</v>
      </c>
      <c r="D125" s="2" t="s">
        <v>463</v>
      </c>
      <c r="E125" s="2" t="s">
        <v>83</v>
      </c>
      <c r="F125" s="2" t="s">
        <v>20</v>
      </c>
      <c r="G125" s="7" t="n">
        <v>1</v>
      </c>
      <c r="H125" s="6" t="n">
        <v>737</v>
      </c>
      <c r="I125" s="6" t="n">
        <v>-737</v>
      </c>
      <c r="J125" s="6" t="n">
        <v>0</v>
      </c>
      <c r="K125" s="6" t="n">
        <v>0</v>
      </c>
      <c r="L125" s="6" t="n">
        <v>-0.07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44467</v>
      </c>
      <c r="B126" s="2" t="s">
        <v>87</v>
      </c>
      <c r="C126" s="2" t="s">
        <v>534</v>
      </c>
      <c r="D126" s="2" t="s">
        <v>463</v>
      </c>
      <c r="E126" s="2" t="s">
        <v>83</v>
      </c>
      <c r="F126" s="2" t="s">
        <v>20</v>
      </c>
      <c r="G126" s="7" t="n">
        <v>1</v>
      </c>
      <c r="H126" s="6" t="n">
        <v>849.8</v>
      </c>
      <c r="I126" s="6" t="n">
        <v>-849.8</v>
      </c>
      <c r="J126" s="6" t="n">
        <v>0</v>
      </c>
      <c r="K126" s="6" t="n">
        <v>0</v>
      </c>
      <c r="L126" s="6" t="n">
        <v>-0.08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44467</v>
      </c>
      <c r="B127" s="2" t="s">
        <v>476</v>
      </c>
      <c r="C127" s="2" t="s">
        <v>557</v>
      </c>
      <c r="D127" s="2" t="s">
        <v>463</v>
      </c>
      <c r="E127" s="2" t="s">
        <v>83</v>
      </c>
      <c r="F127" s="2" t="s">
        <v>20</v>
      </c>
      <c r="G127" s="7" t="n">
        <v>9</v>
      </c>
      <c r="H127" s="6" t="n">
        <v>1.8078</v>
      </c>
      <c r="I127" s="6" t="n">
        <v>-16.27</v>
      </c>
      <c r="J127" s="6" t="n">
        <v>0</v>
      </c>
      <c r="K127" s="6" t="n">
        <v>0</v>
      </c>
      <c r="L127" s="6" t="n">
        <v>-0.02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44469</v>
      </c>
      <c r="B128" s="22" t="s">
        <v>530</v>
      </c>
      <c r="C128" s="22" t="s">
        <v>147</v>
      </c>
      <c r="D128" s="22" t="s">
        <v>530</v>
      </c>
      <c r="E128" s="22" t="s">
        <v>530</v>
      </c>
      <c r="F128" s="22" t="s">
        <v>20</v>
      </c>
      <c r="G128" s="23" t="n">
        <v>1</v>
      </c>
      <c r="H128" s="24" t="n">
        <v>25000</v>
      </c>
      <c r="I128" s="24" t="n">
        <v>25000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44469</v>
      </c>
      <c r="B129" s="2" t="s">
        <v>476</v>
      </c>
      <c r="C129" s="2" t="s">
        <v>557</v>
      </c>
      <c r="D129" s="2" t="s">
        <v>463</v>
      </c>
      <c r="E129" s="2" t="s">
        <v>83</v>
      </c>
      <c r="F129" s="2" t="s">
        <v>20</v>
      </c>
      <c r="G129" s="7" t="n">
        <v>10</v>
      </c>
      <c r="H129" s="6" t="n">
        <v>1.7827</v>
      </c>
      <c r="I129" s="6" t="n">
        <v>-17.83</v>
      </c>
      <c r="J129" s="6" t="n">
        <v>0</v>
      </c>
      <c r="K129" s="6" t="n">
        <v>0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44470</v>
      </c>
      <c r="B130" s="22" t="s">
        <v>558</v>
      </c>
      <c r="C130" s="22" t="s">
        <v>603</v>
      </c>
      <c r="D130" s="22" t="s">
        <v>558</v>
      </c>
      <c r="E130" s="22" t="s">
        <v>558</v>
      </c>
      <c r="F130" s="22" t="s">
        <v>20</v>
      </c>
      <c r="G130" s="23" t="n">
        <v>1</v>
      </c>
      <c r="H130" s="24" t="n">
        <v>30.3</v>
      </c>
      <c r="I130" s="24" t="n">
        <v>30.3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44470</v>
      </c>
      <c r="B131" s="2" t="s">
        <v>54</v>
      </c>
      <c r="C131" s="2" t="s">
        <v>566</v>
      </c>
      <c r="D131" s="2" t="s">
        <v>463</v>
      </c>
      <c r="E131" s="2" t="s">
        <v>18</v>
      </c>
      <c r="F131" s="2" t="s">
        <v>20</v>
      </c>
      <c r="G131" s="7" t="n">
        <v>100000</v>
      </c>
      <c r="H131" s="6" t="n">
        <v>0.010672</v>
      </c>
      <c r="I131" s="6" t="n">
        <v>-1067.2</v>
      </c>
      <c r="J131" s="6" t="n">
        <v>0</v>
      </c>
      <c r="K131" s="6" t="n">
        <v>-0.64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44473</v>
      </c>
      <c r="B132" s="22" t="s">
        <v>558</v>
      </c>
      <c r="C132" s="22" t="s">
        <v>604</v>
      </c>
      <c r="D132" s="22" t="s">
        <v>558</v>
      </c>
      <c r="E132" s="22" t="s">
        <v>558</v>
      </c>
      <c r="F132" s="22" t="s">
        <v>20</v>
      </c>
      <c r="G132" s="23" t="n">
        <v>1</v>
      </c>
      <c r="H132" s="24" t="n">
        <v>65.63</v>
      </c>
      <c r="I132" s="24" t="n">
        <v>65.63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44473</v>
      </c>
      <c r="B133" s="22" t="s">
        <v>558</v>
      </c>
      <c r="C133" s="22" t="s">
        <v>605</v>
      </c>
      <c r="D133" s="22" t="s">
        <v>558</v>
      </c>
      <c r="E133" s="22" t="s">
        <v>558</v>
      </c>
      <c r="F133" s="22" t="s">
        <v>20</v>
      </c>
      <c r="G133" s="23" t="n">
        <v>1</v>
      </c>
      <c r="H133" s="24" t="n">
        <v>20.93</v>
      </c>
      <c r="I133" s="24" t="n">
        <v>20.93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44473</v>
      </c>
      <c r="B134" s="2" t="s">
        <v>91</v>
      </c>
      <c r="C134" s="2" t="s">
        <v>593</v>
      </c>
      <c r="D134" s="2" t="s">
        <v>463</v>
      </c>
      <c r="E134" s="2" t="s">
        <v>83</v>
      </c>
      <c r="F134" s="2" t="s">
        <v>20</v>
      </c>
      <c r="G134" s="7" t="n">
        <v>5</v>
      </c>
      <c r="H134" s="6" t="n">
        <v>65.5</v>
      </c>
      <c r="I134" s="6" t="n">
        <v>-327.5</v>
      </c>
      <c r="J134" s="6" t="n">
        <v>0</v>
      </c>
      <c r="K134" s="6" t="n">
        <v>0</v>
      </c>
      <c r="L134" s="6" t="n">
        <v>-0.03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44473</v>
      </c>
      <c r="B135" s="2" t="s">
        <v>91</v>
      </c>
      <c r="C135" s="2" t="s">
        <v>593</v>
      </c>
      <c r="D135" s="2" t="s">
        <v>463</v>
      </c>
      <c r="E135" s="2" t="s">
        <v>83</v>
      </c>
      <c r="F135" s="2" t="s">
        <v>20</v>
      </c>
      <c r="G135" s="7" t="n">
        <v>5</v>
      </c>
      <c r="H135" s="6" t="n">
        <v>64.64</v>
      </c>
      <c r="I135" s="6" t="n">
        <v>-323.2</v>
      </c>
      <c r="J135" s="6" t="n">
        <v>0</v>
      </c>
      <c r="K135" s="6" t="n">
        <v>0</v>
      </c>
      <c r="L135" s="6" t="n">
        <v>-0.03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44473</v>
      </c>
      <c r="B136" s="2" t="s">
        <v>91</v>
      </c>
      <c r="C136" s="2" t="s">
        <v>593</v>
      </c>
      <c r="D136" s="2" t="s">
        <v>463</v>
      </c>
      <c r="E136" s="2" t="s">
        <v>83</v>
      </c>
      <c r="F136" s="2" t="s">
        <v>20</v>
      </c>
      <c r="G136" s="7" t="n">
        <v>3</v>
      </c>
      <c r="H136" s="6" t="n">
        <v>64.3</v>
      </c>
      <c r="I136" s="6" t="n">
        <v>-192.9</v>
      </c>
      <c r="J136" s="6" t="n">
        <v>0</v>
      </c>
      <c r="K136" s="6" t="n">
        <v>0</v>
      </c>
      <c r="L136" s="6" t="n">
        <v>-0.02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44473</v>
      </c>
      <c r="B137" s="2" t="s">
        <v>17</v>
      </c>
      <c r="C137" s="2" t="s">
        <v>606</v>
      </c>
      <c r="D137" s="2" t="s">
        <v>463</v>
      </c>
      <c r="E137" s="2" t="s">
        <v>18</v>
      </c>
      <c r="F137" s="2" t="s">
        <v>20</v>
      </c>
      <c r="G137" s="7" t="n">
        <v>1</v>
      </c>
      <c r="H137" s="6" t="n">
        <v>21588</v>
      </c>
      <c r="I137" s="6" t="n">
        <v>-21588</v>
      </c>
      <c r="J137" s="6" t="n">
        <v>0</v>
      </c>
      <c r="K137" s="6" t="n">
        <v>-12.95</v>
      </c>
      <c r="L137" s="6" t="n">
        <v>-2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44473</v>
      </c>
      <c r="B138" s="2" t="s">
        <v>476</v>
      </c>
      <c r="C138" s="2" t="s">
        <v>557</v>
      </c>
      <c r="D138" s="2" t="s">
        <v>463</v>
      </c>
      <c r="E138" s="2" t="s">
        <v>83</v>
      </c>
      <c r="F138" s="2" t="s">
        <v>20</v>
      </c>
      <c r="G138" s="7" t="n">
        <v>100</v>
      </c>
      <c r="H138" s="6" t="n">
        <v>1.753</v>
      </c>
      <c r="I138" s="6" t="n">
        <v>-175.3</v>
      </c>
      <c r="J138" s="6" t="n">
        <v>0</v>
      </c>
      <c r="K138" s="6" t="n">
        <v>0</v>
      </c>
      <c r="L138" s="6" t="n">
        <v>-0.02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44474</v>
      </c>
      <c r="B139" s="2" t="s">
        <v>96</v>
      </c>
      <c r="C139" s="2" t="s">
        <v>545</v>
      </c>
      <c r="D139" s="2" t="s">
        <v>463</v>
      </c>
      <c r="E139" s="2" t="s">
        <v>97</v>
      </c>
      <c r="F139" s="2" t="s">
        <v>20</v>
      </c>
      <c r="G139" s="7" t="n">
        <v>1</v>
      </c>
      <c r="H139" s="6" t="n">
        <v>87.201</v>
      </c>
      <c r="I139" s="6" t="n">
        <v>-872.01</v>
      </c>
      <c r="J139" s="6" t="n">
        <v>-10.53</v>
      </c>
      <c r="K139" s="6" t="n">
        <v>-0.52</v>
      </c>
      <c r="L139" s="6" t="n">
        <v>-0.09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44474</v>
      </c>
      <c r="B140" s="2" t="s">
        <v>477</v>
      </c>
      <c r="C140" s="2" t="s">
        <v>571</v>
      </c>
      <c r="D140" s="2" t="s">
        <v>463</v>
      </c>
      <c r="E140" s="2" t="s">
        <v>83</v>
      </c>
      <c r="F140" s="2" t="s">
        <v>20</v>
      </c>
      <c r="G140" s="7" t="n">
        <v>3</v>
      </c>
      <c r="H140" s="6" t="n">
        <v>74.34</v>
      </c>
      <c r="I140" s="6" t="n">
        <v>-223.02</v>
      </c>
      <c r="J140" s="6" t="n">
        <v>0</v>
      </c>
      <c r="K140" s="6" t="n">
        <v>0</v>
      </c>
      <c r="L140" s="6" t="n">
        <v>-0.02</v>
      </c>
      <c r="M140" s="6" t="s">
        <f>=I140+J140+K140+L140</f>
      </c>
      <c r="N140" s="2"/>
    </row>
    <row collapsed="false" customFormat="false" customHeight="false" hidden="false" ht="12.1" outlineLevel="0" r="141">
      <c r="A141" s="21" t="n">
        <v>44475</v>
      </c>
      <c r="B141" s="22" t="s">
        <v>530</v>
      </c>
      <c r="C141" s="22" t="s">
        <v>147</v>
      </c>
      <c r="D141" s="22" t="s">
        <v>530</v>
      </c>
      <c r="E141" s="22" t="s">
        <v>530</v>
      </c>
      <c r="F141" s="22" t="s">
        <v>20</v>
      </c>
      <c r="G141" s="23" t="n">
        <v>1</v>
      </c>
      <c r="H141" s="24" t="n">
        <v>5000</v>
      </c>
      <c r="I141" s="24" t="n">
        <v>5000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44475</v>
      </c>
      <c r="B142" s="2" t="s">
        <v>477</v>
      </c>
      <c r="C142" s="2" t="s">
        <v>571</v>
      </c>
      <c r="D142" s="2" t="s">
        <v>463</v>
      </c>
      <c r="E142" s="2" t="s">
        <v>83</v>
      </c>
      <c r="F142" s="2" t="s">
        <v>20</v>
      </c>
      <c r="G142" s="7" t="n">
        <v>3</v>
      </c>
      <c r="H142" s="6" t="n">
        <v>73.2</v>
      </c>
      <c r="I142" s="6" t="n">
        <v>-219.6</v>
      </c>
      <c r="J142" s="6" t="n">
        <v>0</v>
      </c>
      <c r="K142" s="6" t="n">
        <v>0</v>
      </c>
      <c r="L142" s="6" t="n">
        <v>-0.02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44480</v>
      </c>
      <c r="B143" s="2" t="s">
        <v>100</v>
      </c>
      <c r="C143" s="2" t="s">
        <v>573</v>
      </c>
      <c r="D143" s="2" t="s">
        <v>463</v>
      </c>
      <c r="E143" s="2" t="s">
        <v>97</v>
      </c>
      <c r="F143" s="2" t="s">
        <v>20</v>
      </c>
      <c r="G143" s="7" t="n">
        <v>1</v>
      </c>
      <c r="H143" s="6" t="n">
        <v>98.12</v>
      </c>
      <c r="I143" s="6" t="n">
        <v>-981.2</v>
      </c>
      <c r="J143" s="6" t="n">
        <v>-37.03</v>
      </c>
      <c r="K143" s="6" t="n">
        <v>-0.59</v>
      </c>
      <c r="L143" s="6" t="n">
        <v>-0.12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44489</v>
      </c>
      <c r="B144" s="22" t="s">
        <v>558</v>
      </c>
      <c r="C144" s="22" t="s">
        <v>607</v>
      </c>
      <c r="D144" s="22" t="s">
        <v>558</v>
      </c>
      <c r="E144" s="22" t="s">
        <v>558</v>
      </c>
      <c r="F144" s="22" t="s">
        <v>20</v>
      </c>
      <c r="G144" s="23" t="n">
        <v>1</v>
      </c>
      <c r="H144" s="24" t="n">
        <v>39</v>
      </c>
      <c r="I144" s="24" t="n">
        <v>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44491</v>
      </c>
      <c r="B145" s="2" t="s">
        <v>468</v>
      </c>
      <c r="C145" s="2" t="s">
        <v>537</v>
      </c>
      <c r="D145" s="2" t="s">
        <v>463</v>
      </c>
      <c r="E145" s="2" t="s">
        <v>83</v>
      </c>
      <c r="F145" s="2" t="s">
        <v>20</v>
      </c>
      <c r="G145" s="7" t="n">
        <v>1</v>
      </c>
      <c r="H145" s="6" t="n">
        <v>715.2</v>
      </c>
      <c r="I145" s="6" t="n">
        <v>-715.2</v>
      </c>
      <c r="J145" s="6" t="n">
        <v>0</v>
      </c>
      <c r="K145" s="6" t="n">
        <v>0</v>
      </c>
      <c r="L145" s="6" t="n">
        <v>-0.07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44491</v>
      </c>
      <c r="B146" s="2" t="s">
        <v>106</v>
      </c>
      <c r="C146" s="2" t="s">
        <v>608</v>
      </c>
      <c r="D146" s="2" t="s">
        <v>463</v>
      </c>
      <c r="E146" s="2" t="s">
        <v>97</v>
      </c>
      <c r="F146" s="2" t="s">
        <v>20</v>
      </c>
      <c r="G146" s="7" t="n">
        <v>1</v>
      </c>
      <c r="H146" s="6" t="n">
        <v>98.521</v>
      </c>
      <c r="I146" s="6" t="n">
        <v>-985.21</v>
      </c>
      <c r="J146" s="6" t="n">
        <v>-31.14</v>
      </c>
      <c r="K146" s="6" t="n">
        <v>-0.59</v>
      </c>
      <c r="L146" s="6" t="n">
        <v>-0.09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44491</v>
      </c>
      <c r="B147" s="2" t="s">
        <v>31</v>
      </c>
      <c r="C147" s="2" t="s">
        <v>552</v>
      </c>
      <c r="D147" s="2" t="s">
        <v>463</v>
      </c>
      <c r="E147" s="2" t="s">
        <v>18</v>
      </c>
      <c r="F147" s="2" t="s">
        <v>20</v>
      </c>
      <c r="G147" s="7" t="n">
        <v>10</v>
      </c>
      <c r="H147" s="6" t="n">
        <v>127.3</v>
      </c>
      <c r="I147" s="6" t="n">
        <v>-1273</v>
      </c>
      <c r="J147" s="6" t="n">
        <v>0</v>
      </c>
      <c r="K147" s="6" t="n">
        <v>-0.76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44491</v>
      </c>
      <c r="B148" s="2" t="s">
        <v>89</v>
      </c>
      <c r="C148" s="2" t="s">
        <v>536</v>
      </c>
      <c r="D148" s="2" t="s">
        <v>463</v>
      </c>
      <c r="E148" s="2" t="s">
        <v>83</v>
      </c>
      <c r="F148" s="2" t="s">
        <v>20</v>
      </c>
      <c r="G148" s="7" t="n">
        <v>1</v>
      </c>
      <c r="H148" s="6" t="n">
        <v>906.2</v>
      </c>
      <c r="I148" s="6" t="n">
        <v>-906.2</v>
      </c>
      <c r="J148" s="6" t="n">
        <v>0</v>
      </c>
      <c r="K148" s="6" t="n">
        <v>0</v>
      </c>
      <c r="L148" s="6" t="n">
        <v>-0.09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44494</v>
      </c>
      <c r="B149" s="22" t="s">
        <v>558</v>
      </c>
      <c r="C149" s="22" t="s">
        <v>609</v>
      </c>
      <c r="D149" s="22" t="s">
        <v>558</v>
      </c>
      <c r="E149" s="22" t="s">
        <v>558</v>
      </c>
      <c r="F149" s="22" t="s">
        <v>20</v>
      </c>
      <c r="G149" s="23" t="n">
        <v>1</v>
      </c>
      <c r="H149" s="24" t="n">
        <v>185</v>
      </c>
      <c r="I149" s="24" t="n">
        <v>185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44496</v>
      </c>
      <c r="B150" s="22" t="s">
        <v>558</v>
      </c>
      <c r="C150" s="22" t="s">
        <v>610</v>
      </c>
      <c r="D150" s="22" t="s">
        <v>558</v>
      </c>
      <c r="E150" s="22" t="s">
        <v>558</v>
      </c>
      <c r="F150" s="22" t="s">
        <v>20</v>
      </c>
      <c r="G150" s="23" t="n">
        <v>1</v>
      </c>
      <c r="H150" s="24" t="n">
        <v>29.04</v>
      </c>
      <c r="I150" s="24" t="n">
        <v>29.04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44503</v>
      </c>
      <c r="B151" s="22" t="s">
        <v>558</v>
      </c>
      <c r="C151" s="22" t="s">
        <v>611</v>
      </c>
      <c r="D151" s="22" t="s">
        <v>558</v>
      </c>
      <c r="E151" s="22" t="s">
        <v>558</v>
      </c>
      <c r="F151" s="22" t="s">
        <v>20</v>
      </c>
      <c r="G151" s="23" t="n">
        <v>1</v>
      </c>
      <c r="H151" s="24" t="n">
        <v>153.8</v>
      </c>
      <c r="I151" s="24" t="n">
        <v>153.8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44508</v>
      </c>
      <c r="B152" s="22" t="s">
        <v>558</v>
      </c>
      <c r="C152" s="22" t="s">
        <v>612</v>
      </c>
      <c r="D152" s="22" t="s">
        <v>558</v>
      </c>
      <c r="E152" s="22" t="s">
        <v>558</v>
      </c>
      <c r="F152" s="22" t="s">
        <v>20</v>
      </c>
      <c r="G152" s="23" t="n">
        <v>1</v>
      </c>
      <c r="H152" s="24" t="n">
        <v>110.14</v>
      </c>
      <c r="I152" s="24" t="n">
        <v>110.14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44508</v>
      </c>
      <c r="B153" s="22" t="s">
        <v>558</v>
      </c>
      <c r="C153" s="22" t="s">
        <v>613</v>
      </c>
      <c r="D153" s="22" t="s">
        <v>558</v>
      </c>
      <c r="E153" s="22" t="s">
        <v>558</v>
      </c>
      <c r="F153" s="22" t="s">
        <v>20</v>
      </c>
      <c r="G153" s="23" t="n">
        <v>1</v>
      </c>
      <c r="H153" s="24" t="n">
        <v>33.39</v>
      </c>
      <c r="I153" s="24" t="n">
        <v>33.39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44517</v>
      </c>
      <c r="B154" s="22" t="s">
        <v>558</v>
      </c>
      <c r="C154" s="22" t="s">
        <v>614</v>
      </c>
      <c r="D154" s="22" t="s">
        <v>558</v>
      </c>
      <c r="E154" s="22" t="s">
        <v>558</v>
      </c>
      <c r="F154" s="22" t="s">
        <v>20</v>
      </c>
      <c r="G154" s="23" t="n">
        <v>1</v>
      </c>
      <c r="H154" s="24" t="n">
        <v>30.65</v>
      </c>
      <c r="I154" s="24" t="n">
        <v>30.65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44526</v>
      </c>
      <c r="B155" s="22" t="s">
        <v>530</v>
      </c>
      <c r="C155" s="22" t="s">
        <v>227</v>
      </c>
      <c r="D155" s="22" t="s">
        <v>530</v>
      </c>
      <c r="E155" s="22" t="s">
        <v>530</v>
      </c>
      <c r="F155" s="22" t="s">
        <v>20</v>
      </c>
      <c r="G155" s="23" t="n">
        <v>1</v>
      </c>
      <c r="H155" s="24" t="n">
        <v>5000</v>
      </c>
      <c r="I155" s="24" t="n">
        <v>5000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0" t="n">
        <v>44526</v>
      </c>
      <c r="B156" s="2" t="s">
        <v>66</v>
      </c>
      <c r="C156" s="2" t="s">
        <v>551</v>
      </c>
      <c r="D156" s="2" t="s">
        <v>463</v>
      </c>
      <c r="E156" s="2" t="s">
        <v>18</v>
      </c>
      <c r="F156" s="2" t="s">
        <v>20</v>
      </c>
      <c r="G156" s="7" t="n">
        <v>1</v>
      </c>
      <c r="H156" s="6" t="n">
        <v>469</v>
      </c>
      <c r="I156" s="6" t="n">
        <v>-469</v>
      </c>
      <c r="J156" s="6" t="n">
        <v>0</v>
      </c>
      <c r="K156" s="6" t="n">
        <v>-0.28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0" t="n">
        <v>44526</v>
      </c>
      <c r="B157" s="2" t="s">
        <v>52</v>
      </c>
      <c r="C157" s="2" t="s">
        <v>567</v>
      </c>
      <c r="D157" s="2" t="s">
        <v>463</v>
      </c>
      <c r="E157" s="2" t="s">
        <v>18</v>
      </c>
      <c r="F157" s="2" t="s">
        <v>20</v>
      </c>
      <c r="G157" s="7" t="n">
        <v>1</v>
      </c>
      <c r="H157" s="6" t="n">
        <v>551</v>
      </c>
      <c r="I157" s="6" t="n">
        <v>-551</v>
      </c>
      <c r="J157" s="6" t="n">
        <v>0</v>
      </c>
      <c r="K157" s="6" t="n">
        <v>-0.33</v>
      </c>
      <c r="L157" s="6" t="n">
        <v>-0.05</v>
      </c>
      <c r="M157" s="6" t="s">
        <f>=I157+J157+K157+L157</f>
      </c>
      <c r="N157" s="2"/>
    </row>
    <row collapsed="false" customFormat="false" customHeight="false" hidden="false" ht="12.1" outlineLevel="0" r="158">
      <c r="A158" s="20" t="n">
        <v>44526</v>
      </c>
      <c r="B158" s="2" t="s">
        <v>60</v>
      </c>
      <c r="C158" s="2" t="s">
        <v>542</v>
      </c>
      <c r="D158" s="2" t="s">
        <v>463</v>
      </c>
      <c r="E158" s="2" t="s">
        <v>18</v>
      </c>
      <c r="F158" s="2" t="s">
        <v>20</v>
      </c>
      <c r="G158" s="7" t="n">
        <v>10</v>
      </c>
      <c r="H158" s="6" t="n">
        <v>60.6</v>
      </c>
      <c r="I158" s="6" t="n">
        <v>-606</v>
      </c>
      <c r="J158" s="6" t="n">
        <v>0</v>
      </c>
      <c r="K158" s="6" t="n">
        <v>-0.37</v>
      </c>
      <c r="L158" s="6" t="n">
        <v>-0.05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44529</v>
      </c>
      <c r="B159" s="2" t="s">
        <v>49</v>
      </c>
      <c r="C159" s="2" t="s">
        <v>548</v>
      </c>
      <c r="D159" s="2" t="s">
        <v>463</v>
      </c>
      <c r="E159" s="2" t="s">
        <v>18</v>
      </c>
      <c r="F159" s="2" t="s">
        <v>20</v>
      </c>
      <c r="G159" s="7" t="n">
        <v>1000</v>
      </c>
      <c r="H159" s="6" t="n">
        <v>0.5959</v>
      </c>
      <c r="I159" s="6" t="n">
        <v>-595.9</v>
      </c>
      <c r="J159" s="6" t="n">
        <v>0</v>
      </c>
      <c r="K159" s="6" t="n">
        <v>-0.36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44543</v>
      </c>
      <c r="B160" s="22" t="s">
        <v>530</v>
      </c>
      <c r="C160" s="22" t="s">
        <v>227</v>
      </c>
      <c r="D160" s="22" t="s">
        <v>530</v>
      </c>
      <c r="E160" s="22" t="s">
        <v>530</v>
      </c>
      <c r="F160" s="22" t="s">
        <v>20</v>
      </c>
      <c r="G160" s="23" t="n">
        <v>1</v>
      </c>
      <c r="H160" s="24" t="n">
        <v>5000</v>
      </c>
      <c r="I160" s="24" t="n">
        <v>5000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44543</v>
      </c>
      <c r="B161" s="2" t="s">
        <v>472</v>
      </c>
      <c r="C161" s="2" t="s">
        <v>549</v>
      </c>
      <c r="D161" s="2" t="s">
        <v>463</v>
      </c>
      <c r="E161" s="2" t="s">
        <v>18</v>
      </c>
      <c r="F161" s="2" t="s">
        <v>20</v>
      </c>
      <c r="G161" s="7" t="n">
        <v>10</v>
      </c>
      <c r="H161" s="6" t="n">
        <v>121</v>
      </c>
      <c r="I161" s="6" t="n">
        <v>-1210</v>
      </c>
      <c r="J161" s="6" t="n">
        <v>0</v>
      </c>
      <c r="K161" s="6" t="n">
        <v>-0.73</v>
      </c>
      <c r="L161" s="6" t="n">
        <v>-0.11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44543</v>
      </c>
      <c r="B162" s="2" t="s">
        <v>34</v>
      </c>
      <c r="C162" s="2" t="s">
        <v>547</v>
      </c>
      <c r="D162" s="2" t="s">
        <v>463</v>
      </c>
      <c r="E162" s="2" t="s">
        <v>18</v>
      </c>
      <c r="F162" s="2" t="s">
        <v>20</v>
      </c>
      <c r="G162" s="7" t="n">
        <v>1</v>
      </c>
      <c r="H162" s="6" t="n">
        <v>688</v>
      </c>
      <c r="I162" s="6" t="n">
        <v>-688</v>
      </c>
      <c r="J162" s="6" t="n">
        <v>0</v>
      </c>
      <c r="K162" s="6" t="n">
        <v>-0.41</v>
      </c>
      <c r="L162" s="6" t="n">
        <v>-0.07</v>
      </c>
      <c r="M162" s="6" t="s">
        <f>=I162+J162+K162+L162</f>
      </c>
      <c r="N162" s="2"/>
    </row>
    <row collapsed="false" customFormat="false" customHeight="false" hidden="false" ht="12.1" outlineLevel="0" r="163">
      <c r="A163" s="20" t="n">
        <v>44543</v>
      </c>
      <c r="B163" s="2" t="s">
        <v>63</v>
      </c>
      <c r="C163" s="2" t="s">
        <v>587</v>
      </c>
      <c r="D163" s="2" t="s">
        <v>463</v>
      </c>
      <c r="E163" s="2" t="s">
        <v>18</v>
      </c>
      <c r="F163" s="2" t="s">
        <v>20</v>
      </c>
      <c r="G163" s="7" t="n">
        <v>10000</v>
      </c>
      <c r="H163" s="6" t="n">
        <v>0.0433</v>
      </c>
      <c r="I163" s="6" t="n">
        <v>-433</v>
      </c>
      <c r="J163" s="6" t="n">
        <v>0</v>
      </c>
      <c r="K163" s="6" t="n">
        <v>-0.26</v>
      </c>
      <c r="L163" s="6" t="n">
        <v>-0.04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44543</v>
      </c>
      <c r="B164" s="2" t="s">
        <v>54</v>
      </c>
      <c r="C164" s="2" t="s">
        <v>566</v>
      </c>
      <c r="D164" s="2" t="s">
        <v>463</v>
      </c>
      <c r="E164" s="2" t="s">
        <v>18</v>
      </c>
      <c r="F164" s="2" t="s">
        <v>20</v>
      </c>
      <c r="G164" s="7" t="n">
        <v>100000</v>
      </c>
      <c r="H164" s="6" t="n">
        <v>0.00965</v>
      </c>
      <c r="I164" s="6" t="n">
        <v>-965</v>
      </c>
      <c r="J164" s="6" t="n">
        <v>0</v>
      </c>
      <c r="K164" s="6" t="n">
        <v>-0.58</v>
      </c>
      <c r="L164" s="6" t="n">
        <v>-0.09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44545</v>
      </c>
      <c r="B165" s="22" t="s">
        <v>558</v>
      </c>
      <c r="C165" s="22" t="s">
        <v>615</v>
      </c>
      <c r="D165" s="22" t="s">
        <v>558</v>
      </c>
      <c r="E165" s="22" t="s">
        <v>558</v>
      </c>
      <c r="F165" s="22" t="s">
        <v>20</v>
      </c>
      <c r="G165" s="23" t="n">
        <v>1</v>
      </c>
      <c r="H165" s="24" t="n">
        <v>116.3</v>
      </c>
      <c r="I165" s="24" t="n">
        <v>116.3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44547</v>
      </c>
      <c r="B166" s="2" t="s">
        <v>34</v>
      </c>
      <c r="C166" s="2" t="s">
        <v>547</v>
      </c>
      <c r="D166" s="2" t="s">
        <v>463</v>
      </c>
      <c r="E166" s="2" t="s">
        <v>18</v>
      </c>
      <c r="F166" s="2" t="s">
        <v>20</v>
      </c>
      <c r="G166" s="7" t="n">
        <v>1</v>
      </c>
      <c r="H166" s="6" t="n">
        <v>590</v>
      </c>
      <c r="I166" s="6" t="n">
        <v>-590</v>
      </c>
      <c r="J166" s="6" t="n">
        <v>0</v>
      </c>
      <c r="K166" s="6" t="n">
        <v>-0.35</v>
      </c>
      <c r="L166" s="6" t="n">
        <v>-0.05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44551</v>
      </c>
      <c r="B167" s="22" t="s">
        <v>558</v>
      </c>
      <c r="C167" s="22" t="s">
        <v>616</v>
      </c>
      <c r="D167" s="22" t="s">
        <v>558</v>
      </c>
      <c r="E167" s="22" t="s">
        <v>558</v>
      </c>
      <c r="F167" s="22" t="s">
        <v>20</v>
      </c>
      <c r="G167" s="23" t="n">
        <v>1</v>
      </c>
      <c r="H167" s="24" t="n">
        <v>183</v>
      </c>
      <c r="I167" s="24" t="n">
        <v>183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0" t="n">
        <v>44553</v>
      </c>
      <c r="B168" s="2" t="s">
        <v>52</v>
      </c>
      <c r="C168" s="2" t="s">
        <v>567</v>
      </c>
      <c r="D168" s="2" t="s">
        <v>463</v>
      </c>
      <c r="E168" s="2" t="s">
        <v>18</v>
      </c>
      <c r="F168" s="2" t="s">
        <v>20</v>
      </c>
      <c r="G168" s="7" t="n">
        <v>1</v>
      </c>
      <c r="H168" s="6" t="n">
        <v>451.1</v>
      </c>
      <c r="I168" s="6" t="n">
        <v>-451.1</v>
      </c>
      <c r="J168" s="6" t="n">
        <v>0</v>
      </c>
      <c r="K168" s="6" t="n">
        <v>-0.27</v>
      </c>
      <c r="L168" s="6" t="n">
        <v>-0.04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44553</v>
      </c>
      <c r="B169" s="2" t="s">
        <v>479</v>
      </c>
      <c r="C169" s="2" t="s">
        <v>617</v>
      </c>
      <c r="D169" s="2" t="s">
        <v>463</v>
      </c>
      <c r="E169" s="2" t="s">
        <v>18</v>
      </c>
      <c r="F169" s="2" t="s">
        <v>20</v>
      </c>
      <c r="G169" s="7" t="n">
        <v>1</v>
      </c>
      <c r="H169" s="6" t="n">
        <v>4466</v>
      </c>
      <c r="I169" s="6" t="n">
        <v>-4466</v>
      </c>
      <c r="J169" s="6" t="n">
        <v>0</v>
      </c>
      <c r="K169" s="6" t="n">
        <v>-2.68</v>
      </c>
      <c r="L169" s="6" t="n">
        <v>-0.42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44560</v>
      </c>
      <c r="B170" s="22" t="s">
        <v>558</v>
      </c>
      <c r="C170" s="22" t="s">
        <v>618</v>
      </c>
      <c r="D170" s="22" t="s">
        <v>558</v>
      </c>
      <c r="E170" s="22" t="s">
        <v>558</v>
      </c>
      <c r="F170" s="22" t="s">
        <v>20</v>
      </c>
      <c r="G170" s="23" t="n">
        <v>1</v>
      </c>
      <c r="H170" s="24" t="n">
        <v>90</v>
      </c>
      <c r="I170" s="24" t="n">
        <v>90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44565</v>
      </c>
      <c r="B171" s="22" t="s">
        <v>558</v>
      </c>
      <c r="C171" s="22" t="s">
        <v>619</v>
      </c>
      <c r="D171" s="22" t="s">
        <v>558</v>
      </c>
      <c r="E171" s="22" t="s">
        <v>558</v>
      </c>
      <c r="F171" s="22" t="s">
        <v>20</v>
      </c>
      <c r="G171" s="23" t="n">
        <v>1</v>
      </c>
      <c r="H171" s="24" t="n">
        <v>60.92</v>
      </c>
      <c r="I171" s="24" t="n">
        <v>60.92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44571</v>
      </c>
      <c r="B172" s="22" t="s">
        <v>558</v>
      </c>
      <c r="C172" s="22" t="s">
        <v>620</v>
      </c>
      <c r="D172" s="22" t="s">
        <v>558</v>
      </c>
      <c r="E172" s="22" t="s">
        <v>558</v>
      </c>
      <c r="F172" s="22" t="s">
        <v>20</v>
      </c>
      <c r="G172" s="23" t="n">
        <v>1</v>
      </c>
      <c r="H172" s="24" t="n">
        <v>20.93</v>
      </c>
      <c r="I172" s="24" t="n">
        <v>20.93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44581</v>
      </c>
      <c r="B173" s="22" t="s">
        <v>558</v>
      </c>
      <c r="C173" s="22" t="s">
        <v>621</v>
      </c>
      <c r="D173" s="22" t="s">
        <v>558</v>
      </c>
      <c r="E173" s="22" t="s">
        <v>558</v>
      </c>
      <c r="F173" s="22" t="s">
        <v>20</v>
      </c>
      <c r="G173" s="23" t="n">
        <v>1</v>
      </c>
      <c r="H173" s="24" t="n">
        <v>1325.17</v>
      </c>
      <c r="I173" s="24" t="n">
        <v>1325.17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44581</v>
      </c>
      <c r="B174" s="22" t="s">
        <v>558</v>
      </c>
      <c r="C174" s="22" t="s">
        <v>622</v>
      </c>
      <c r="D174" s="22" t="s">
        <v>558</v>
      </c>
      <c r="E174" s="22" t="s">
        <v>558</v>
      </c>
      <c r="F174" s="22" t="s">
        <v>20</v>
      </c>
      <c r="G174" s="23" t="n">
        <v>1</v>
      </c>
      <c r="H174" s="24" t="n">
        <v>20.5</v>
      </c>
      <c r="I174" s="24" t="n">
        <v>20.5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44586</v>
      </c>
      <c r="B175" s="22" t="s">
        <v>558</v>
      </c>
      <c r="C175" s="22" t="s">
        <v>623</v>
      </c>
      <c r="D175" s="22" t="s">
        <v>558</v>
      </c>
      <c r="E175" s="22" t="s">
        <v>558</v>
      </c>
      <c r="F175" s="22" t="s">
        <v>20</v>
      </c>
      <c r="G175" s="23" t="n">
        <v>1</v>
      </c>
      <c r="H175" s="24" t="n">
        <v>25.94</v>
      </c>
      <c r="I175" s="24" t="n">
        <v>25.94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44589</v>
      </c>
      <c r="B176" s="22" t="s">
        <v>558</v>
      </c>
      <c r="C176" s="22" t="s">
        <v>624</v>
      </c>
      <c r="D176" s="22" t="s">
        <v>558</v>
      </c>
      <c r="E176" s="22" t="s">
        <v>558</v>
      </c>
      <c r="F176" s="22" t="s">
        <v>20</v>
      </c>
      <c r="G176" s="23" t="n">
        <v>1</v>
      </c>
      <c r="H176" s="24" t="n">
        <v>23.63</v>
      </c>
      <c r="I176" s="24" t="n">
        <v>23.63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1" t="n">
        <v>44595</v>
      </c>
      <c r="B177" s="22" t="s">
        <v>558</v>
      </c>
      <c r="C177" s="22" t="s">
        <v>625</v>
      </c>
      <c r="D177" s="22" t="s">
        <v>558</v>
      </c>
      <c r="E177" s="22" t="s">
        <v>558</v>
      </c>
      <c r="F177" s="22" t="s">
        <v>20</v>
      </c>
      <c r="G177" s="23" t="n">
        <v>1</v>
      </c>
      <c r="H177" s="24" t="n">
        <v>105.68</v>
      </c>
      <c r="I177" s="24" t="n">
        <v>105.68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44595</v>
      </c>
      <c r="B178" s="22" t="s">
        <v>558</v>
      </c>
      <c r="C178" s="22" t="s">
        <v>626</v>
      </c>
      <c r="D178" s="22" t="s">
        <v>558</v>
      </c>
      <c r="E178" s="22" t="s">
        <v>558</v>
      </c>
      <c r="F178" s="22" t="s">
        <v>20</v>
      </c>
      <c r="G178" s="23" t="n">
        <v>1</v>
      </c>
      <c r="H178" s="24" t="n">
        <v>37.13</v>
      </c>
      <c r="I178" s="24" t="n">
        <v>37.13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44623</v>
      </c>
      <c r="B179" s="22" t="s">
        <v>558</v>
      </c>
      <c r="C179" s="22" t="s">
        <v>627</v>
      </c>
      <c r="D179" s="22" t="s">
        <v>558</v>
      </c>
      <c r="E179" s="22" t="s">
        <v>558</v>
      </c>
      <c r="F179" s="22" t="s">
        <v>20</v>
      </c>
      <c r="G179" s="23" t="n">
        <v>1</v>
      </c>
      <c r="H179" s="24" t="n">
        <v>28.41</v>
      </c>
      <c r="I179" s="24" t="n">
        <v>28.41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9" t="n">
        <v>44631</v>
      </c>
      <c r="B180" s="30" t="s">
        <v>628</v>
      </c>
      <c r="C180" s="30" t="s">
        <v>629</v>
      </c>
      <c r="D180" s="30" t="s">
        <v>628</v>
      </c>
      <c r="E180" s="30" t="s">
        <v>628</v>
      </c>
      <c r="F180" s="30" t="s">
        <v>20</v>
      </c>
      <c r="G180" s="31" t="n">
        <v>1</v>
      </c>
      <c r="H180" s="32" t="n">
        <v>-3.17</v>
      </c>
      <c r="I180" s="32" t="n">
        <v>-3.17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0"/>
    </row>
    <row collapsed="false" customFormat="false" customHeight="false" hidden="false" ht="12.1" outlineLevel="0" r="181">
      <c r="A181" s="21" t="n">
        <v>44655</v>
      </c>
      <c r="B181" s="22" t="s">
        <v>558</v>
      </c>
      <c r="C181" s="22" t="s">
        <v>630</v>
      </c>
      <c r="D181" s="22" t="s">
        <v>558</v>
      </c>
      <c r="E181" s="22" t="s">
        <v>558</v>
      </c>
      <c r="F181" s="22" t="s">
        <v>20</v>
      </c>
      <c r="G181" s="23" t="n">
        <v>1</v>
      </c>
      <c r="H181" s="24" t="n">
        <v>20.93</v>
      </c>
      <c r="I181" s="24" t="n">
        <v>20.93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0" t="n">
        <v>44656</v>
      </c>
      <c r="B182" s="2" t="s">
        <v>63</v>
      </c>
      <c r="C182" s="2" t="s">
        <v>587</v>
      </c>
      <c r="D182" s="2" t="s">
        <v>463</v>
      </c>
      <c r="E182" s="2" t="s">
        <v>18</v>
      </c>
      <c r="F182" s="2" t="s">
        <v>20</v>
      </c>
      <c r="G182" s="7" t="n">
        <v>10000</v>
      </c>
      <c r="H182" s="6" t="n">
        <v>0.0249</v>
      </c>
      <c r="I182" s="6" t="n">
        <v>-249</v>
      </c>
      <c r="J182" s="6" t="n">
        <v>0</v>
      </c>
      <c r="K182" s="6" t="n">
        <v>-0.15</v>
      </c>
      <c r="L182" s="6" t="n">
        <v>-0.02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44656</v>
      </c>
      <c r="B183" s="2" t="s">
        <v>52</v>
      </c>
      <c r="C183" s="2" t="s">
        <v>567</v>
      </c>
      <c r="D183" s="2" t="s">
        <v>463</v>
      </c>
      <c r="E183" s="2" t="s">
        <v>18</v>
      </c>
      <c r="F183" s="2" t="s">
        <v>20</v>
      </c>
      <c r="G183" s="7" t="n">
        <v>1</v>
      </c>
      <c r="H183" s="6" t="n">
        <v>259</v>
      </c>
      <c r="I183" s="6" t="n">
        <v>-259</v>
      </c>
      <c r="J183" s="6" t="n">
        <v>0</v>
      </c>
      <c r="K183" s="6" t="n">
        <v>-0.15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44656</v>
      </c>
      <c r="B184" s="2" t="s">
        <v>60</v>
      </c>
      <c r="C184" s="2" t="s">
        <v>542</v>
      </c>
      <c r="D184" s="2" t="s">
        <v>463</v>
      </c>
      <c r="E184" s="2" t="s">
        <v>18</v>
      </c>
      <c r="F184" s="2" t="s">
        <v>20</v>
      </c>
      <c r="G184" s="7" t="n">
        <v>10</v>
      </c>
      <c r="H184" s="6" t="n">
        <v>38</v>
      </c>
      <c r="I184" s="6" t="n">
        <v>-380</v>
      </c>
      <c r="J184" s="6" t="n">
        <v>0</v>
      </c>
      <c r="K184" s="6" t="n">
        <v>-0.23</v>
      </c>
      <c r="L184" s="6" t="n">
        <v>-0.04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44686</v>
      </c>
      <c r="B185" s="22" t="s">
        <v>558</v>
      </c>
      <c r="C185" s="22" t="s">
        <v>631</v>
      </c>
      <c r="D185" s="22" t="s">
        <v>558</v>
      </c>
      <c r="E185" s="22" t="s">
        <v>558</v>
      </c>
      <c r="F185" s="22" t="s">
        <v>20</v>
      </c>
      <c r="G185" s="23" t="n">
        <v>1</v>
      </c>
      <c r="H185" s="24" t="n">
        <v>33.39</v>
      </c>
      <c r="I185" s="24" t="n">
        <v>33.39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1" t="n">
        <v>44686</v>
      </c>
      <c r="B186" s="22" t="s">
        <v>558</v>
      </c>
      <c r="C186" s="22" t="s">
        <v>632</v>
      </c>
      <c r="D186" s="22" t="s">
        <v>558</v>
      </c>
      <c r="E186" s="22" t="s">
        <v>558</v>
      </c>
      <c r="F186" s="22" t="s">
        <v>20</v>
      </c>
      <c r="G186" s="23" t="n">
        <v>1</v>
      </c>
      <c r="H186" s="24" t="n">
        <v>110.14</v>
      </c>
      <c r="I186" s="24" t="n">
        <v>110.14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1" t="n">
        <v>44699</v>
      </c>
      <c r="B187" s="22" t="s">
        <v>558</v>
      </c>
      <c r="C187" s="22" t="s">
        <v>633</v>
      </c>
      <c r="D187" s="22" t="s">
        <v>558</v>
      </c>
      <c r="E187" s="22" t="s">
        <v>558</v>
      </c>
      <c r="F187" s="22" t="s">
        <v>20</v>
      </c>
      <c r="G187" s="23" t="n">
        <v>1</v>
      </c>
      <c r="H187" s="24" t="n">
        <v>30.65</v>
      </c>
      <c r="I187" s="24" t="n">
        <v>30.65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1" t="n">
        <v>44729</v>
      </c>
      <c r="B188" s="22" t="s">
        <v>558</v>
      </c>
      <c r="C188" s="22" t="s">
        <v>634</v>
      </c>
      <c r="D188" s="22" t="s">
        <v>558</v>
      </c>
      <c r="E188" s="22" t="s">
        <v>558</v>
      </c>
      <c r="F188" s="22" t="s">
        <v>20</v>
      </c>
      <c r="G188" s="23" t="n">
        <v>1</v>
      </c>
      <c r="H188" s="24" t="n">
        <v>1014.22</v>
      </c>
      <c r="I188" s="24" t="n">
        <v>1014.22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44746</v>
      </c>
      <c r="B189" s="22" t="s">
        <v>558</v>
      </c>
      <c r="C189" s="22" t="s">
        <v>635</v>
      </c>
      <c r="D189" s="22" t="s">
        <v>558</v>
      </c>
      <c r="E189" s="22" t="s">
        <v>558</v>
      </c>
      <c r="F189" s="22" t="s">
        <v>20</v>
      </c>
      <c r="G189" s="23" t="n">
        <v>1</v>
      </c>
      <c r="H189" s="24" t="n">
        <v>20.93</v>
      </c>
      <c r="I189" s="24" t="n">
        <v>20.93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44747</v>
      </c>
      <c r="B190" s="22" t="s">
        <v>558</v>
      </c>
      <c r="C190" s="22" t="s">
        <v>636</v>
      </c>
      <c r="D190" s="22" t="s">
        <v>558</v>
      </c>
      <c r="E190" s="22" t="s">
        <v>558</v>
      </c>
      <c r="F190" s="22" t="s">
        <v>20</v>
      </c>
      <c r="G190" s="23" t="n">
        <v>1</v>
      </c>
      <c r="H190" s="24" t="n">
        <v>16</v>
      </c>
      <c r="I190" s="24" t="n">
        <v>16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44764</v>
      </c>
      <c r="B191" s="22" t="s">
        <v>558</v>
      </c>
      <c r="C191" s="22" t="s">
        <v>637</v>
      </c>
      <c r="D191" s="22" t="s">
        <v>558</v>
      </c>
      <c r="E191" s="22" t="s">
        <v>558</v>
      </c>
      <c r="F191" s="22" t="s">
        <v>20</v>
      </c>
      <c r="G191" s="23" t="n">
        <v>1</v>
      </c>
      <c r="H191" s="24" t="n">
        <v>92.09</v>
      </c>
      <c r="I191" s="24" t="n">
        <v>92.09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44767</v>
      </c>
      <c r="B192" s="22" t="s">
        <v>558</v>
      </c>
      <c r="C192" s="22" t="s">
        <v>638</v>
      </c>
      <c r="D192" s="22" t="s">
        <v>558</v>
      </c>
      <c r="E192" s="22" t="s">
        <v>558</v>
      </c>
      <c r="F192" s="22" t="s">
        <v>20</v>
      </c>
      <c r="G192" s="23" t="n">
        <v>1</v>
      </c>
      <c r="H192" s="24" t="n">
        <v>42.42</v>
      </c>
      <c r="I192" s="24" t="n">
        <v>42.42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44767</v>
      </c>
      <c r="B193" s="22" t="s">
        <v>558</v>
      </c>
      <c r="C193" s="22" t="s">
        <v>639</v>
      </c>
      <c r="D193" s="22" t="s">
        <v>558</v>
      </c>
      <c r="E193" s="22" t="s">
        <v>558</v>
      </c>
      <c r="F193" s="22" t="s">
        <v>20</v>
      </c>
      <c r="G193" s="23" t="n">
        <v>1</v>
      </c>
      <c r="H193" s="24" t="n">
        <v>336.21</v>
      </c>
      <c r="I193" s="24" t="n">
        <v>336.21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44768</v>
      </c>
      <c r="B194" s="22" t="s">
        <v>558</v>
      </c>
      <c r="C194" s="22" t="s">
        <v>640</v>
      </c>
      <c r="D194" s="22" t="s">
        <v>558</v>
      </c>
      <c r="E194" s="22" t="s">
        <v>558</v>
      </c>
      <c r="F194" s="22" t="s">
        <v>20</v>
      </c>
      <c r="G194" s="23" t="n">
        <v>1</v>
      </c>
      <c r="H194" s="24" t="n">
        <v>141</v>
      </c>
      <c r="I194" s="24" t="n">
        <v>141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44768</v>
      </c>
      <c r="B195" s="22" t="s">
        <v>558</v>
      </c>
      <c r="C195" s="22" t="s">
        <v>641</v>
      </c>
      <c r="D195" s="22" t="s">
        <v>558</v>
      </c>
      <c r="E195" s="22" t="s">
        <v>558</v>
      </c>
      <c r="F195" s="22" t="s">
        <v>20</v>
      </c>
      <c r="G195" s="23" t="n">
        <v>1</v>
      </c>
      <c r="H195" s="24" t="n">
        <v>593</v>
      </c>
      <c r="I195" s="24" t="n">
        <v>593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44776</v>
      </c>
      <c r="B196" s="22" t="s">
        <v>642</v>
      </c>
      <c r="C196" s="22" t="s">
        <v>643</v>
      </c>
      <c r="D196" s="22" t="s">
        <v>642</v>
      </c>
      <c r="E196" s="22" t="s">
        <v>642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44776</v>
      </c>
      <c r="B197" s="22" t="s">
        <v>558</v>
      </c>
      <c r="C197" s="22" t="s">
        <v>644</v>
      </c>
      <c r="D197" s="22" t="s">
        <v>558</v>
      </c>
      <c r="E197" s="22" t="s">
        <v>558</v>
      </c>
      <c r="F197" s="22" t="s">
        <v>20</v>
      </c>
      <c r="G197" s="23" t="n">
        <v>1</v>
      </c>
      <c r="H197" s="24" t="n">
        <v>105.68</v>
      </c>
      <c r="I197" s="24" t="n">
        <v>105.68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44776</v>
      </c>
      <c r="B198" s="22" t="s">
        <v>558</v>
      </c>
      <c r="C198" s="22" t="s">
        <v>645</v>
      </c>
      <c r="D198" s="22" t="s">
        <v>558</v>
      </c>
      <c r="E198" s="22" t="s">
        <v>558</v>
      </c>
      <c r="F198" s="22" t="s">
        <v>20</v>
      </c>
      <c r="G198" s="23" t="n">
        <v>1</v>
      </c>
      <c r="H198" s="24" t="n">
        <v>38.13</v>
      </c>
      <c r="I198" s="24" t="n">
        <v>38.13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44778</v>
      </c>
      <c r="B199" s="22" t="s">
        <v>558</v>
      </c>
      <c r="C199" s="22" t="s">
        <v>646</v>
      </c>
      <c r="D199" s="22" t="s">
        <v>558</v>
      </c>
      <c r="E199" s="22" t="s">
        <v>558</v>
      </c>
      <c r="F199" s="22" t="s">
        <v>20</v>
      </c>
      <c r="G199" s="23" t="n">
        <v>1</v>
      </c>
      <c r="H199" s="24" t="n">
        <v>39.6</v>
      </c>
      <c r="I199" s="24" t="n">
        <v>39.6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44804</v>
      </c>
      <c r="B200" s="22" t="s">
        <v>558</v>
      </c>
      <c r="C200" s="22" t="s">
        <v>647</v>
      </c>
      <c r="D200" s="22" t="s">
        <v>558</v>
      </c>
      <c r="E200" s="22" t="s">
        <v>558</v>
      </c>
      <c r="F200" s="22" t="s">
        <v>20</v>
      </c>
      <c r="G200" s="23" t="n">
        <v>1</v>
      </c>
      <c r="H200" s="24" t="n">
        <v>28.41</v>
      </c>
      <c r="I200" s="24" t="n">
        <v>28.41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44838</v>
      </c>
      <c r="B201" s="22" t="s">
        <v>558</v>
      </c>
      <c r="C201" s="22" t="s">
        <v>648</v>
      </c>
      <c r="D201" s="22" t="s">
        <v>558</v>
      </c>
      <c r="E201" s="22" t="s">
        <v>558</v>
      </c>
      <c r="F201" s="22" t="s">
        <v>20</v>
      </c>
      <c r="G201" s="23" t="n">
        <v>1</v>
      </c>
      <c r="H201" s="24" t="n">
        <v>20.93</v>
      </c>
      <c r="I201" s="24" t="n">
        <v>20.93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44859</v>
      </c>
      <c r="B202" s="22" t="s">
        <v>558</v>
      </c>
      <c r="C202" s="22" t="s">
        <v>649</v>
      </c>
      <c r="D202" s="22" t="s">
        <v>558</v>
      </c>
      <c r="E202" s="22" t="s">
        <v>558</v>
      </c>
      <c r="F202" s="22" t="s">
        <v>20</v>
      </c>
      <c r="G202" s="23" t="n">
        <v>1</v>
      </c>
      <c r="H202" s="24" t="n">
        <v>445.3</v>
      </c>
      <c r="I202" s="24" t="n">
        <v>445.3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44860</v>
      </c>
      <c r="B203" s="22" t="s">
        <v>558</v>
      </c>
      <c r="C203" s="22" t="s">
        <v>650</v>
      </c>
      <c r="D203" s="22" t="s">
        <v>558</v>
      </c>
      <c r="E203" s="22" t="s">
        <v>558</v>
      </c>
      <c r="F203" s="22" t="s">
        <v>20</v>
      </c>
      <c r="G203" s="23" t="n">
        <v>1</v>
      </c>
      <c r="H203" s="24" t="n">
        <v>85.13</v>
      </c>
      <c r="I203" s="24" t="n">
        <v>85.13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44865</v>
      </c>
      <c r="B204" s="22" t="s">
        <v>558</v>
      </c>
      <c r="C204" s="22" t="s">
        <v>651</v>
      </c>
      <c r="D204" s="22" t="s">
        <v>558</v>
      </c>
      <c r="E204" s="22" t="s">
        <v>558</v>
      </c>
      <c r="F204" s="22" t="s">
        <v>20</v>
      </c>
      <c r="G204" s="23" t="n">
        <v>1</v>
      </c>
      <c r="H204" s="24" t="n">
        <v>46</v>
      </c>
      <c r="I204" s="24" t="n">
        <v>46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1" t="n">
        <v>44867</v>
      </c>
      <c r="B205" s="22" t="s">
        <v>558</v>
      </c>
      <c r="C205" s="22" t="s">
        <v>652</v>
      </c>
      <c r="D205" s="22" t="s">
        <v>558</v>
      </c>
      <c r="E205" s="22" t="s">
        <v>558</v>
      </c>
      <c r="F205" s="22" t="s">
        <v>20</v>
      </c>
      <c r="G205" s="23" t="n">
        <v>1</v>
      </c>
      <c r="H205" s="24" t="n">
        <v>21.64</v>
      </c>
      <c r="I205" s="24" t="n">
        <v>21.64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44868</v>
      </c>
      <c r="B206" s="22" t="s">
        <v>642</v>
      </c>
      <c r="C206" s="22" t="s">
        <v>653</v>
      </c>
      <c r="D206" s="22" t="s">
        <v>642</v>
      </c>
      <c r="E206" s="22" t="s">
        <v>642</v>
      </c>
      <c r="F206" s="22" t="s">
        <v>20</v>
      </c>
      <c r="G206" s="23" t="n">
        <v>1</v>
      </c>
      <c r="H206" s="24" t="n">
        <v>1000</v>
      </c>
      <c r="I206" s="24" t="n">
        <v>1000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1" t="n">
        <v>44868</v>
      </c>
      <c r="B207" s="22" t="s">
        <v>558</v>
      </c>
      <c r="C207" s="22" t="s">
        <v>654</v>
      </c>
      <c r="D207" s="22" t="s">
        <v>558</v>
      </c>
      <c r="E207" s="22" t="s">
        <v>558</v>
      </c>
      <c r="F207" s="22" t="s">
        <v>20</v>
      </c>
      <c r="G207" s="23" t="n">
        <v>1</v>
      </c>
      <c r="H207" s="24" t="n">
        <v>110.14</v>
      </c>
      <c r="I207" s="24" t="n">
        <v>110.14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44868</v>
      </c>
      <c r="B208" s="22" t="s">
        <v>558</v>
      </c>
      <c r="C208" s="22" t="s">
        <v>655</v>
      </c>
      <c r="D208" s="22" t="s">
        <v>558</v>
      </c>
      <c r="E208" s="22" t="s">
        <v>558</v>
      </c>
      <c r="F208" s="22" t="s">
        <v>20</v>
      </c>
      <c r="G208" s="23" t="n">
        <v>1</v>
      </c>
      <c r="H208" s="24" t="n">
        <v>34.39</v>
      </c>
      <c r="I208" s="24" t="n">
        <v>34.39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44881</v>
      </c>
      <c r="B209" s="22" t="s">
        <v>558</v>
      </c>
      <c r="C209" s="22" t="s">
        <v>656</v>
      </c>
      <c r="D209" s="22" t="s">
        <v>558</v>
      </c>
      <c r="E209" s="22" t="s">
        <v>558</v>
      </c>
      <c r="F209" s="22" t="s">
        <v>20</v>
      </c>
      <c r="G209" s="23" t="n">
        <v>1</v>
      </c>
      <c r="H209" s="24" t="n">
        <v>30.65</v>
      </c>
      <c r="I209" s="24" t="n">
        <v>30.65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44897</v>
      </c>
      <c r="B210" s="2" t="s">
        <v>74</v>
      </c>
      <c r="C210" s="2" t="s">
        <v>562</v>
      </c>
      <c r="D210" s="2" t="s">
        <v>463</v>
      </c>
      <c r="E210" s="2" t="s">
        <v>18</v>
      </c>
      <c r="F210" s="2" t="s">
        <v>20</v>
      </c>
      <c r="G210" s="7" t="n">
        <v>10</v>
      </c>
      <c r="H210" s="6" t="n">
        <v>31.165</v>
      </c>
      <c r="I210" s="6" t="n">
        <v>-311.65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44897</v>
      </c>
      <c r="B211" s="2" t="s">
        <v>63</v>
      </c>
      <c r="C211" s="2" t="s">
        <v>587</v>
      </c>
      <c r="D211" s="2" t="s">
        <v>463</v>
      </c>
      <c r="E211" s="2" t="s">
        <v>18</v>
      </c>
      <c r="F211" s="2" t="s">
        <v>20</v>
      </c>
      <c r="G211" s="7" t="n">
        <v>10000</v>
      </c>
      <c r="H211" s="6" t="n">
        <v>0.01681</v>
      </c>
      <c r="I211" s="6" t="n">
        <v>-168.1</v>
      </c>
      <c r="J211" s="6" t="n">
        <v>0</v>
      </c>
      <c r="K211" s="6" t="n">
        <v>-0.1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44910</v>
      </c>
      <c r="B212" s="2" t="s">
        <v>63</v>
      </c>
      <c r="C212" s="2" t="s">
        <v>587</v>
      </c>
      <c r="D212" s="2" t="s">
        <v>463</v>
      </c>
      <c r="E212" s="2" t="s">
        <v>18</v>
      </c>
      <c r="F212" s="2" t="s">
        <v>20</v>
      </c>
      <c r="G212" s="7" t="n">
        <v>10000</v>
      </c>
      <c r="H212" s="6" t="n">
        <v>0.016145</v>
      </c>
      <c r="I212" s="6" t="n">
        <v>-161.45</v>
      </c>
      <c r="J212" s="6" t="n">
        <v>0</v>
      </c>
      <c r="K212" s="6" t="n">
        <v>-0.1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44910</v>
      </c>
      <c r="B213" s="2" t="s">
        <v>52</v>
      </c>
      <c r="C213" s="2" t="s">
        <v>567</v>
      </c>
      <c r="D213" s="2" t="s">
        <v>463</v>
      </c>
      <c r="E213" s="2" t="s">
        <v>18</v>
      </c>
      <c r="F213" s="2" t="s">
        <v>20</v>
      </c>
      <c r="G213" s="7" t="n">
        <v>1</v>
      </c>
      <c r="H213" s="6" t="n">
        <v>160.7</v>
      </c>
      <c r="I213" s="6" t="n">
        <v>-160.7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1" t="n">
        <v>44939</v>
      </c>
      <c r="B214" s="22" t="s">
        <v>558</v>
      </c>
      <c r="C214" s="22" t="s">
        <v>657</v>
      </c>
      <c r="D214" s="22" t="s">
        <v>558</v>
      </c>
      <c r="E214" s="22" t="s">
        <v>558</v>
      </c>
      <c r="F214" s="22" t="s">
        <v>20</v>
      </c>
      <c r="G214" s="23" t="n">
        <v>1</v>
      </c>
      <c r="H214" s="24" t="n">
        <v>23.93</v>
      </c>
      <c r="I214" s="24" t="n">
        <v>23.93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5" t="n">
        <v>44945</v>
      </c>
      <c r="B215" s="26" t="s">
        <v>472</v>
      </c>
      <c r="C215" s="26" t="s">
        <v>549</v>
      </c>
      <c r="D215" s="26" t="s">
        <v>464</v>
      </c>
      <c r="E215" s="26" t="s">
        <v>18</v>
      </c>
      <c r="F215" s="26" t="s">
        <v>20</v>
      </c>
      <c r="G215" s="27" t="n">
        <v>-20</v>
      </c>
      <c r="H215" s="28" t="n">
        <v>67.94</v>
      </c>
      <c r="I215" s="28" t="n">
        <v>1358.8</v>
      </c>
      <c r="J215" s="28" t="n">
        <v>0</v>
      </c>
      <c r="K215" s="28" t="n">
        <v>-0.82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1" t="n">
        <v>44951</v>
      </c>
      <c r="B216" s="22" t="s">
        <v>558</v>
      </c>
      <c r="C216" s="22" t="s">
        <v>658</v>
      </c>
      <c r="D216" s="22" t="s">
        <v>558</v>
      </c>
      <c r="E216" s="22" t="s">
        <v>558</v>
      </c>
      <c r="F216" s="22" t="s">
        <v>20</v>
      </c>
      <c r="G216" s="23" t="n">
        <v>1</v>
      </c>
      <c r="H216" s="24" t="n">
        <v>17.58</v>
      </c>
      <c r="I216" s="24" t="n">
        <v>17.58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44958</v>
      </c>
      <c r="B217" s="22" t="s">
        <v>558</v>
      </c>
      <c r="C217" s="22" t="s">
        <v>659</v>
      </c>
      <c r="D217" s="22" t="s">
        <v>558</v>
      </c>
      <c r="E217" s="22" t="s">
        <v>558</v>
      </c>
      <c r="F217" s="22" t="s">
        <v>20</v>
      </c>
      <c r="G217" s="23" t="n">
        <v>1</v>
      </c>
      <c r="H217" s="24" t="n">
        <v>121.68</v>
      </c>
      <c r="I217" s="24" t="n">
        <v>121.68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44986</v>
      </c>
      <c r="B218" s="22" t="s">
        <v>558</v>
      </c>
      <c r="C218" s="22" t="s">
        <v>660</v>
      </c>
      <c r="D218" s="22" t="s">
        <v>558</v>
      </c>
      <c r="E218" s="22" t="s">
        <v>558</v>
      </c>
      <c r="F218" s="22" t="s">
        <v>20</v>
      </c>
      <c r="G218" s="23" t="n">
        <v>1</v>
      </c>
      <c r="H218" s="24" t="n">
        <v>32.41</v>
      </c>
      <c r="I218" s="24" t="n">
        <v>32.41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1" t="n">
        <v>45019</v>
      </c>
      <c r="B219" s="22" t="s">
        <v>558</v>
      </c>
      <c r="C219" s="22" t="s">
        <v>661</v>
      </c>
      <c r="D219" s="22" t="s">
        <v>558</v>
      </c>
      <c r="E219" s="22" t="s">
        <v>558</v>
      </c>
      <c r="F219" s="22" t="s">
        <v>20</v>
      </c>
      <c r="G219" s="23" t="n">
        <v>1</v>
      </c>
      <c r="H219" s="24" t="n">
        <v>23.93</v>
      </c>
      <c r="I219" s="24" t="n">
        <v>23.93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45050</v>
      </c>
      <c r="B220" s="22" t="s">
        <v>558</v>
      </c>
      <c r="C220" s="22" t="s">
        <v>662</v>
      </c>
      <c r="D220" s="22" t="s">
        <v>558</v>
      </c>
      <c r="E220" s="22" t="s">
        <v>558</v>
      </c>
      <c r="F220" s="22" t="s">
        <v>20</v>
      </c>
      <c r="G220" s="23" t="n">
        <v>1</v>
      </c>
      <c r="H220" s="24" t="n">
        <v>127.14</v>
      </c>
      <c r="I220" s="24" t="n">
        <v>127.14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45063</v>
      </c>
      <c r="B221" s="22" t="s">
        <v>558</v>
      </c>
      <c r="C221" s="22" t="s">
        <v>663</v>
      </c>
      <c r="D221" s="22" t="s">
        <v>558</v>
      </c>
      <c r="E221" s="22" t="s">
        <v>558</v>
      </c>
      <c r="F221" s="22" t="s">
        <v>20</v>
      </c>
      <c r="G221" s="23" t="n">
        <v>1</v>
      </c>
      <c r="H221" s="24" t="n">
        <v>35.65</v>
      </c>
      <c r="I221" s="24" t="n">
        <v>35.65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45071</v>
      </c>
      <c r="B222" s="22" t="s">
        <v>558</v>
      </c>
      <c r="C222" s="22" t="s">
        <v>664</v>
      </c>
      <c r="D222" s="22" t="s">
        <v>558</v>
      </c>
      <c r="E222" s="22" t="s">
        <v>558</v>
      </c>
      <c r="F222" s="22" t="s">
        <v>20</v>
      </c>
      <c r="G222" s="23" t="n">
        <v>1</v>
      </c>
      <c r="H222" s="24" t="n">
        <v>217</v>
      </c>
      <c r="I222" s="24" t="n">
        <v>217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45107</v>
      </c>
      <c r="B223" s="22" t="s">
        <v>558</v>
      </c>
      <c r="C223" s="22" t="s">
        <v>665</v>
      </c>
      <c r="D223" s="22" t="s">
        <v>558</v>
      </c>
      <c r="E223" s="22" t="s">
        <v>558</v>
      </c>
      <c r="F223" s="22" t="s">
        <v>20</v>
      </c>
      <c r="G223" s="23" t="n">
        <v>1</v>
      </c>
      <c r="H223" s="24" t="n">
        <v>42.4</v>
      </c>
      <c r="I223" s="24" t="n">
        <v>42.4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45110</v>
      </c>
      <c r="B224" s="22" t="s">
        <v>558</v>
      </c>
      <c r="C224" s="22" t="s">
        <v>666</v>
      </c>
      <c r="D224" s="22" t="s">
        <v>558</v>
      </c>
      <c r="E224" s="22" t="s">
        <v>558</v>
      </c>
      <c r="F224" s="22" t="s">
        <v>20</v>
      </c>
      <c r="G224" s="23" t="n">
        <v>1</v>
      </c>
      <c r="H224" s="24" t="n">
        <v>23.93</v>
      </c>
      <c r="I224" s="24" t="n">
        <v>23.93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45119</v>
      </c>
      <c r="B225" s="22" t="s">
        <v>558</v>
      </c>
      <c r="C225" s="22" t="s">
        <v>667</v>
      </c>
      <c r="D225" s="22" t="s">
        <v>558</v>
      </c>
      <c r="E225" s="22" t="s">
        <v>558</v>
      </c>
      <c r="F225" s="22" t="s">
        <v>20</v>
      </c>
      <c r="G225" s="23" t="n">
        <v>1</v>
      </c>
      <c r="H225" s="24" t="n">
        <v>339</v>
      </c>
      <c r="I225" s="24" t="n">
        <v>339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45120</v>
      </c>
      <c r="B226" s="22" t="s">
        <v>558</v>
      </c>
      <c r="C226" s="22" t="s">
        <v>668</v>
      </c>
      <c r="D226" s="22" t="s">
        <v>558</v>
      </c>
      <c r="E226" s="22" t="s">
        <v>558</v>
      </c>
      <c r="F226" s="22" t="s">
        <v>20</v>
      </c>
      <c r="G226" s="23" t="n">
        <v>1</v>
      </c>
      <c r="H226" s="24" t="n">
        <v>602.8</v>
      </c>
      <c r="I226" s="24" t="n">
        <v>602.8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45131</v>
      </c>
      <c r="B227" s="22" t="s">
        <v>669</v>
      </c>
      <c r="C227" s="22" t="s">
        <v>670</v>
      </c>
      <c r="D227" s="22" t="s">
        <v>558</v>
      </c>
      <c r="E227" s="22" t="s">
        <v>558</v>
      </c>
      <c r="F227" s="22" t="s">
        <v>20</v>
      </c>
      <c r="G227" s="23" t="n">
        <v>0</v>
      </c>
      <c r="H227" s="24" t="n">
        <v>1</v>
      </c>
      <c r="I227" s="24" t="n">
        <v>-28.59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45131</v>
      </c>
      <c r="B228" s="22" t="s">
        <v>558</v>
      </c>
      <c r="C228" s="22" t="s">
        <v>671</v>
      </c>
      <c r="D228" s="22" t="s">
        <v>558</v>
      </c>
      <c r="E228" s="22" t="s">
        <v>558</v>
      </c>
      <c r="F228" s="22" t="s">
        <v>20</v>
      </c>
      <c r="G228" s="23" t="n">
        <v>1</v>
      </c>
      <c r="H228" s="24" t="n">
        <v>23.22</v>
      </c>
      <c r="I228" s="24" t="n">
        <v>23.22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45132</v>
      </c>
      <c r="B229" s="22" t="s">
        <v>558</v>
      </c>
      <c r="C229" s="22" t="s">
        <v>672</v>
      </c>
      <c r="D229" s="22" t="s">
        <v>558</v>
      </c>
      <c r="E229" s="22" t="s">
        <v>558</v>
      </c>
      <c r="F229" s="22" t="s">
        <v>20</v>
      </c>
      <c r="G229" s="23" t="n">
        <v>1</v>
      </c>
      <c r="H229" s="24" t="n">
        <v>87.5</v>
      </c>
      <c r="I229" s="24" t="n">
        <v>87.5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45132</v>
      </c>
      <c r="B230" s="22" t="s">
        <v>558</v>
      </c>
      <c r="C230" s="22" t="s">
        <v>673</v>
      </c>
      <c r="D230" s="22" t="s">
        <v>558</v>
      </c>
      <c r="E230" s="22" t="s">
        <v>558</v>
      </c>
      <c r="F230" s="22" t="s">
        <v>20</v>
      </c>
      <c r="G230" s="23" t="n">
        <v>1</v>
      </c>
      <c r="H230" s="24" t="n">
        <v>202.3</v>
      </c>
      <c r="I230" s="24" t="n">
        <v>202.3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45133</v>
      </c>
      <c r="B231" s="22" t="s">
        <v>558</v>
      </c>
      <c r="C231" s="22" t="s">
        <v>674</v>
      </c>
      <c r="D231" s="22" t="s">
        <v>558</v>
      </c>
      <c r="E231" s="22" t="s">
        <v>558</v>
      </c>
      <c r="F231" s="22" t="s">
        <v>20</v>
      </c>
      <c r="G231" s="23" t="n">
        <v>1</v>
      </c>
      <c r="H231" s="24" t="n">
        <v>72.13</v>
      </c>
      <c r="I231" s="24" t="n">
        <v>72.13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45134</v>
      </c>
      <c r="B232" s="22" t="s">
        <v>558</v>
      </c>
      <c r="C232" s="22" t="s">
        <v>675</v>
      </c>
      <c r="D232" s="22" t="s">
        <v>558</v>
      </c>
      <c r="E232" s="22" t="s">
        <v>558</v>
      </c>
      <c r="F232" s="22" t="s">
        <v>20</v>
      </c>
      <c r="G232" s="23" t="n">
        <v>1</v>
      </c>
      <c r="H232" s="24" t="n">
        <v>208.4</v>
      </c>
      <c r="I232" s="24" t="n">
        <v>208.4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45140</v>
      </c>
      <c r="B233" s="22" t="s">
        <v>558</v>
      </c>
      <c r="C233" s="22" t="s">
        <v>676</v>
      </c>
      <c r="D233" s="22" t="s">
        <v>558</v>
      </c>
      <c r="E233" s="22" t="s">
        <v>558</v>
      </c>
      <c r="F233" s="22" t="s">
        <v>20</v>
      </c>
      <c r="G233" s="23" t="n">
        <v>1</v>
      </c>
      <c r="H233" s="24" t="n">
        <v>121.68</v>
      </c>
      <c r="I233" s="24" t="n">
        <v>121.68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0" t="n">
        <v>45141</v>
      </c>
      <c r="B234" s="2" t="s">
        <v>96</v>
      </c>
      <c r="C234" s="2" t="s">
        <v>545</v>
      </c>
      <c r="D234" s="2" t="s">
        <v>463</v>
      </c>
      <c r="E234" s="2" t="s">
        <v>97</v>
      </c>
      <c r="F234" s="2" t="s">
        <v>20</v>
      </c>
      <c r="G234" s="7" t="n">
        <v>1</v>
      </c>
      <c r="H234" s="6" t="n">
        <v>68.99</v>
      </c>
      <c r="I234" s="6" t="n">
        <v>-689.9</v>
      </c>
      <c r="J234" s="6" t="n">
        <v>-0.33</v>
      </c>
      <c r="K234" s="6" t="n">
        <v>-0.41</v>
      </c>
      <c r="L234" s="6" t="n">
        <v>-0.1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45141</v>
      </c>
      <c r="B235" s="2" t="s">
        <v>115</v>
      </c>
      <c r="C235" s="2" t="s">
        <v>677</v>
      </c>
      <c r="D235" s="2" t="s">
        <v>463</v>
      </c>
      <c r="E235" s="2" t="s">
        <v>97</v>
      </c>
      <c r="F235" s="2" t="s">
        <v>20</v>
      </c>
      <c r="G235" s="7" t="n">
        <v>1</v>
      </c>
      <c r="H235" s="6" t="n">
        <v>101</v>
      </c>
      <c r="I235" s="6" t="n">
        <v>-1010</v>
      </c>
      <c r="J235" s="6" t="n">
        <v>-7.13</v>
      </c>
      <c r="K235" s="6" t="n">
        <v>-0.61</v>
      </c>
      <c r="L235" s="6" t="n">
        <v>-0.15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45141</v>
      </c>
      <c r="B236" s="2" t="s">
        <v>112</v>
      </c>
      <c r="C236" s="2" t="s">
        <v>678</v>
      </c>
      <c r="D236" s="2" t="s">
        <v>463</v>
      </c>
      <c r="E236" s="2" t="s">
        <v>97</v>
      </c>
      <c r="F236" s="2" t="s">
        <v>20</v>
      </c>
      <c r="G236" s="7" t="n">
        <v>1</v>
      </c>
      <c r="H236" s="6" t="n">
        <v>100.56</v>
      </c>
      <c r="I236" s="6" t="n">
        <v>-1005.6</v>
      </c>
      <c r="J236" s="6" t="n">
        <v>-47.87</v>
      </c>
      <c r="K236" s="6" t="n">
        <v>-0.6</v>
      </c>
      <c r="L236" s="6" t="n">
        <v>-0.15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45141</v>
      </c>
      <c r="B237" s="2" t="s">
        <v>109</v>
      </c>
      <c r="C237" s="2" t="s">
        <v>679</v>
      </c>
      <c r="D237" s="2" t="s">
        <v>463</v>
      </c>
      <c r="E237" s="2" t="s">
        <v>97</v>
      </c>
      <c r="F237" s="2" t="s">
        <v>20</v>
      </c>
      <c r="G237" s="7" t="n">
        <v>1</v>
      </c>
      <c r="H237" s="6" t="n">
        <v>102.12</v>
      </c>
      <c r="I237" s="6" t="n">
        <v>-1021.2</v>
      </c>
      <c r="J237" s="6" t="n">
        <v>-0.96</v>
      </c>
      <c r="K237" s="6" t="n">
        <v>-0.61</v>
      </c>
      <c r="L237" s="6" t="n">
        <v>-0.16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45141</v>
      </c>
      <c r="B238" s="2" t="s">
        <v>124</v>
      </c>
      <c r="C238" s="2" t="s">
        <v>680</v>
      </c>
      <c r="D238" s="2" t="s">
        <v>463</v>
      </c>
      <c r="E238" s="2" t="s">
        <v>97</v>
      </c>
      <c r="F238" s="2" t="s">
        <v>20</v>
      </c>
      <c r="G238" s="7" t="n">
        <v>1</v>
      </c>
      <c r="H238" s="6" t="n">
        <v>100.99</v>
      </c>
      <c r="I238" s="6" t="n">
        <v>-1009.9</v>
      </c>
      <c r="J238" s="6" t="n">
        <v>-18.18</v>
      </c>
      <c r="K238" s="6" t="n">
        <v>-0.61</v>
      </c>
      <c r="L238" s="6" t="n">
        <v>-0.15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45141</v>
      </c>
      <c r="B239" s="2" t="s">
        <v>121</v>
      </c>
      <c r="C239" s="2" t="s">
        <v>681</v>
      </c>
      <c r="D239" s="2" t="s">
        <v>463</v>
      </c>
      <c r="E239" s="2" t="s">
        <v>97</v>
      </c>
      <c r="F239" s="2" t="s">
        <v>20</v>
      </c>
      <c r="G239" s="7" t="n">
        <v>1</v>
      </c>
      <c r="H239" s="6" t="n">
        <v>103.11</v>
      </c>
      <c r="I239" s="6" t="n">
        <v>-1031.1</v>
      </c>
      <c r="J239" s="6" t="n">
        <v>-18.12</v>
      </c>
      <c r="K239" s="6" t="n">
        <v>-0.62</v>
      </c>
      <c r="L239" s="6" t="n">
        <v>-0.16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45156</v>
      </c>
      <c r="B240" s="22" t="s">
        <v>558</v>
      </c>
      <c r="C240" s="22" t="s">
        <v>682</v>
      </c>
      <c r="D240" s="22" t="s">
        <v>558</v>
      </c>
      <c r="E240" s="22" t="s">
        <v>558</v>
      </c>
      <c r="F240" s="22" t="s">
        <v>20</v>
      </c>
      <c r="G240" s="23" t="n">
        <v>1</v>
      </c>
      <c r="H240" s="24" t="n">
        <v>51.86</v>
      </c>
      <c r="I240" s="24" t="n">
        <v>51.86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45168</v>
      </c>
      <c r="B241" s="22" t="s">
        <v>558</v>
      </c>
      <c r="C241" s="22" t="s">
        <v>683</v>
      </c>
      <c r="D241" s="22" t="s">
        <v>558</v>
      </c>
      <c r="E241" s="22" t="s">
        <v>558</v>
      </c>
      <c r="F241" s="22" t="s">
        <v>20</v>
      </c>
      <c r="G241" s="23" t="n">
        <v>1</v>
      </c>
      <c r="H241" s="24" t="n">
        <v>32.41</v>
      </c>
      <c r="I241" s="24" t="n">
        <v>32.41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0" t="n">
        <v>45173</v>
      </c>
      <c r="B242" s="2" t="s">
        <v>103</v>
      </c>
      <c r="C242" s="2" t="s">
        <v>684</v>
      </c>
      <c r="D242" s="2" t="s">
        <v>463</v>
      </c>
      <c r="E242" s="2" t="s">
        <v>97</v>
      </c>
      <c r="F242" s="2" t="s">
        <v>20</v>
      </c>
      <c r="G242" s="7" t="n">
        <v>1</v>
      </c>
      <c r="H242" s="6" t="n">
        <v>85.05</v>
      </c>
      <c r="I242" s="6" t="n">
        <v>-850.5</v>
      </c>
      <c r="J242" s="6" t="n">
        <v>-16.45</v>
      </c>
      <c r="K242" s="6" t="n">
        <v>-0.51</v>
      </c>
      <c r="L242" s="6" t="n">
        <v>-0.12</v>
      </c>
      <c r="M242" s="6" t="s">
        <f>=I242+J242+K242+L242</f>
      </c>
      <c r="N242" s="2"/>
    </row>
    <row collapsed="false" customFormat="false" customHeight="false" hidden="false" ht="12.1" outlineLevel="0" r="243">
      <c r="A243" s="20" t="n">
        <v>45195.478148148</v>
      </c>
      <c r="B243" s="2" t="s">
        <v>28</v>
      </c>
      <c r="C243" s="2" t="s">
        <v>564</v>
      </c>
      <c r="D243" s="2" t="s">
        <v>463</v>
      </c>
      <c r="E243" s="2" t="s">
        <v>18</v>
      </c>
      <c r="F243" s="2" t="s">
        <v>20</v>
      </c>
      <c r="G243" s="7" t="n">
        <v>10</v>
      </c>
      <c r="H243" s="6" t="n">
        <v>163.77</v>
      </c>
      <c r="I243" s="6" t="n">
        <v>-1637.7</v>
      </c>
      <c r="J243" s="6" t="n">
        <v>0</v>
      </c>
      <c r="K243" s="6" t="n">
        <v>-0.98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45201</v>
      </c>
      <c r="B244" s="22" t="s">
        <v>558</v>
      </c>
      <c r="C244" s="22" t="s">
        <v>685</v>
      </c>
      <c r="D244" s="22" t="s">
        <v>558</v>
      </c>
      <c r="E244" s="22" t="s">
        <v>558</v>
      </c>
      <c r="F244" s="22" t="s">
        <v>20</v>
      </c>
      <c r="G244" s="23" t="n">
        <v>1</v>
      </c>
      <c r="H244" s="24" t="n">
        <v>23.93</v>
      </c>
      <c r="I244" s="24" t="n">
        <v>23.93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45205</v>
      </c>
      <c r="B245" s="22" t="s">
        <v>558</v>
      </c>
      <c r="C245" s="22" t="s">
        <v>686</v>
      </c>
      <c r="D245" s="22" t="s">
        <v>558</v>
      </c>
      <c r="E245" s="22" t="s">
        <v>558</v>
      </c>
      <c r="F245" s="22" t="s">
        <v>20</v>
      </c>
      <c r="G245" s="23" t="n">
        <v>1</v>
      </c>
      <c r="H245" s="24" t="n">
        <v>38</v>
      </c>
      <c r="I245" s="24" t="n">
        <v>38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45219</v>
      </c>
      <c r="B246" s="22" t="s">
        <v>558</v>
      </c>
      <c r="C246" s="22" t="s">
        <v>687</v>
      </c>
      <c r="D246" s="22" t="s">
        <v>558</v>
      </c>
      <c r="E246" s="22" t="s">
        <v>558</v>
      </c>
      <c r="F246" s="22" t="s">
        <v>20</v>
      </c>
      <c r="G246" s="23" t="n">
        <v>1</v>
      </c>
      <c r="H246" s="24" t="n">
        <v>32.54</v>
      </c>
      <c r="I246" s="24" t="n">
        <v>32.54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45225</v>
      </c>
      <c r="B247" s="22" t="s">
        <v>558</v>
      </c>
      <c r="C247" s="22" t="s">
        <v>688</v>
      </c>
      <c r="D247" s="22" t="s">
        <v>558</v>
      </c>
      <c r="E247" s="22" t="s">
        <v>558</v>
      </c>
      <c r="F247" s="22" t="s">
        <v>20</v>
      </c>
      <c r="G247" s="23" t="n">
        <v>1</v>
      </c>
      <c r="H247" s="24" t="n">
        <v>71.62</v>
      </c>
      <c r="I247" s="24" t="n">
        <v>71.62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45230</v>
      </c>
      <c r="B248" s="22" t="s">
        <v>558</v>
      </c>
      <c r="C248" s="22" t="s">
        <v>689</v>
      </c>
      <c r="D248" s="22" t="s">
        <v>558</v>
      </c>
      <c r="E248" s="22" t="s">
        <v>558</v>
      </c>
      <c r="F248" s="22" t="s">
        <v>20</v>
      </c>
      <c r="G248" s="23" t="n">
        <v>1</v>
      </c>
      <c r="H248" s="24" t="n">
        <v>29.17</v>
      </c>
      <c r="I248" s="24" t="n">
        <v>29.17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1" t="n">
        <v>45232</v>
      </c>
      <c r="B249" s="22" t="s">
        <v>558</v>
      </c>
      <c r="C249" s="22" t="s">
        <v>690</v>
      </c>
      <c r="D249" s="22" t="s">
        <v>558</v>
      </c>
      <c r="E249" s="22" t="s">
        <v>558</v>
      </c>
      <c r="F249" s="22" t="s">
        <v>20</v>
      </c>
      <c r="G249" s="23" t="n">
        <v>1</v>
      </c>
      <c r="H249" s="24" t="n">
        <v>127.14</v>
      </c>
      <c r="I249" s="24" t="n">
        <v>127.14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45232</v>
      </c>
      <c r="B250" s="22" t="s">
        <v>558</v>
      </c>
      <c r="C250" s="22" t="s">
        <v>691</v>
      </c>
      <c r="D250" s="22" t="s">
        <v>558</v>
      </c>
      <c r="E250" s="22" t="s">
        <v>558</v>
      </c>
      <c r="F250" s="22" t="s">
        <v>20</v>
      </c>
      <c r="G250" s="23" t="n">
        <v>1</v>
      </c>
      <c r="H250" s="24" t="n">
        <v>98.1</v>
      </c>
      <c r="I250" s="24" t="n">
        <v>98.1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45245</v>
      </c>
      <c r="B251" s="22" t="s">
        <v>558</v>
      </c>
      <c r="C251" s="22" t="s">
        <v>692</v>
      </c>
      <c r="D251" s="22" t="s">
        <v>558</v>
      </c>
      <c r="E251" s="22" t="s">
        <v>558</v>
      </c>
      <c r="F251" s="22" t="s">
        <v>20</v>
      </c>
      <c r="G251" s="23" t="n">
        <v>1</v>
      </c>
      <c r="H251" s="24" t="n">
        <v>35.65</v>
      </c>
      <c r="I251" s="24" t="n">
        <v>35.65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0" t="n">
        <v>45251.59525463</v>
      </c>
      <c r="B252" s="2" t="s">
        <v>52</v>
      </c>
      <c r="C252" s="2" t="s">
        <v>567</v>
      </c>
      <c r="D252" s="2" t="s">
        <v>463</v>
      </c>
      <c r="E252" s="2" t="s">
        <v>18</v>
      </c>
      <c r="F252" s="2" t="s">
        <v>20</v>
      </c>
      <c r="G252" s="7" t="n">
        <v>1</v>
      </c>
      <c r="H252" s="6" t="n">
        <v>186.6</v>
      </c>
      <c r="I252" s="6" t="n">
        <v>-186.6</v>
      </c>
      <c r="J252" s="6" t="n">
        <v>0</v>
      </c>
      <c r="K252" s="6" t="n">
        <v>-0.11</v>
      </c>
      <c r="L252" s="6" t="n">
        <v>0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45257.801944444</v>
      </c>
      <c r="B253" s="2" t="s">
        <v>31</v>
      </c>
      <c r="C253" s="2" t="s">
        <v>552</v>
      </c>
      <c r="D253" s="2" t="s">
        <v>463</v>
      </c>
      <c r="E253" s="2" t="s">
        <v>18</v>
      </c>
      <c r="F253" s="2" t="s">
        <v>20</v>
      </c>
      <c r="G253" s="7" t="n">
        <v>10</v>
      </c>
      <c r="H253" s="6" t="n">
        <v>65.54</v>
      </c>
      <c r="I253" s="6" t="n">
        <v>-655.4</v>
      </c>
      <c r="J253" s="6" t="n">
        <v>0</v>
      </c>
      <c r="K253" s="6" t="n">
        <v>-0.39</v>
      </c>
      <c r="L253" s="6" t="n">
        <v>0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45260.5178125</v>
      </c>
      <c r="B254" s="2" t="s">
        <v>72</v>
      </c>
      <c r="C254" s="2" t="s">
        <v>550</v>
      </c>
      <c r="D254" s="2" t="s">
        <v>463</v>
      </c>
      <c r="E254" s="2" t="s">
        <v>18</v>
      </c>
      <c r="F254" s="2" t="s">
        <v>20</v>
      </c>
      <c r="G254" s="7" t="n">
        <v>10</v>
      </c>
      <c r="H254" s="6" t="n">
        <v>36.77</v>
      </c>
      <c r="I254" s="6" t="n">
        <v>-367.7</v>
      </c>
      <c r="J254" s="6" t="n">
        <v>0</v>
      </c>
      <c r="K254" s="6" t="n">
        <v>-0.22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1" t="n">
        <v>45265</v>
      </c>
      <c r="B255" s="22" t="s">
        <v>558</v>
      </c>
      <c r="C255" s="22" t="s">
        <v>693</v>
      </c>
      <c r="D255" s="22" t="s">
        <v>558</v>
      </c>
      <c r="E255" s="22" t="s">
        <v>558</v>
      </c>
      <c r="F255" s="22" t="s">
        <v>20</v>
      </c>
      <c r="G255" s="23" t="n">
        <v>1</v>
      </c>
      <c r="H255" s="24" t="n">
        <v>56.1</v>
      </c>
      <c r="I255" s="24" t="n">
        <v>56.1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/>
    </row>
    <row collapsed="false" customFormat="false" customHeight="false" hidden="false" ht="12.1" outlineLevel="0" r="256">
      <c r="A256" s="21" t="n">
        <v>45266</v>
      </c>
      <c r="B256" s="22" t="s">
        <v>558</v>
      </c>
      <c r="C256" s="22" t="s">
        <v>694</v>
      </c>
      <c r="D256" s="22" t="s">
        <v>558</v>
      </c>
      <c r="E256" s="22" t="s">
        <v>558</v>
      </c>
      <c r="F256" s="22" t="s">
        <v>20</v>
      </c>
      <c r="G256" s="23" t="n">
        <v>1</v>
      </c>
      <c r="H256" s="24" t="n">
        <v>56.84</v>
      </c>
      <c r="I256" s="24" t="n">
        <v>56.84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45278</v>
      </c>
      <c r="B257" s="22" t="s">
        <v>558</v>
      </c>
      <c r="C257" s="22" t="s">
        <v>695</v>
      </c>
      <c r="D257" s="22" t="s">
        <v>558</v>
      </c>
      <c r="E257" s="22" t="s">
        <v>558</v>
      </c>
      <c r="F257" s="22" t="s">
        <v>20</v>
      </c>
      <c r="G257" s="23" t="n">
        <v>1</v>
      </c>
      <c r="H257" s="24" t="n">
        <v>47.46</v>
      </c>
      <c r="I257" s="24" t="n">
        <v>47.46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45300</v>
      </c>
      <c r="B258" s="22" t="s">
        <v>558</v>
      </c>
      <c r="C258" s="22" t="s">
        <v>696</v>
      </c>
      <c r="D258" s="22" t="s">
        <v>558</v>
      </c>
      <c r="E258" s="22" t="s">
        <v>558</v>
      </c>
      <c r="F258" s="22" t="s">
        <v>20</v>
      </c>
      <c r="G258" s="23" t="n">
        <v>1</v>
      </c>
      <c r="H258" s="24" t="n">
        <v>23.93</v>
      </c>
      <c r="I258" s="24" t="n">
        <v>23.93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45300</v>
      </c>
      <c r="B259" s="22" t="s">
        <v>558</v>
      </c>
      <c r="C259" s="22" t="s">
        <v>697</v>
      </c>
      <c r="D259" s="22" t="s">
        <v>558</v>
      </c>
      <c r="E259" s="22" t="s">
        <v>558</v>
      </c>
      <c r="F259" s="22" t="s">
        <v>20</v>
      </c>
      <c r="G259" s="23" t="n">
        <v>1</v>
      </c>
      <c r="H259" s="24" t="n">
        <v>54.1</v>
      </c>
      <c r="I259" s="24" t="n">
        <v>54.1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45302</v>
      </c>
      <c r="B260" s="22" t="s">
        <v>558</v>
      </c>
      <c r="C260" s="22" t="s">
        <v>698</v>
      </c>
      <c r="D260" s="22" t="s">
        <v>558</v>
      </c>
      <c r="E260" s="22" t="s">
        <v>558</v>
      </c>
      <c r="F260" s="22" t="s">
        <v>20</v>
      </c>
      <c r="G260" s="23" t="n">
        <v>1</v>
      </c>
      <c r="H260" s="24" t="n">
        <v>17</v>
      </c>
      <c r="I260" s="24" t="n">
        <v>17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45307</v>
      </c>
      <c r="B261" s="22" t="s">
        <v>558</v>
      </c>
      <c r="C261" s="22" t="s">
        <v>699</v>
      </c>
      <c r="D261" s="22" t="s">
        <v>558</v>
      </c>
      <c r="E261" s="22" t="s">
        <v>558</v>
      </c>
      <c r="F261" s="22" t="s">
        <v>20</v>
      </c>
      <c r="G261" s="23" t="n">
        <v>1</v>
      </c>
      <c r="H261" s="24" t="n">
        <v>796.33</v>
      </c>
      <c r="I261" s="24" t="n">
        <v>796.33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45310</v>
      </c>
      <c r="B262" s="22" t="s">
        <v>558</v>
      </c>
      <c r="C262" s="22" t="s">
        <v>700</v>
      </c>
      <c r="D262" s="22" t="s">
        <v>558</v>
      </c>
      <c r="E262" s="22" t="s">
        <v>558</v>
      </c>
      <c r="F262" s="22" t="s">
        <v>20</v>
      </c>
      <c r="G262" s="23" t="n">
        <v>1</v>
      </c>
      <c r="H262" s="24" t="n">
        <v>32.54</v>
      </c>
      <c r="I262" s="24" t="n">
        <v>32.54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45315</v>
      </c>
      <c r="B263" s="22" t="s">
        <v>558</v>
      </c>
      <c r="C263" s="22" t="s">
        <v>701</v>
      </c>
      <c r="D263" s="22" t="s">
        <v>558</v>
      </c>
      <c r="E263" s="22" t="s">
        <v>558</v>
      </c>
      <c r="F263" s="22" t="s">
        <v>20</v>
      </c>
      <c r="G263" s="23" t="n">
        <v>1</v>
      </c>
      <c r="H263" s="24" t="n">
        <v>91.51</v>
      </c>
      <c r="I263" s="24" t="n">
        <v>91.51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45321</v>
      </c>
      <c r="B264" s="22" t="s">
        <v>558</v>
      </c>
      <c r="C264" s="22" t="s">
        <v>702</v>
      </c>
      <c r="D264" s="22" t="s">
        <v>558</v>
      </c>
      <c r="E264" s="22" t="s">
        <v>558</v>
      </c>
      <c r="F264" s="22" t="s">
        <v>20</v>
      </c>
      <c r="G264" s="23" t="n">
        <v>1</v>
      </c>
      <c r="H264" s="24" t="n">
        <v>29.17</v>
      </c>
      <c r="I264" s="24" t="n">
        <v>29.17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45322</v>
      </c>
      <c r="B265" s="22" t="s">
        <v>558</v>
      </c>
      <c r="C265" s="22" t="s">
        <v>703</v>
      </c>
      <c r="D265" s="22" t="s">
        <v>558</v>
      </c>
      <c r="E265" s="22" t="s">
        <v>558</v>
      </c>
      <c r="F265" s="22" t="s">
        <v>20</v>
      </c>
      <c r="G265" s="23" t="n">
        <v>1</v>
      </c>
      <c r="H265" s="24" t="n">
        <v>152.1</v>
      </c>
      <c r="I265" s="24" t="n">
        <v>152.1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45338</v>
      </c>
      <c r="B266" s="22" t="s">
        <v>558</v>
      </c>
      <c r="C266" s="22" t="s">
        <v>704</v>
      </c>
      <c r="D266" s="22" t="s">
        <v>558</v>
      </c>
      <c r="E266" s="22" t="s">
        <v>558</v>
      </c>
      <c r="F266" s="22" t="s">
        <v>20</v>
      </c>
      <c r="G266" s="23" t="n">
        <v>1</v>
      </c>
      <c r="H266" s="24" t="n">
        <v>51.86</v>
      </c>
      <c r="I266" s="24" t="n">
        <v>51.86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45350</v>
      </c>
      <c r="B267" s="22" t="s">
        <v>558</v>
      </c>
      <c r="C267" s="22" t="s">
        <v>705</v>
      </c>
      <c r="D267" s="22" t="s">
        <v>558</v>
      </c>
      <c r="E267" s="22" t="s">
        <v>558</v>
      </c>
      <c r="F267" s="22" t="s">
        <v>20</v>
      </c>
      <c r="G267" s="23" t="n">
        <v>1</v>
      </c>
      <c r="H267" s="24" t="n">
        <v>32.41</v>
      </c>
      <c r="I267" s="24" t="n">
        <v>32.41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45350</v>
      </c>
      <c r="B268" s="22" t="s">
        <v>642</v>
      </c>
      <c r="C268" s="22" t="s">
        <v>706</v>
      </c>
      <c r="D268" s="22" t="s">
        <v>642</v>
      </c>
      <c r="E268" s="22" t="s">
        <v>642</v>
      </c>
      <c r="F268" s="22" t="s">
        <v>20</v>
      </c>
      <c r="G268" s="23" t="n">
        <v>1</v>
      </c>
      <c r="H268" s="24" t="n">
        <v>1000</v>
      </c>
      <c r="I268" s="24" t="n">
        <v>1000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45352.576446759</v>
      </c>
      <c r="B269" s="2" t="s">
        <v>127</v>
      </c>
      <c r="C269" s="2" t="s">
        <v>707</v>
      </c>
      <c r="D269" s="2" t="s">
        <v>463</v>
      </c>
      <c r="E269" s="2" t="s">
        <v>97</v>
      </c>
      <c r="F269" s="2" t="s">
        <v>20</v>
      </c>
      <c r="G269" s="7" t="n">
        <v>1</v>
      </c>
      <c r="H269" s="6" t="n">
        <v>98.42</v>
      </c>
      <c r="I269" s="6" t="n">
        <v>-984.2</v>
      </c>
      <c r="J269" s="6" t="n">
        <v>-10.51</v>
      </c>
      <c r="K269" s="6" t="n">
        <v>-0.59</v>
      </c>
      <c r="L269" s="6" t="n">
        <v>-0.14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45355.466909722</v>
      </c>
      <c r="B270" s="2" t="s">
        <v>118</v>
      </c>
      <c r="C270" s="2" t="s">
        <v>708</v>
      </c>
      <c r="D270" s="2" t="s">
        <v>463</v>
      </c>
      <c r="E270" s="2" t="s">
        <v>97</v>
      </c>
      <c r="F270" s="2" t="s">
        <v>20</v>
      </c>
      <c r="G270" s="7" t="n">
        <v>1</v>
      </c>
      <c r="H270" s="6" t="n">
        <v>93.891</v>
      </c>
      <c r="I270" s="6" t="n">
        <v>-938.91</v>
      </c>
      <c r="J270" s="6" t="n">
        <v>-40.69</v>
      </c>
      <c r="K270" s="6" t="n">
        <v>-0.56</v>
      </c>
      <c r="L270" s="6" t="n">
        <v>-0.14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45357</v>
      </c>
      <c r="B271" s="22" t="s">
        <v>558</v>
      </c>
      <c r="C271" s="22" t="s">
        <v>709</v>
      </c>
      <c r="D271" s="22" t="s">
        <v>558</v>
      </c>
      <c r="E271" s="22" t="s">
        <v>558</v>
      </c>
      <c r="F271" s="22" t="s">
        <v>20</v>
      </c>
      <c r="G271" s="23" t="n">
        <v>1</v>
      </c>
      <c r="H271" s="24" t="n">
        <v>11.26</v>
      </c>
      <c r="I271" s="24" t="n">
        <v>11.26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1" t="n">
        <v>45364</v>
      </c>
      <c r="B272" s="22" t="s">
        <v>530</v>
      </c>
      <c r="C272" s="22" t="s">
        <v>227</v>
      </c>
      <c r="D272" s="22" t="s">
        <v>530</v>
      </c>
      <c r="E272" s="22" t="s">
        <v>530</v>
      </c>
      <c r="F272" s="22" t="s">
        <v>20</v>
      </c>
      <c r="G272" s="23" t="n">
        <v>1</v>
      </c>
      <c r="H272" s="24" t="n">
        <v>500</v>
      </c>
      <c r="I272" s="24" t="n">
        <v>500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/>
    </row>
    <row collapsed="false" customFormat="false" customHeight="false" hidden="false" ht="12.1" outlineLevel="0" r="273">
      <c r="A273" s="20" t="n">
        <v>45364.461041667</v>
      </c>
      <c r="B273" s="2" t="s">
        <v>133</v>
      </c>
      <c r="C273" s="2" t="s">
        <v>710</v>
      </c>
      <c r="D273" s="2" t="s">
        <v>463</v>
      </c>
      <c r="E273" s="2" t="s">
        <v>97</v>
      </c>
      <c r="F273" s="2" t="s">
        <v>20</v>
      </c>
      <c r="G273" s="7" t="n">
        <v>1</v>
      </c>
      <c r="H273" s="6" t="n">
        <v>62.33</v>
      </c>
      <c r="I273" s="6" t="n">
        <v>-623.3</v>
      </c>
      <c r="J273" s="6" t="n">
        <v>-19.26</v>
      </c>
      <c r="K273" s="6" t="n">
        <v>-0.37</v>
      </c>
      <c r="L273" s="6" t="n">
        <v>-0.07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45378</v>
      </c>
      <c r="B274" s="22" t="s">
        <v>558</v>
      </c>
      <c r="C274" s="22" t="s">
        <v>711</v>
      </c>
      <c r="D274" s="22" t="s">
        <v>558</v>
      </c>
      <c r="E274" s="22" t="s">
        <v>558</v>
      </c>
      <c r="F274" s="22" t="s">
        <v>20</v>
      </c>
      <c r="G274" s="23" t="n">
        <v>1</v>
      </c>
      <c r="H274" s="24" t="n">
        <v>47.47</v>
      </c>
      <c r="I274" s="24" t="n">
        <v>47.47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1" t="n">
        <v>45383</v>
      </c>
      <c r="B275" s="22" t="s">
        <v>642</v>
      </c>
      <c r="C275" s="22" t="s">
        <v>712</v>
      </c>
      <c r="D275" s="22" t="s">
        <v>642</v>
      </c>
      <c r="E275" s="22" t="s">
        <v>642</v>
      </c>
      <c r="F275" s="22" t="s">
        <v>20</v>
      </c>
      <c r="G275" s="23" t="n">
        <v>1</v>
      </c>
      <c r="H275" s="24" t="n">
        <v>1000</v>
      </c>
      <c r="I275" s="24" t="n">
        <v>1000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45383</v>
      </c>
      <c r="B276" s="22" t="s">
        <v>558</v>
      </c>
      <c r="C276" s="22" t="s">
        <v>713</v>
      </c>
      <c r="D276" s="22" t="s">
        <v>558</v>
      </c>
      <c r="E276" s="22" t="s">
        <v>558</v>
      </c>
      <c r="F276" s="22" t="s">
        <v>20</v>
      </c>
      <c r="G276" s="23" t="n">
        <v>1</v>
      </c>
      <c r="H276" s="24" t="n">
        <v>23.93</v>
      </c>
      <c r="I276" s="24" t="n">
        <v>23.93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1" t="n">
        <v>45387</v>
      </c>
      <c r="B277" s="22" t="s">
        <v>558</v>
      </c>
      <c r="C277" s="22" t="s">
        <v>714</v>
      </c>
      <c r="D277" s="22" t="s">
        <v>558</v>
      </c>
      <c r="E277" s="22" t="s">
        <v>558</v>
      </c>
      <c r="F277" s="22" t="s">
        <v>20</v>
      </c>
      <c r="G277" s="23" t="n">
        <v>1</v>
      </c>
      <c r="H277" s="24" t="n">
        <v>11.26</v>
      </c>
      <c r="I277" s="24" t="n">
        <v>11.26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45401</v>
      </c>
      <c r="B278" s="22" t="s">
        <v>558</v>
      </c>
      <c r="C278" s="22" t="s">
        <v>715</v>
      </c>
      <c r="D278" s="22" t="s">
        <v>558</v>
      </c>
      <c r="E278" s="22" t="s">
        <v>558</v>
      </c>
      <c r="F278" s="22" t="s">
        <v>20</v>
      </c>
      <c r="G278" s="23" t="n">
        <v>1</v>
      </c>
      <c r="H278" s="24" t="n">
        <v>32.54</v>
      </c>
      <c r="I278" s="24" t="n">
        <v>32.54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45414</v>
      </c>
      <c r="B279" s="22" t="s">
        <v>558</v>
      </c>
      <c r="C279" s="22" t="s">
        <v>716</v>
      </c>
      <c r="D279" s="22" t="s">
        <v>558</v>
      </c>
      <c r="E279" s="22" t="s">
        <v>558</v>
      </c>
      <c r="F279" s="22" t="s">
        <v>20</v>
      </c>
      <c r="G279" s="23" t="n">
        <v>1</v>
      </c>
      <c r="H279" s="24" t="n">
        <v>127.14</v>
      </c>
      <c r="I279" s="24" t="n">
        <v>127.14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45414</v>
      </c>
      <c r="B280" s="22" t="s">
        <v>558</v>
      </c>
      <c r="C280" s="22" t="s">
        <v>717</v>
      </c>
      <c r="D280" s="22" t="s">
        <v>558</v>
      </c>
      <c r="E280" s="22" t="s">
        <v>558</v>
      </c>
      <c r="F280" s="22" t="s">
        <v>20</v>
      </c>
      <c r="G280" s="23" t="n">
        <v>1</v>
      </c>
      <c r="H280" s="24" t="n">
        <v>29.17</v>
      </c>
      <c r="I280" s="24" t="n">
        <v>29.17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1" t="n">
        <v>45418</v>
      </c>
      <c r="B281" s="22" t="s">
        <v>558</v>
      </c>
      <c r="C281" s="22" t="s">
        <v>718</v>
      </c>
      <c r="D281" s="22" t="s">
        <v>558</v>
      </c>
      <c r="E281" s="22" t="s">
        <v>558</v>
      </c>
      <c r="F281" s="22" t="s">
        <v>20</v>
      </c>
      <c r="G281" s="23" t="n">
        <v>1</v>
      </c>
      <c r="H281" s="24" t="n">
        <v>11.26</v>
      </c>
      <c r="I281" s="24" t="n">
        <v>11.26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45419</v>
      </c>
      <c r="B282" s="22" t="s">
        <v>558</v>
      </c>
      <c r="C282" s="22" t="s">
        <v>719</v>
      </c>
      <c r="D282" s="22" t="s">
        <v>558</v>
      </c>
      <c r="E282" s="22" t="s">
        <v>558</v>
      </c>
      <c r="F282" s="22" t="s">
        <v>20</v>
      </c>
      <c r="G282" s="23" t="n">
        <v>1</v>
      </c>
      <c r="H282" s="24" t="n">
        <v>435</v>
      </c>
      <c r="I282" s="24" t="n">
        <v>435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45427</v>
      </c>
      <c r="B283" s="22" t="s">
        <v>558</v>
      </c>
      <c r="C283" s="22" t="s">
        <v>720</v>
      </c>
      <c r="D283" s="22" t="s">
        <v>558</v>
      </c>
      <c r="E283" s="22" t="s">
        <v>558</v>
      </c>
      <c r="F283" s="22" t="s">
        <v>20</v>
      </c>
      <c r="G283" s="23" t="n">
        <v>1</v>
      </c>
      <c r="H283" s="24" t="n">
        <v>35.65</v>
      </c>
      <c r="I283" s="24" t="n">
        <v>35.65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45427.496643519</v>
      </c>
      <c r="B284" s="2" t="s">
        <v>96</v>
      </c>
      <c r="C284" s="2" t="s">
        <v>545</v>
      </c>
      <c r="D284" s="2" t="s">
        <v>463</v>
      </c>
      <c r="E284" s="2" t="s">
        <v>97</v>
      </c>
      <c r="F284" s="2" t="s">
        <v>20</v>
      </c>
      <c r="G284" s="7" t="n">
        <v>1</v>
      </c>
      <c r="H284" s="6" t="n">
        <v>57.502</v>
      </c>
      <c r="I284" s="6" t="n">
        <v>-575.02</v>
      </c>
      <c r="J284" s="6" t="n">
        <v>-17.72</v>
      </c>
      <c r="K284" s="6" t="n">
        <v>-0.35</v>
      </c>
      <c r="L284" s="6" t="n">
        <v>-0.07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45427.523055556</v>
      </c>
      <c r="B285" s="2" t="s">
        <v>78</v>
      </c>
      <c r="C285" s="2" t="s">
        <v>721</v>
      </c>
      <c r="D285" s="2" t="s">
        <v>463</v>
      </c>
      <c r="E285" s="2" t="s">
        <v>18</v>
      </c>
      <c r="F285" s="2" t="s">
        <v>20</v>
      </c>
      <c r="G285" s="7" t="n">
        <v>100</v>
      </c>
      <c r="H285" s="6" t="n">
        <v>3.705</v>
      </c>
      <c r="I285" s="6" t="n">
        <v>-370.5</v>
      </c>
      <c r="J285" s="6" t="n">
        <v>0</v>
      </c>
      <c r="K285" s="6" t="n">
        <v>-0.22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45427.535081019</v>
      </c>
      <c r="B286" s="2" t="s">
        <v>49</v>
      </c>
      <c r="C286" s="2" t="s">
        <v>548</v>
      </c>
      <c r="D286" s="2" t="s">
        <v>463</v>
      </c>
      <c r="E286" s="2" t="s">
        <v>18</v>
      </c>
      <c r="F286" s="2" t="s">
        <v>20</v>
      </c>
      <c r="G286" s="7" t="n">
        <v>1000</v>
      </c>
      <c r="H286" s="6" t="n">
        <v>0.5656</v>
      </c>
      <c r="I286" s="6" t="n">
        <v>-565.6</v>
      </c>
      <c r="J286" s="6" t="n">
        <v>0</v>
      </c>
      <c r="K286" s="6" t="n">
        <v>-0.34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45427.586805556</v>
      </c>
      <c r="B287" s="2" t="s">
        <v>63</v>
      </c>
      <c r="C287" s="2" t="s">
        <v>587</v>
      </c>
      <c r="D287" s="2" t="s">
        <v>463</v>
      </c>
      <c r="E287" s="2" t="s">
        <v>18</v>
      </c>
      <c r="F287" s="2" t="s">
        <v>20</v>
      </c>
      <c r="G287" s="7" t="n">
        <v>10000</v>
      </c>
      <c r="H287" s="6" t="n">
        <v>0.02312</v>
      </c>
      <c r="I287" s="6" t="n">
        <v>-231.2</v>
      </c>
      <c r="J287" s="6" t="n">
        <v>0</v>
      </c>
      <c r="K287" s="6" t="n">
        <v>-0.14</v>
      </c>
      <c r="L287" s="6" t="n">
        <v>0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45427.602939815</v>
      </c>
      <c r="B288" s="2" t="s">
        <v>52</v>
      </c>
      <c r="C288" s="2" t="s">
        <v>567</v>
      </c>
      <c r="D288" s="2" t="s">
        <v>463</v>
      </c>
      <c r="E288" s="2" t="s">
        <v>18</v>
      </c>
      <c r="F288" s="2" t="s">
        <v>20</v>
      </c>
      <c r="G288" s="7" t="n">
        <v>1</v>
      </c>
      <c r="H288" s="6" t="n">
        <v>188.6</v>
      </c>
      <c r="I288" s="6" t="n">
        <v>-188.6</v>
      </c>
      <c r="J288" s="6" t="n">
        <v>0</v>
      </c>
      <c r="K288" s="6" t="n">
        <v>-0.11</v>
      </c>
      <c r="L288" s="6" t="n">
        <v>0</v>
      </c>
      <c r="M288" s="6" t="s">
        <f>=I288+J288+K288+L288</f>
      </c>
      <c r="N288" s="2"/>
    </row>
    <row collapsed="false" customFormat="false" customHeight="false" hidden="false" ht="12.1" outlineLevel="0" r="289">
      <c r="A289" s="25" t="n">
        <v>45440.623240741</v>
      </c>
      <c r="B289" s="26" t="s">
        <v>475</v>
      </c>
      <c r="C289" s="26" t="s">
        <v>554</v>
      </c>
      <c r="D289" s="26" t="s">
        <v>464</v>
      </c>
      <c r="E289" s="26" t="s">
        <v>18</v>
      </c>
      <c r="F289" s="26" t="s">
        <v>20</v>
      </c>
      <c r="G289" s="27" t="n">
        <v>-4</v>
      </c>
      <c r="H289" s="28" t="n">
        <v>272.1</v>
      </c>
      <c r="I289" s="28" t="n">
        <v>1088.4</v>
      </c>
      <c r="J289" s="28" t="n">
        <v>0</v>
      </c>
      <c r="K289" s="28" t="n">
        <v>-0.33</v>
      </c>
      <c r="L289" s="28" t="n">
        <v>-0.54</v>
      </c>
      <c r="M289" s="6" t="s">
        <f>=I289+J289+K289+L289</f>
      </c>
      <c r="N289" s="26"/>
    </row>
    <row collapsed="false" customFormat="false" customHeight="false" hidden="false" ht="12.1" outlineLevel="0" r="290">
      <c r="A290" s="21" t="n">
        <v>45447</v>
      </c>
      <c r="B290" s="22" t="s">
        <v>558</v>
      </c>
      <c r="C290" s="22" t="s">
        <v>722</v>
      </c>
      <c r="D290" s="22" t="s">
        <v>558</v>
      </c>
      <c r="E290" s="22" t="s">
        <v>558</v>
      </c>
      <c r="F290" s="22" t="s">
        <v>20</v>
      </c>
      <c r="G290" s="23" t="n">
        <v>1</v>
      </c>
      <c r="H290" s="24" t="n">
        <v>11.26</v>
      </c>
      <c r="I290" s="24" t="n">
        <v>11.26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45447</v>
      </c>
      <c r="B291" s="22" t="s">
        <v>558</v>
      </c>
      <c r="C291" s="22" t="s">
        <v>723</v>
      </c>
      <c r="D291" s="22" t="s">
        <v>558</v>
      </c>
      <c r="E291" s="22" t="s">
        <v>558</v>
      </c>
      <c r="F291" s="22" t="s">
        <v>20</v>
      </c>
      <c r="G291" s="23" t="n">
        <v>1</v>
      </c>
      <c r="H291" s="24" t="n">
        <v>56.1</v>
      </c>
      <c r="I291" s="24" t="n">
        <v>56.1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45448</v>
      </c>
      <c r="B292" s="22" t="s">
        <v>558</v>
      </c>
      <c r="C292" s="22" t="s">
        <v>724</v>
      </c>
      <c r="D292" s="22" t="s">
        <v>558</v>
      </c>
      <c r="E292" s="22" t="s">
        <v>558</v>
      </c>
      <c r="F292" s="22" t="s">
        <v>20</v>
      </c>
      <c r="G292" s="23" t="n">
        <v>1</v>
      </c>
      <c r="H292" s="24" t="n">
        <v>35.4</v>
      </c>
      <c r="I292" s="24" t="n">
        <v>35.4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45448</v>
      </c>
      <c r="B293" s="22" t="s">
        <v>558</v>
      </c>
      <c r="C293" s="22" t="s">
        <v>725</v>
      </c>
      <c r="D293" s="22" t="s">
        <v>558</v>
      </c>
      <c r="E293" s="22" t="s">
        <v>558</v>
      </c>
      <c r="F293" s="22" t="s">
        <v>20</v>
      </c>
      <c r="G293" s="23" t="n">
        <v>1</v>
      </c>
      <c r="H293" s="24" t="n">
        <v>56.84</v>
      </c>
      <c r="I293" s="24" t="n">
        <v>56.84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45453</v>
      </c>
      <c r="B294" s="22" t="s">
        <v>530</v>
      </c>
      <c r="C294" s="22" t="s">
        <v>227</v>
      </c>
      <c r="D294" s="22" t="s">
        <v>530</v>
      </c>
      <c r="E294" s="22" t="s">
        <v>530</v>
      </c>
      <c r="F294" s="22" t="s">
        <v>20</v>
      </c>
      <c r="G294" s="23" t="n">
        <v>1</v>
      </c>
      <c r="H294" s="24" t="n">
        <v>20</v>
      </c>
      <c r="I294" s="24" t="n">
        <v>20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45453.771631944</v>
      </c>
      <c r="B295" s="2" t="s">
        <v>28</v>
      </c>
      <c r="C295" s="2" t="s">
        <v>564</v>
      </c>
      <c r="D295" s="2" t="s">
        <v>463</v>
      </c>
      <c r="E295" s="2" t="s">
        <v>18</v>
      </c>
      <c r="F295" s="2" t="s">
        <v>20</v>
      </c>
      <c r="G295" s="7" t="n">
        <v>10</v>
      </c>
      <c r="H295" s="6" t="n">
        <v>118.5</v>
      </c>
      <c r="I295" s="6" t="n">
        <v>-1185</v>
      </c>
      <c r="J295" s="6" t="n">
        <v>0</v>
      </c>
      <c r="K295" s="6" t="n">
        <v>-0.71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45454</v>
      </c>
      <c r="B296" s="22" t="s">
        <v>558</v>
      </c>
      <c r="C296" s="22" t="s">
        <v>726</v>
      </c>
      <c r="D296" s="22" t="s">
        <v>558</v>
      </c>
      <c r="E296" s="22" t="s">
        <v>558</v>
      </c>
      <c r="F296" s="22" t="s">
        <v>20</v>
      </c>
      <c r="G296" s="23" t="n">
        <v>1</v>
      </c>
      <c r="H296" s="24" t="n">
        <v>221.3</v>
      </c>
      <c r="I296" s="24" t="n">
        <v>221.3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45454.940127315</v>
      </c>
      <c r="B297" s="2" t="s">
        <v>63</v>
      </c>
      <c r="C297" s="2" t="s">
        <v>587</v>
      </c>
      <c r="D297" s="2" t="s">
        <v>463</v>
      </c>
      <c r="E297" s="2" t="s">
        <v>18</v>
      </c>
      <c r="F297" s="2" t="s">
        <v>20</v>
      </c>
      <c r="G297" s="7" t="n">
        <v>10000</v>
      </c>
      <c r="H297" s="6" t="n">
        <v>0.019775</v>
      </c>
      <c r="I297" s="6" t="n">
        <v>-197.75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45461</v>
      </c>
      <c r="B298" s="22" t="s">
        <v>558</v>
      </c>
      <c r="C298" s="22" t="s">
        <v>727</v>
      </c>
      <c r="D298" s="22" t="s">
        <v>558</v>
      </c>
      <c r="E298" s="22" t="s">
        <v>558</v>
      </c>
      <c r="F298" s="22" t="s">
        <v>20</v>
      </c>
      <c r="G298" s="23" t="n">
        <v>1</v>
      </c>
      <c r="H298" s="24" t="n">
        <v>69.8</v>
      </c>
      <c r="I298" s="24" t="n">
        <v>69.8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45468</v>
      </c>
      <c r="B299" s="22" t="s">
        <v>558</v>
      </c>
      <c r="C299" s="22" t="s">
        <v>728</v>
      </c>
      <c r="D299" s="22" t="s">
        <v>558</v>
      </c>
      <c r="E299" s="22" t="s">
        <v>558</v>
      </c>
      <c r="F299" s="22" t="s">
        <v>20</v>
      </c>
      <c r="G299" s="23" t="n">
        <v>1</v>
      </c>
      <c r="H299" s="24" t="n">
        <v>48.04</v>
      </c>
      <c r="I299" s="24" t="n">
        <v>48.04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45470</v>
      </c>
      <c r="B300" s="22" t="s">
        <v>558</v>
      </c>
      <c r="C300" s="22" t="s">
        <v>729</v>
      </c>
      <c r="D300" s="22" t="s">
        <v>558</v>
      </c>
      <c r="E300" s="22" t="s">
        <v>558</v>
      </c>
      <c r="F300" s="22" t="s">
        <v>20</v>
      </c>
      <c r="G300" s="23" t="n">
        <v>1</v>
      </c>
      <c r="H300" s="24" t="n">
        <v>19</v>
      </c>
      <c r="I300" s="24" t="n">
        <v>19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45471</v>
      </c>
      <c r="B301" s="22" t="s">
        <v>558</v>
      </c>
      <c r="C301" s="22" t="s">
        <v>730</v>
      </c>
      <c r="D301" s="22" t="s">
        <v>558</v>
      </c>
      <c r="E301" s="22" t="s">
        <v>558</v>
      </c>
      <c r="F301" s="22" t="s">
        <v>20</v>
      </c>
      <c r="G301" s="23" t="n">
        <v>1</v>
      </c>
      <c r="H301" s="24" t="n">
        <v>150.5</v>
      </c>
      <c r="I301" s="24" t="n">
        <v>150.5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45477</v>
      </c>
      <c r="B302" s="22" t="s">
        <v>558</v>
      </c>
      <c r="C302" s="22" t="s">
        <v>731</v>
      </c>
      <c r="D302" s="22" t="s">
        <v>558</v>
      </c>
      <c r="E302" s="22" t="s">
        <v>558</v>
      </c>
      <c r="F302" s="22" t="s">
        <v>20</v>
      </c>
      <c r="G302" s="23" t="n">
        <v>1</v>
      </c>
      <c r="H302" s="24" t="n">
        <v>11.26</v>
      </c>
      <c r="I302" s="24" t="n">
        <v>11.26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5" t="n">
        <v>45481.491724537</v>
      </c>
      <c r="B303" s="26" t="s">
        <v>479</v>
      </c>
      <c r="C303" s="26" t="s">
        <v>617</v>
      </c>
      <c r="D303" s="26" t="s">
        <v>464</v>
      </c>
      <c r="E303" s="26" t="s">
        <v>18</v>
      </c>
      <c r="F303" s="26" t="s">
        <v>20</v>
      </c>
      <c r="G303" s="27" t="n">
        <v>-1</v>
      </c>
      <c r="H303" s="28" t="n">
        <v>4250</v>
      </c>
      <c r="I303" s="28" t="n">
        <v>4250</v>
      </c>
      <c r="J303" s="28" t="n">
        <v>0</v>
      </c>
      <c r="K303" s="28" t="n">
        <v>0</v>
      </c>
      <c r="L303" s="28" t="n">
        <v>-2.13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45481.491747685</v>
      </c>
      <c r="B304" s="2" t="s">
        <v>22</v>
      </c>
      <c r="C304" s="2" t="s">
        <v>732</v>
      </c>
      <c r="D304" s="2" t="s">
        <v>463</v>
      </c>
      <c r="E304" s="2" t="s">
        <v>18</v>
      </c>
      <c r="F304" s="2" t="s">
        <v>20</v>
      </c>
      <c r="G304" s="7" t="n">
        <v>1</v>
      </c>
      <c r="H304" s="6" t="n">
        <v>4250</v>
      </c>
      <c r="I304" s="6" t="n">
        <v>-4250</v>
      </c>
      <c r="J304" s="6" t="n">
        <v>0</v>
      </c>
      <c r="K304" s="6" t="n">
        <v>0</v>
      </c>
      <c r="L304" s="6" t="n">
        <v>-100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45482</v>
      </c>
      <c r="B305" s="22" t="s">
        <v>558</v>
      </c>
      <c r="C305" s="22" t="s">
        <v>733</v>
      </c>
      <c r="D305" s="22" t="s">
        <v>558</v>
      </c>
      <c r="E305" s="22" t="s">
        <v>558</v>
      </c>
      <c r="F305" s="22" t="s">
        <v>20</v>
      </c>
      <c r="G305" s="23" t="n">
        <v>1</v>
      </c>
      <c r="H305" s="24" t="n">
        <v>54.1</v>
      </c>
      <c r="I305" s="24" t="n">
        <v>54.1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45483.693865741</v>
      </c>
      <c r="B306" s="2" t="s">
        <v>52</v>
      </c>
      <c r="C306" s="2" t="s">
        <v>567</v>
      </c>
      <c r="D306" s="2" t="s">
        <v>463</v>
      </c>
      <c r="E306" s="2" t="s">
        <v>18</v>
      </c>
      <c r="F306" s="2" t="s">
        <v>20</v>
      </c>
      <c r="G306" s="7" t="n">
        <v>1</v>
      </c>
      <c r="H306" s="6" t="n">
        <v>144</v>
      </c>
      <c r="I306" s="6" t="n">
        <v>-144</v>
      </c>
      <c r="J306" s="6" t="n">
        <v>0</v>
      </c>
      <c r="K306" s="6" t="n">
        <v>-0.09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45492</v>
      </c>
      <c r="B307" s="22" t="s">
        <v>558</v>
      </c>
      <c r="C307" s="22" t="s">
        <v>734</v>
      </c>
      <c r="D307" s="22" t="s">
        <v>558</v>
      </c>
      <c r="E307" s="22" t="s">
        <v>558</v>
      </c>
      <c r="F307" s="22" t="s">
        <v>20</v>
      </c>
      <c r="G307" s="23" t="n">
        <v>1</v>
      </c>
      <c r="H307" s="24" t="n">
        <v>32.54</v>
      </c>
      <c r="I307" s="24" t="n">
        <v>32.54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45497</v>
      </c>
      <c r="B308" s="22" t="s">
        <v>558</v>
      </c>
      <c r="C308" s="22" t="s">
        <v>735</v>
      </c>
      <c r="D308" s="22" t="s">
        <v>558</v>
      </c>
      <c r="E308" s="22" t="s">
        <v>558</v>
      </c>
      <c r="F308" s="22" t="s">
        <v>20</v>
      </c>
      <c r="G308" s="23" t="n">
        <v>1</v>
      </c>
      <c r="H308" s="24" t="n">
        <v>65.51</v>
      </c>
      <c r="I308" s="24" t="n">
        <v>65.51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45498</v>
      </c>
      <c r="B309" s="22" t="s">
        <v>558</v>
      </c>
      <c r="C309" s="22" t="s">
        <v>736</v>
      </c>
      <c r="D309" s="22" t="s">
        <v>558</v>
      </c>
      <c r="E309" s="22" t="s">
        <v>558</v>
      </c>
      <c r="F309" s="22" t="s">
        <v>20</v>
      </c>
      <c r="G309" s="23" t="n">
        <v>1</v>
      </c>
      <c r="H309" s="24" t="n">
        <v>201.6</v>
      </c>
      <c r="I309" s="24" t="n">
        <v>201.6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45499</v>
      </c>
      <c r="B310" s="22" t="s">
        <v>558</v>
      </c>
      <c r="C310" s="22" t="s">
        <v>737</v>
      </c>
      <c r="D310" s="22" t="s">
        <v>558</v>
      </c>
      <c r="E310" s="22" t="s">
        <v>558</v>
      </c>
      <c r="F310" s="22" t="s">
        <v>20</v>
      </c>
      <c r="G310" s="23" t="n">
        <v>1</v>
      </c>
      <c r="H310" s="24" t="n">
        <v>290</v>
      </c>
      <c r="I310" s="24" t="n">
        <v>290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45503</v>
      </c>
      <c r="B311" s="22" t="s">
        <v>558</v>
      </c>
      <c r="C311" s="22" t="s">
        <v>738</v>
      </c>
      <c r="D311" s="22" t="s">
        <v>558</v>
      </c>
      <c r="E311" s="22" t="s">
        <v>558</v>
      </c>
      <c r="F311" s="22" t="s">
        <v>20</v>
      </c>
      <c r="G311" s="23" t="n">
        <v>1</v>
      </c>
      <c r="H311" s="24" t="n">
        <v>615</v>
      </c>
      <c r="I311" s="24" t="n">
        <v>615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45503</v>
      </c>
      <c r="B312" s="22" t="s">
        <v>558</v>
      </c>
      <c r="C312" s="22" t="s">
        <v>739</v>
      </c>
      <c r="D312" s="22" t="s">
        <v>558</v>
      </c>
      <c r="E312" s="22" t="s">
        <v>558</v>
      </c>
      <c r="F312" s="22" t="s">
        <v>20</v>
      </c>
      <c r="G312" s="23" t="n">
        <v>1</v>
      </c>
      <c r="H312" s="24" t="n">
        <v>29.17</v>
      </c>
      <c r="I312" s="24" t="n">
        <v>29.17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45504</v>
      </c>
      <c r="B313" s="22" t="s">
        <v>558</v>
      </c>
      <c r="C313" s="22" t="s">
        <v>740</v>
      </c>
      <c r="D313" s="22" t="s">
        <v>558</v>
      </c>
      <c r="E313" s="22" t="s">
        <v>558</v>
      </c>
      <c r="F313" s="22" t="s">
        <v>20</v>
      </c>
      <c r="G313" s="23" t="n">
        <v>1</v>
      </c>
      <c r="H313" s="24" t="n">
        <v>182.52</v>
      </c>
      <c r="I313" s="24" t="n">
        <v>182.52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45509</v>
      </c>
      <c r="B314" s="22" t="s">
        <v>558</v>
      </c>
      <c r="C314" s="22" t="s">
        <v>741</v>
      </c>
      <c r="D314" s="22" t="s">
        <v>558</v>
      </c>
      <c r="E314" s="22" t="s">
        <v>558</v>
      </c>
      <c r="F314" s="22" t="s">
        <v>20</v>
      </c>
      <c r="G314" s="23" t="n">
        <v>1</v>
      </c>
      <c r="H314" s="24" t="n">
        <v>11.26</v>
      </c>
      <c r="I314" s="24" t="n">
        <v>11.26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5" t="n">
        <v>45516.514583333</v>
      </c>
      <c r="B315" s="26" t="s">
        <v>93</v>
      </c>
      <c r="C315" s="26" t="s">
        <v>531</v>
      </c>
      <c r="D315" s="26" t="s">
        <v>464</v>
      </c>
      <c r="E315" s="26" t="s">
        <v>83</v>
      </c>
      <c r="F315" s="26" t="s">
        <v>20</v>
      </c>
      <c r="G315" s="27" t="n">
        <v>-71</v>
      </c>
      <c r="H315" s="28" t="n">
        <v>87.64</v>
      </c>
      <c r="I315" s="28" t="n">
        <v>6222.44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6" t="s">
        <v>742</v>
      </c>
    </row>
    <row collapsed="false" customFormat="false" customHeight="false" hidden="false" ht="12.1" outlineLevel="0" r="316">
      <c r="A316" s="25" t="n">
        <v>45516.514583333</v>
      </c>
      <c r="B316" s="26" t="s">
        <v>87</v>
      </c>
      <c r="C316" s="26" t="s">
        <v>534</v>
      </c>
      <c r="D316" s="26" t="s">
        <v>464</v>
      </c>
      <c r="E316" s="26" t="s">
        <v>83</v>
      </c>
      <c r="F316" s="26" t="s">
        <v>20</v>
      </c>
      <c r="G316" s="27" t="n">
        <v>-28</v>
      </c>
      <c r="H316" s="28" t="n">
        <v>132.86</v>
      </c>
      <c r="I316" s="28" t="n">
        <v>3720.08</v>
      </c>
      <c r="J316" s="28" t="n">
        <v>0</v>
      </c>
      <c r="K316" s="28" t="n">
        <v>0</v>
      </c>
      <c r="L316" s="28" t="n">
        <v>0</v>
      </c>
      <c r="M316" s="6" t="s">
        <f>=I316+J316+K316+L316</f>
      </c>
      <c r="N316" s="26" t="s">
        <v>742</v>
      </c>
    </row>
    <row collapsed="false" customFormat="false" customHeight="false" hidden="false" ht="12.1" outlineLevel="0" r="317">
      <c r="A317" s="25" t="n">
        <v>45516.514583333</v>
      </c>
      <c r="B317" s="26" t="s">
        <v>85</v>
      </c>
      <c r="C317" s="26" t="s">
        <v>532</v>
      </c>
      <c r="D317" s="26" t="s">
        <v>464</v>
      </c>
      <c r="E317" s="26" t="s">
        <v>83</v>
      </c>
      <c r="F317" s="26" t="s">
        <v>20</v>
      </c>
      <c r="G317" s="27" t="n">
        <v>-86</v>
      </c>
      <c r="H317" s="28" t="n">
        <v>37.44</v>
      </c>
      <c r="I317" s="28" t="n">
        <v>3219.84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 t="s">
        <v>742</v>
      </c>
    </row>
    <row collapsed="false" customFormat="false" customHeight="false" hidden="false" ht="12.1" outlineLevel="0" r="318">
      <c r="A318" s="25" t="n">
        <v>45516.514583333</v>
      </c>
      <c r="B318" s="26" t="s">
        <v>82</v>
      </c>
      <c r="C318" s="26" t="s">
        <v>535</v>
      </c>
      <c r="D318" s="26" t="s">
        <v>464</v>
      </c>
      <c r="E318" s="26" t="s">
        <v>83</v>
      </c>
      <c r="F318" s="26" t="s">
        <v>20</v>
      </c>
      <c r="G318" s="27" t="n">
        <v>-1</v>
      </c>
      <c r="H318" s="28" t="n">
        <v>2448.42</v>
      </c>
      <c r="I318" s="28" t="n">
        <v>2448.42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6" t="s">
        <v>742</v>
      </c>
    </row>
    <row collapsed="false" customFormat="false" customHeight="false" hidden="false" ht="12.1" outlineLevel="0" r="319">
      <c r="A319" s="25" t="n">
        <v>45516.514583333</v>
      </c>
      <c r="B319" s="26" t="s">
        <v>468</v>
      </c>
      <c r="C319" s="26" t="s">
        <v>537</v>
      </c>
      <c r="D319" s="26" t="s">
        <v>464</v>
      </c>
      <c r="E319" s="26" t="s">
        <v>83</v>
      </c>
      <c r="F319" s="26" t="s">
        <v>20</v>
      </c>
      <c r="G319" s="27" t="n">
        <v>-30</v>
      </c>
      <c r="H319" s="28" t="n">
        <v>100.49</v>
      </c>
      <c r="I319" s="28" t="n">
        <v>3014.7</v>
      </c>
      <c r="J319" s="28" t="n">
        <v>0</v>
      </c>
      <c r="K319" s="28" t="n">
        <v>0</v>
      </c>
      <c r="L319" s="28" t="n">
        <v>0</v>
      </c>
      <c r="M319" s="6" t="s">
        <f>=I319+J319+K319+L319</f>
      </c>
      <c r="N319" s="26" t="s">
        <v>742</v>
      </c>
    </row>
    <row collapsed="false" customFormat="false" customHeight="false" hidden="false" ht="12.1" outlineLevel="0" r="320">
      <c r="A320" s="25" t="n">
        <v>45516.514583333</v>
      </c>
      <c r="B320" s="26" t="s">
        <v>91</v>
      </c>
      <c r="C320" s="26" t="s">
        <v>593</v>
      </c>
      <c r="D320" s="26" t="s">
        <v>464</v>
      </c>
      <c r="E320" s="26" t="s">
        <v>83</v>
      </c>
      <c r="F320" s="26" t="s">
        <v>20</v>
      </c>
      <c r="G320" s="27" t="n">
        <v>-16</v>
      </c>
      <c r="H320" s="28" t="n">
        <v>86.21</v>
      </c>
      <c r="I320" s="28" t="n">
        <v>1379.36</v>
      </c>
      <c r="J320" s="28" t="n">
        <v>0</v>
      </c>
      <c r="K320" s="28" t="n">
        <v>0</v>
      </c>
      <c r="L320" s="28" t="n">
        <v>0</v>
      </c>
      <c r="M320" s="6" t="s">
        <f>=I320+J320+K320+L320</f>
      </c>
      <c r="N320" s="26" t="s">
        <v>742</v>
      </c>
    </row>
    <row collapsed="false" customFormat="false" customHeight="false" hidden="false" ht="12.1" outlineLevel="0" r="321">
      <c r="A321" s="25" t="n">
        <v>45516.514583333</v>
      </c>
      <c r="B321" s="26" t="s">
        <v>477</v>
      </c>
      <c r="C321" s="26" t="s">
        <v>571</v>
      </c>
      <c r="D321" s="26" t="s">
        <v>464</v>
      </c>
      <c r="E321" s="26" t="s">
        <v>83</v>
      </c>
      <c r="F321" s="26" t="s">
        <v>20</v>
      </c>
      <c r="G321" s="27" t="n">
        <v>-14</v>
      </c>
      <c r="H321" s="28" t="n">
        <v>107.19</v>
      </c>
      <c r="I321" s="28" t="n">
        <v>1500.66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6" t="s">
        <v>742</v>
      </c>
    </row>
    <row collapsed="false" customFormat="false" customHeight="false" hidden="false" ht="12.1" outlineLevel="0" r="322">
      <c r="A322" s="25" t="n">
        <v>45516.514583333</v>
      </c>
      <c r="B322" s="26" t="s">
        <v>476</v>
      </c>
      <c r="C322" s="26" t="s">
        <v>557</v>
      </c>
      <c r="D322" s="26" t="s">
        <v>464</v>
      </c>
      <c r="E322" s="26" t="s">
        <v>83</v>
      </c>
      <c r="F322" s="26" t="s">
        <v>20</v>
      </c>
      <c r="G322" s="27" t="n">
        <v>-300</v>
      </c>
      <c r="H322" s="28" t="n">
        <v>2.48</v>
      </c>
      <c r="I322" s="28" t="n">
        <v>744</v>
      </c>
      <c r="J322" s="28" t="n">
        <v>0</v>
      </c>
      <c r="K322" s="28" t="n">
        <v>0</v>
      </c>
      <c r="L322" s="28" t="n">
        <v>0</v>
      </c>
      <c r="M322" s="6" t="s">
        <f>=I322+J322+K322+L322</f>
      </c>
      <c r="N322" s="26" t="s">
        <v>742</v>
      </c>
    </row>
    <row collapsed="false" customFormat="false" customHeight="false" hidden="false" ht="12.1" outlineLevel="0" r="323">
      <c r="A323" s="25" t="n">
        <v>45516.514583333</v>
      </c>
      <c r="B323" s="26" t="s">
        <v>473</v>
      </c>
      <c r="C323" s="26" t="s">
        <v>553</v>
      </c>
      <c r="D323" s="26" t="s">
        <v>464</v>
      </c>
      <c r="E323" s="26" t="s">
        <v>83</v>
      </c>
      <c r="F323" s="26" t="s">
        <v>20</v>
      </c>
      <c r="G323" s="27" t="n">
        <v>-5</v>
      </c>
      <c r="H323" s="28" t="n">
        <v>149.11</v>
      </c>
      <c r="I323" s="28" t="n">
        <v>745.55</v>
      </c>
      <c r="J323" s="28" t="n">
        <v>0</v>
      </c>
      <c r="K323" s="28" t="n">
        <v>0</v>
      </c>
      <c r="L323" s="28" t="n">
        <v>0</v>
      </c>
      <c r="M323" s="6" t="s">
        <f>=I323+J323+K323+L323</f>
      </c>
      <c r="N323" s="26" t="s">
        <v>742</v>
      </c>
    </row>
    <row collapsed="false" customFormat="false" customHeight="false" hidden="false" ht="12.1" outlineLevel="0" r="324">
      <c r="A324" s="21" t="n">
        <v>45520</v>
      </c>
      <c r="B324" s="22" t="s">
        <v>558</v>
      </c>
      <c r="C324" s="22" t="s">
        <v>743</v>
      </c>
      <c r="D324" s="22" t="s">
        <v>558</v>
      </c>
      <c r="E324" s="22" t="s">
        <v>558</v>
      </c>
      <c r="F324" s="22" t="s">
        <v>20</v>
      </c>
      <c r="G324" s="23" t="n">
        <v>1</v>
      </c>
      <c r="H324" s="24" t="n">
        <v>51.86</v>
      </c>
      <c r="I324" s="24" t="n">
        <v>51.86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1" t="n">
        <v>45525</v>
      </c>
      <c r="B325" s="22" t="s">
        <v>530</v>
      </c>
      <c r="C325" s="22" t="s">
        <v>227</v>
      </c>
      <c r="D325" s="22" t="s">
        <v>530</v>
      </c>
      <c r="E325" s="22" t="s">
        <v>530</v>
      </c>
      <c r="F325" s="22" t="s">
        <v>20</v>
      </c>
      <c r="G325" s="23" t="n">
        <v>1</v>
      </c>
      <c r="H325" s="24" t="n">
        <v>1000</v>
      </c>
      <c r="I325" s="24" t="n">
        <v>1000</v>
      </c>
      <c r="J325" s="24" t="n">
        <v>0</v>
      </c>
      <c r="K325" s="24" t="n">
        <v>0</v>
      </c>
      <c r="L325" s="24" t="n">
        <v>0</v>
      </c>
      <c r="M325" s="6" t="s">
        <f>=I325+J325+K325+L325</f>
      </c>
      <c r="N325" s="22"/>
    </row>
    <row collapsed="false" customFormat="false" customHeight="false" hidden="false" ht="12.1" outlineLevel="0" r="326">
      <c r="A326" s="20" t="n">
        <v>45525.505185185</v>
      </c>
      <c r="B326" s="2" t="s">
        <v>78</v>
      </c>
      <c r="C326" s="2" t="s">
        <v>721</v>
      </c>
      <c r="D326" s="2" t="s">
        <v>463</v>
      </c>
      <c r="E326" s="2" t="s">
        <v>18</v>
      </c>
      <c r="F326" s="2" t="s">
        <v>20</v>
      </c>
      <c r="G326" s="7" t="n">
        <v>100</v>
      </c>
      <c r="H326" s="6" t="n">
        <v>2.012</v>
      </c>
      <c r="I326" s="6" t="n">
        <v>-201.2</v>
      </c>
      <c r="J326" s="6" t="n">
        <v>0</v>
      </c>
      <c r="K326" s="6" t="n">
        <v>-0.12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0" t="n">
        <v>45525.569537037</v>
      </c>
      <c r="B327" s="2" t="s">
        <v>49</v>
      </c>
      <c r="C327" s="2" t="s">
        <v>548</v>
      </c>
      <c r="D327" s="2" t="s">
        <v>463</v>
      </c>
      <c r="E327" s="2" t="s">
        <v>18</v>
      </c>
      <c r="F327" s="2" t="s">
        <v>20</v>
      </c>
      <c r="G327" s="7" t="n">
        <v>1000</v>
      </c>
      <c r="H327" s="6" t="n">
        <v>0.4025</v>
      </c>
      <c r="I327" s="6" t="n">
        <v>-402.5</v>
      </c>
      <c r="J327" s="6" t="n">
        <v>0</v>
      </c>
      <c r="K327" s="6" t="n">
        <v>-0.24</v>
      </c>
      <c r="L327" s="6" t="n">
        <v>0</v>
      </c>
      <c r="M327" s="6" t="s">
        <f>=I327+J327+K327+L327</f>
      </c>
      <c r="N327" s="2"/>
    </row>
    <row collapsed="false" customFormat="false" customHeight="false" hidden="false" ht="12.1" outlineLevel="0" r="328">
      <c r="A328" s="29" t="n">
        <v>45526</v>
      </c>
      <c r="B328" s="30" t="s">
        <v>744</v>
      </c>
      <c r="C328" s="30" t="s">
        <v>745</v>
      </c>
      <c r="D328" s="30" t="s">
        <v>744</v>
      </c>
      <c r="E328" s="30" t="s">
        <v>744</v>
      </c>
      <c r="F328" s="30" t="s">
        <v>20</v>
      </c>
      <c r="G328" s="31" t="n">
        <v>1</v>
      </c>
      <c r="H328" s="32" t="n">
        <v>-647</v>
      </c>
      <c r="I328" s="32" t="n">
        <v>-647</v>
      </c>
      <c r="J328" s="32" t="n">
        <v>0</v>
      </c>
      <c r="K328" s="32" t="n">
        <v>0</v>
      </c>
      <c r="L328" s="32" t="n">
        <v>0</v>
      </c>
      <c r="M328" s="6" t="s">
        <f>=I328+J328+K328+L328</f>
      </c>
      <c r="N328" s="30"/>
    </row>
    <row collapsed="false" customFormat="false" customHeight="false" hidden="false" ht="12.1" outlineLevel="0" r="329">
      <c r="A329" s="33" t="n">
        <v>45526.374305556</v>
      </c>
      <c r="B329" s="34" t="s">
        <v>746</v>
      </c>
      <c r="C329" s="34" t="s">
        <v>409</v>
      </c>
      <c r="D329" s="34" t="s">
        <v>746</v>
      </c>
      <c r="E329" s="34" t="s">
        <v>746</v>
      </c>
      <c r="F329" s="34" t="s">
        <v>20</v>
      </c>
      <c r="G329" s="35" t="n">
        <v>22353</v>
      </c>
      <c r="H329" s="36" t="n">
        <v>-1</v>
      </c>
      <c r="I329" s="36" t="n">
        <v>-22353</v>
      </c>
      <c r="J329" s="36" t="n">
        <v>0</v>
      </c>
      <c r="K329" s="36" t="n">
        <v>0</v>
      </c>
      <c r="L329" s="36" t="n">
        <v>0</v>
      </c>
      <c r="M329" s="6" t="s">
        <f>=I329+J329+K329+L329</f>
      </c>
      <c r="N329" s="34"/>
    </row>
    <row collapsed="false" customFormat="false" customHeight="false" hidden="false" ht="12.1" outlineLevel="0" r="330">
      <c r="A330" s="20" t="n">
        <v>45526.605405093</v>
      </c>
      <c r="B330" s="2" t="s">
        <v>52</v>
      </c>
      <c r="C330" s="2" t="s">
        <v>567</v>
      </c>
      <c r="D330" s="2" t="s">
        <v>463</v>
      </c>
      <c r="E330" s="2" t="s">
        <v>18</v>
      </c>
      <c r="F330" s="2" t="s">
        <v>20</v>
      </c>
      <c r="G330" s="7" t="n">
        <v>1</v>
      </c>
      <c r="H330" s="6" t="n">
        <v>140</v>
      </c>
      <c r="I330" s="6" t="n">
        <v>-140</v>
      </c>
      <c r="J330" s="6" t="n">
        <v>0</v>
      </c>
      <c r="K330" s="6" t="n">
        <v>-0.08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45526.620648148</v>
      </c>
      <c r="B331" s="2" t="s">
        <v>31</v>
      </c>
      <c r="C331" s="2" t="s">
        <v>552</v>
      </c>
      <c r="D331" s="2" t="s">
        <v>463</v>
      </c>
      <c r="E331" s="2" t="s">
        <v>18</v>
      </c>
      <c r="F331" s="2" t="s">
        <v>20</v>
      </c>
      <c r="G331" s="7" t="n">
        <v>10</v>
      </c>
      <c r="H331" s="6" t="n">
        <v>54.54</v>
      </c>
      <c r="I331" s="6" t="n">
        <v>-545.4</v>
      </c>
      <c r="J331" s="6" t="n">
        <v>0</v>
      </c>
      <c r="K331" s="6" t="n">
        <v>-0.33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45526.647685185</v>
      </c>
      <c r="B332" s="2" t="s">
        <v>17</v>
      </c>
      <c r="C332" s="2" t="s">
        <v>606</v>
      </c>
      <c r="D332" s="2" t="s">
        <v>463</v>
      </c>
      <c r="E332" s="2" t="s">
        <v>18</v>
      </c>
      <c r="F332" s="2" t="s">
        <v>20</v>
      </c>
      <c r="G332" s="7" t="n">
        <v>10</v>
      </c>
      <c r="H332" s="6" t="n">
        <v>120.5</v>
      </c>
      <c r="I332" s="6" t="n">
        <v>-1205</v>
      </c>
      <c r="J332" s="6" t="n">
        <v>0</v>
      </c>
      <c r="K332" s="6" t="n">
        <v>-0.72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45526.691481481</v>
      </c>
      <c r="B333" s="2" t="s">
        <v>52</v>
      </c>
      <c r="C333" s="2" t="s">
        <v>567</v>
      </c>
      <c r="D333" s="2" t="s">
        <v>463</v>
      </c>
      <c r="E333" s="2" t="s">
        <v>18</v>
      </c>
      <c r="F333" s="2" t="s">
        <v>20</v>
      </c>
      <c r="G333" s="7" t="n">
        <v>1</v>
      </c>
      <c r="H333" s="6" t="n">
        <v>139</v>
      </c>
      <c r="I333" s="6" t="n">
        <v>-139</v>
      </c>
      <c r="J333" s="6" t="n">
        <v>0</v>
      </c>
      <c r="K333" s="6" t="n">
        <v>-0.09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45526.757951389</v>
      </c>
      <c r="B334" s="2" t="s">
        <v>52</v>
      </c>
      <c r="C334" s="2" t="s">
        <v>567</v>
      </c>
      <c r="D334" s="2" t="s">
        <v>463</v>
      </c>
      <c r="E334" s="2" t="s">
        <v>18</v>
      </c>
      <c r="F334" s="2" t="s">
        <v>20</v>
      </c>
      <c r="G334" s="7" t="n">
        <v>1</v>
      </c>
      <c r="H334" s="6" t="n">
        <v>137</v>
      </c>
      <c r="I334" s="6" t="n">
        <v>-137</v>
      </c>
      <c r="J334" s="6" t="n">
        <v>0</v>
      </c>
      <c r="K334" s="6" t="n">
        <v>-0.08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45532</v>
      </c>
      <c r="B335" s="22" t="s">
        <v>530</v>
      </c>
      <c r="C335" s="22" t="s">
        <v>227</v>
      </c>
      <c r="D335" s="22" t="s">
        <v>530</v>
      </c>
      <c r="E335" s="22" t="s">
        <v>530</v>
      </c>
      <c r="F335" s="22" t="s">
        <v>20</v>
      </c>
      <c r="G335" s="23" t="n">
        <v>1</v>
      </c>
      <c r="H335" s="24" t="n">
        <v>833</v>
      </c>
      <c r="I335" s="24" t="n">
        <v>833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/>
    </row>
    <row collapsed="false" customFormat="false" customHeight="false" hidden="false" ht="12.1" outlineLevel="0" r="336">
      <c r="A336" s="20" t="n">
        <v>45532.991319444</v>
      </c>
      <c r="B336" s="2" t="s">
        <v>78</v>
      </c>
      <c r="C336" s="2" t="s">
        <v>721</v>
      </c>
      <c r="D336" s="2" t="s">
        <v>463</v>
      </c>
      <c r="E336" s="2" t="s">
        <v>18</v>
      </c>
      <c r="F336" s="2" t="s">
        <v>20</v>
      </c>
      <c r="G336" s="7" t="n">
        <v>200</v>
      </c>
      <c r="H336" s="6" t="n">
        <v>1.28</v>
      </c>
      <c r="I336" s="6" t="n">
        <v>-256</v>
      </c>
      <c r="J336" s="6" t="n">
        <v>0</v>
      </c>
      <c r="K336" s="6" t="n">
        <v>-0.15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45533.478599537</v>
      </c>
      <c r="B337" s="2" t="s">
        <v>52</v>
      </c>
      <c r="C337" s="2" t="s">
        <v>567</v>
      </c>
      <c r="D337" s="2" t="s">
        <v>463</v>
      </c>
      <c r="E337" s="2" t="s">
        <v>18</v>
      </c>
      <c r="F337" s="2" t="s">
        <v>20</v>
      </c>
      <c r="G337" s="7" t="n">
        <v>1</v>
      </c>
      <c r="H337" s="6" t="n">
        <v>92.1</v>
      </c>
      <c r="I337" s="6" t="n">
        <v>-92.1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0" t="n">
        <v>45533.482847222</v>
      </c>
      <c r="B338" s="2" t="s">
        <v>52</v>
      </c>
      <c r="C338" s="2" t="s">
        <v>567</v>
      </c>
      <c r="D338" s="2" t="s">
        <v>463</v>
      </c>
      <c r="E338" s="2" t="s">
        <v>18</v>
      </c>
      <c r="F338" s="2" t="s">
        <v>20</v>
      </c>
      <c r="G338" s="7" t="n">
        <v>1</v>
      </c>
      <c r="H338" s="6" t="n">
        <v>91.2</v>
      </c>
      <c r="I338" s="6" t="n">
        <v>-91.2</v>
      </c>
      <c r="J338" s="6" t="n">
        <v>0</v>
      </c>
      <c r="K338" s="6" t="n">
        <v>-0.05</v>
      </c>
      <c r="L338" s="6" t="n">
        <v>0</v>
      </c>
      <c r="M338" s="6" t="s">
        <f>=I338+J338+K338+L338</f>
      </c>
      <c r="N338" s="2"/>
    </row>
    <row collapsed="false" customFormat="false" customHeight="false" hidden="false" ht="12.1" outlineLevel="0" r="339">
      <c r="A339" s="20" t="n">
        <v>45533.525173611</v>
      </c>
      <c r="B339" s="2" t="s">
        <v>52</v>
      </c>
      <c r="C339" s="2" t="s">
        <v>567</v>
      </c>
      <c r="D339" s="2" t="s">
        <v>463</v>
      </c>
      <c r="E339" s="2" t="s">
        <v>18</v>
      </c>
      <c r="F339" s="2" t="s">
        <v>20</v>
      </c>
      <c r="G339" s="7" t="n">
        <v>1</v>
      </c>
      <c r="H339" s="6" t="n">
        <v>90</v>
      </c>
      <c r="I339" s="6" t="n">
        <v>-90</v>
      </c>
      <c r="J339" s="6" t="n">
        <v>0</v>
      </c>
      <c r="K339" s="6" t="n">
        <v>-0.05</v>
      </c>
      <c r="L339" s="6" t="n">
        <v>0</v>
      </c>
      <c r="M339" s="6" t="s">
        <f>=I339+J339+K339+L339</f>
      </c>
      <c r="N339" s="2"/>
    </row>
    <row collapsed="false" customFormat="false" customHeight="false" hidden="false" ht="12.1" outlineLevel="0" r="340">
      <c r="A340" s="20" t="n">
        <v>45533.598171296</v>
      </c>
      <c r="B340" s="2" t="s">
        <v>78</v>
      </c>
      <c r="C340" s="2" t="s">
        <v>721</v>
      </c>
      <c r="D340" s="2" t="s">
        <v>463</v>
      </c>
      <c r="E340" s="2" t="s">
        <v>18</v>
      </c>
      <c r="F340" s="2" t="s">
        <v>20</v>
      </c>
      <c r="G340" s="7" t="n">
        <v>100</v>
      </c>
      <c r="H340" s="6" t="n">
        <v>1.1</v>
      </c>
      <c r="I340" s="6" t="n">
        <v>-110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2"/>
    </row>
    <row collapsed="false" customFormat="false" customHeight="false" hidden="false" ht="12.1" outlineLevel="0" r="341">
      <c r="A341" s="21" t="n">
        <v>45537</v>
      </c>
      <c r="B341" s="22" t="s">
        <v>558</v>
      </c>
      <c r="C341" s="22" t="s">
        <v>747</v>
      </c>
      <c r="D341" s="22" t="s">
        <v>558</v>
      </c>
      <c r="E341" s="22" t="s">
        <v>558</v>
      </c>
      <c r="F341" s="22" t="s">
        <v>20</v>
      </c>
      <c r="G341" s="23" t="n">
        <v>1</v>
      </c>
      <c r="H341" s="24" t="n">
        <v>11.26</v>
      </c>
      <c r="I341" s="24" t="n">
        <v>11.26</v>
      </c>
      <c r="J341" s="24" t="n">
        <v>0</v>
      </c>
      <c r="K341" s="24" t="n">
        <v>0</v>
      </c>
      <c r="L341" s="24" t="n">
        <v>0</v>
      </c>
      <c r="M341" s="6" t="s">
        <f>=I341+J341+K341+L341</f>
      </c>
      <c r="N341" s="22"/>
    </row>
    <row collapsed="false" customFormat="false" customHeight="false" hidden="false" ht="12.1" outlineLevel="0" r="342">
      <c r="A342" s="21" t="n">
        <v>45560</v>
      </c>
      <c r="B342" s="22" t="s">
        <v>558</v>
      </c>
      <c r="C342" s="22" t="s">
        <v>748</v>
      </c>
      <c r="D342" s="22" t="s">
        <v>558</v>
      </c>
      <c r="E342" s="22" t="s">
        <v>558</v>
      </c>
      <c r="F342" s="22" t="s">
        <v>20</v>
      </c>
      <c r="G342" s="23" t="n">
        <v>1</v>
      </c>
      <c r="H342" s="24" t="n">
        <v>56.1</v>
      </c>
      <c r="I342" s="24" t="n">
        <v>56.1</v>
      </c>
      <c r="J342" s="24" t="n">
        <v>0</v>
      </c>
      <c r="K342" s="24" t="n">
        <v>0</v>
      </c>
      <c r="L342" s="24" t="n">
        <v>0</v>
      </c>
      <c r="M342" s="6" t="s">
        <f>=I342+J342+K342+L342</f>
      </c>
      <c r="N342" s="22"/>
    </row>
    <row collapsed="false" customFormat="false" customHeight="false" hidden="false" ht="12.1" outlineLevel="0" r="343">
      <c r="A343" s="21" t="n">
        <v>45561</v>
      </c>
      <c r="B343" s="22" t="s">
        <v>558</v>
      </c>
      <c r="C343" s="22" t="s">
        <v>749</v>
      </c>
      <c r="D343" s="22" t="s">
        <v>558</v>
      </c>
      <c r="E343" s="22" t="s">
        <v>558</v>
      </c>
      <c r="F343" s="22" t="s">
        <v>20</v>
      </c>
      <c r="G343" s="23" t="n">
        <v>1</v>
      </c>
      <c r="H343" s="24" t="n">
        <v>70</v>
      </c>
      <c r="I343" s="24" t="n">
        <v>70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2"/>
    </row>
    <row collapsed="false" customFormat="false" customHeight="false" hidden="false" ht="12.1" outlineLevel="0" r="344">
      <c r="A344" s="21" t="n">
        <v>45561</v>
      </c>
      <c r="B344" s="22" t="s">
        <v>558</v>
      </c>
      <c r="C344" s="22" t="s">
        <v>750</v>
      </c>
      <c r="D344" s="22" t="s">
        <v>558</v>
      </c>
      <c r="E344" s="22" t="s">
        <v>558</v>
      </c>
      <c r="F344" s="22" t="s">
        <v>20</v>
      </c>
      <c r="G344" s="23" t="n">
        <v>1</v>
      </c>
      <c r="H344" s="24" t="n">
        <v>43</v>
      </c>
      <c r="I344" s="24" t="n">
        <v>43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45567</v>
      </c>
      <c r="B345" s="22" t="s">
        <v>558</v>
      </c>
      <c r="C345" s="22" t="s">
        <v>751</v>
      </c>
      <c r="D345" s="22" t="s">
        <v>558</v>
      </c>
      <c r="E345" s="22" t="s">
        <v>558</v>
      </c>
      <c r="F345" s="22" t="s">
        <v>20</v>
      </c>
      <c r="G345" s="23" t="n">
        <v>1</v>
      </c>
      <c r="H345" s="24" t="n">
        <v>11.26</v>
      </c>
      <c r="I345" s="24" t="n">
        <v>11.26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/>
    </row>
    <row collapsed="false" customFormat="false" customHeight="false" hidden="false" ht="12.1" outlineLevel="0" r="346">
      <c r="A346" s="21" t="n">
        <v>45575</v>
      </c>
      <c r="B346" s="22" t="s">
        <v>530</v>
      </c>
      <c r="C346" s="22" t="s">
        <v>227</v>
      </c>
      <c r="D346" s="22" t="s">
        <v>530</v>
      </c>
      <c r="E346" s="22" t="s">
        <v>530</v>
      </c>
      <c r="F346" s="22" t="s">
        <v>20</v>
      </c>
      <c r="G346" s="23" t="n">
        <v>1</v>
      </c>
      <c r="H346" s="24" t="n">
        <v>5000</v>
      </c>
      <c r="I346" s="24" t="n">
        <v>5000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45575.728819444</v>
      </c>
      <c r="B347" s="2" t="s">
        <v>17</v>
      </c>
      <c r="C347" s="2" t="s">
        <v>606</v>
      </c>
      <c r="D347" s="2" t="s">
        <v>463</v>
      </c>
      <c r="E347" s="2" t="s">
        <v>18</v>
      </c>
      <c r="F347" s="2" t="s">
        <v>20</v>
      </c>
      <c r="G347" s="7" t="n">
        <v>10</v>
      </c>
      <c r="H347" s="6" t="n">
        <v>103.84</v>
      </c>
      <c r="I347" s="6" t="n">
        <v>-1038.4</v>
      </c>
      <c r="J347" s="6" t="n">
        <v>0</v>
      </c>
      <c r="K347" s="6" t="n">
        <v>-0.62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45575.730856481</v>
      </c>
      <c r="B348" s="2" t="s">
        <v>49</v>
      </c>
      <c r="C348" s="2" t="s">
        <v>548</v>
      </c>
      <c r="D348" s="2" t="s">
        <v>463</v>
      </c>
      <c r="E348" s="2" t="s">
        <v>18</v>
      </c>
      <c r="F348" s="2" t="s">
        <v>20</v>
      </c>
      <c r="G348" s="7" t="n">
        <v>1000</v>
      </c>
      <c r="H348" s="6" t="n">
        <v>0.3495</v>
      </c>
      <c r="I348" s="6" t="n">
        <v>-349.5</v>
      </c>
      <c r="J348" s="6" t="n">
        <v>0</v>
      </c>
      <c r="K348" s="6" t="n">
        <v>-0.21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0" t="n">
        <v>45575.734837963</v>
      </c>
      <c r="B349" s="2" t="s">
        <v>63</v>
      </c>
      <c r="C349" s="2" t="s">
        <v>587</v>
      </c>
      <c r="D349" s="2" t="s">
        <v>463</v>
      </c>
      <c r="E349" s="2" t="s">
        <v>18</v>
      </c>
      <c r="F349" s="2" t="s">
        <v>20</v>
      </c>
      <c r="G349" s="7" t="n">
        <v>2</v>
      </c>
      <c r="H349" s="6" t="n">
        <v>86.11</v>
      </c>
      <c r="I349" s="6" t="n">
        <v>-172.22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2"/>
    </row>
    <row collapsed="false" customFormat="false" customHeight="false" hidden="false" ht="12.1" outlineLevel="0" r="350">
      <c r="A350" s="20" t="n">
        <v>45575.736539352</v>
      </c>
      <c r="B350" s="2" t="s">
        <v>31</v>
      </c>
      <c r="C350" s="2" t="s">
        <v>552</v>
      </c>
      <c r="D350" s="2" t="s">
        <v>463</v>
      </c>
      <c r="E350" s="2" t="s">
        <v>18</v>
      </c>
      <c r="F350" s="2" t="s">
        <v>20</v>
      </c>
      <c r="G350" s="7" t="n">
        <v>10</v>
      </c>
      <c r="H350" s="6" t="n">
        <v>53.77</v>
      </c>
      <c r="I350" s="6" t="n">
        <v>-537.7</v>
      </c>
      <c r="J350" s="6" t="n">
        <v>0</v>
      </c>
      <c r="K350" s="6" t="n">
        <v>-0.32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45576.538020833</v>
      </c>
      <c r="B351" s="2" t="s">
        <v>130</v>
      </c>
      <c r="C351" s="2" t="s">
        <v>752</v>
      </c>
      <c r="D351" s="2" t="s">
        <v>463</v>
      </c>
      <c r="E351" s="2" t="s">
        <v>97</v>
      </c>
      <c r="F351" s="2" t="s">
        <v>20</v>
      </c>
      <c r="G351" s="7" t="n">
        <v>1</v>
      </c>
      <c r="H351" s="6" t="n">
        <v>100.03</v>
      </c>
      <c r="I351" s="6" t="n">
        <v>-1000.3</v>
      </c>
      <c r="J351" s="6" t="n">
        <v>-4.12</v>
      </c>
      <c r="K351" s="6" t="n">
        <v>-0.6</v>
      </c>
      <c r="L351" s="6" t="n">
        <v>-0.12</v>
      </c>
      <c r="M351" s="6" t="s">
        <f>=I351+J351+K351+L351</f>
      </c>
      <c r="N351" s="2"/>
    </row>
    <row collapsed="false" customFormat="false" customHeight="false" hidden="false" ht="12.1" outlineLevel="0" r="352">
      <c r="A352" s="25" t="n">
        <v>45576.791666667</v>
      </c>
      <c r="B352" s="26" t="s">
        <v>87</v>
      </c>
      <c r="C352" s="26" t="s">
        <v>534</v>
      </c>
      <c r="D352" s="26" t="s">
        <v>464</v>
      </c>
      <c r="E352" s="26" t="s">
        <v>83</v>
      </c>
      <c r="F352" s="26" t="s">
        <v>20</v>
      </c>
      <c r="G352" s="27" t="n">
        <v>-12</v>
      </c>
      <c r="H352" s="28" t="n">
        <v>139.5</v>
      </c>
      <c r="I352" s="28" t="n">
        <v>1674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5" t="n">
        <v>45576.791666667</v>
      </c>
      <c r="B353" s="26" t="s">
        <v>93</v>
      </c>
      <c r="C353" s="26" t="s">
        <v>531</v>
      </c>
      <c r="D353" s="26" t="s">
        <v>464</v>
      </c>
      <c r="E353" s="26" t="s">
        <v>83</v>
      </c>
      <c r="F353" s="26" t="s">
        <v>20</v>
      </c>
      <c r="G353" s="27" t="n">
        <v>-23</v>
      </c>
      <c r="H353" s="28" t="n">
        <v>92.02</v>
      </c>
      <c r="I353" s="28" t="n">
        <v>2116.46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5" t="n">
        <v>45576.791666667</v>
      </c>
      <c r="B354" s="26" t="s">
        <v>85</v>
      </c>
      <c r="C354" s="26" t="s">
        <v>532</v>
      </c>
      <c r="D354" s="26" t="s">
        <v>464</v>
      </c>
      <c r="E354" s="26" t="s">
        <v>83</v>
      </c>
      <c r="F354" s="26" t="s">
        <v>20</v>
      </c>
      <c r="G354" s="27" t="n">
        <v>-35</v>
      </c>
      <c r="H354" s="28" t="n">
        <v>39.31</v>
      </c>
      <c r="I354" s="28" t="n">
        <v>1375.85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5" t="n">
        <v>45576.791666667</v>
      </c>
      <c r="B355" s="26" t="s">
        <v>91</v>
      </c>
      <c r="C355" s="26" t="s">
        <v>593</v>
      </c>
      <c r="D355" s="26" t="s">
        <v>464</v>
      </c>
      <c r="E355" s="26" t="s">
        <v>83</v>
      </c>
      <c r="F355" s="26" t="s">
        <v>20</v>
      </c>
      <c r="G355" s="27" t="n">
        <v>-7</v>
      </c>
      <c r="H355" s="28" t="n">
        <v>90.52</v>
      </c>
      <c r="I355" s="28" t="n">
        <v>633.64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6"/>
    </row>
    <row collapsed="false" customFormat="false" customHeight="false" hidden="false" ht="12.1" outlineLevel="0" r="356">
      <c r="A356" s="21" t="n">
        <v>45579</v>
      </c>
      <c r="B356" s="22" t="s">
        <v>558</v>
      </c>
      <c r="C356" s="22" t="s">
        <v>753</v>
      </c>
      <c r="D356" s="22" t="s">
        <v>558</v>
      </c>
      <c r="E356" s="22" t="s">
        <v>558</v>
      </c>
      <c r="F356" s="22" t="s">
        <v>20</v>
      </c>
      <c r="G356" s="23" t="n">
        <v>1</v>
      </c>
      <c r="H356" s="24" t="n">
        <v>52.6</v>
      </c>
      <c r="I356" s="24" t="n">
        <v>52.6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45579.479548611</v>
      </c>
      <c r="B357" s="2" t="s">
        <v>22</v>
      </c>
      <c r="C357" s="2" t="s">
        <v>732</v>
      </c>
      <c r="D357" s="2" t="s">
        <v>463</v>
      </c>
      <c r="E357" s="2" t="s">
        <v>18</v>
      </c>
      <c r="F357" s="2" t="s">
        <v>20</v>
      </c>
      <c r="G357" s="7" t="n">
        <v>1</v>
      </c>
      <c r="H357" s="6" t="n">
        <v>4000</v>
      </c>
      <c r="I357" s="6" t="n">
        <v>-4000</v>
      </c>
      <c r="J357" s="6" t="n">
        <v>0</v>
      </c>
      <c r="K357" s="6" t="n">
        <v>0</v>
      </c>
      <c r="L357" s="6" t="n">
        <v>-2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45583</v>
      </c>
      <c r="B358" s="22" t="s">
        <v>558</v>
      </c>
      <c r="C358" s="22" t="s">
        <v>754</v>
      </c>
      <c r="D358" s="22" t="s">
        <v>558</v>
      </c>
      <c r="E358" s="22" t="s">
        <v>558</v>
      </c>
      <c r="F358" s="22" t="s">
        <v>20</v>
      </c>
      <c r="G358" s="23" t="n">
        <v>1</v>
      </c>
      <c r="H358" s="24" t="n">
        <v>32.54</v>
      </c>
      <c r="I358" s="24" t="n">
        <v>32.54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1" t="n">
        <v>45588</v>
      </c>
      <c r="B359" s="22" t="s">
        <v>558</v>
      </c>
      <c r="C359" s="22" t="s">
        <v>755</v>
      </c>
      <c r="D359" s="22" t="s">
        <v>558</v>
      </c>
      <c r="E359" s="22" t="s">
        <v>558</v>
      </c>
      <c r="F359" s="22" t="s">
        <v>20</v>
      </c>
      <c r="G359" s="23" t="n">
        <v>1</v>
      </c>
      <c r="H359" s="24" t="n">
        <v>99.6</v>
      </c>
      <c r="I359" s="24" t="n">
        <v>99.6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2"/>
    </row>
    <row collapsed="false" customFormat="false" customHeight="false" hidden="false" ht="12.1" outlineLevel="0" r="360">
      <c r="A360" s="20" t="n">
        <v>45588.514016204</v>
      </c>
      <c r="B360" s="2" t="s">
        <v>74</v>
      </c>
      <c r="C360" s="2" t="s">
        <v>562</v>
      </c>
      <c r="D360" s="2" t="s">
        <v>463</v>
      </c>
      <c r="E360" s="2" t="s">
        <v>18</v>
      </c>
      <c r="F360" s="2" t="s">
        <v>20</v>
      </c>
      <c r="G360" s="7" t="n">
        <v>10</v>
      </c>
      <c r="H360" s="6" t="n">
        <v>39.75</v>
      </c>
      <c r="I360" s="6" t="n">
        <v>-397.5</v>
      </c>
      <c r="J360" s="6" t="n">
        <v>0</v>
      </c>
      <c r="K360" s="6" t="n">
        <v>-0.24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45588.525925926</v>
      </c>
      <c r="B361" s="2" t="s">
        <v>68</v>
      </c>
      <c r="C361" s="2" t="s">
        <v>556</v>
      </c>
      <c r="D361" s="2" t="s">
        <v>463</v>
      </c>
      <c r="E361" s="2" t="s">
        <v>18</v>
      </c>
      <c r="F361" s="2" t="s">
        <v>20</v>
      </c>
      <c r="G361" s="7" t="n">
        <v>10</v>
      </c>
      <c r="H361" s="6" t="n">
        <v>63.95</v>
      </c>
      <c r="I361" s="6" t="n">
        <v>-639.5</v>
      </c>
      <c r="J361" s="6" t="n">
        <v>0</v>
      </c>
      <c r="K361" s="6" t="n">
        <v>-0.38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45588.526851852</v>
      </c>
      <c r="B362" s="2" t="s">
        <v>70</v>
      </c>
      <c r="C362" s="2" t="s">
        <v>569</v>
      </c>
      <c r="D362" s="2" t="s">
        <v>463</v>
      </c>
      <c r="E362" s="2" t="s">
        <v>18</v>
      </c>
      <c r="F362" s="2" t="s">
        <v>20</v>
      </c>
      <c r="G362" s="7" t="n">
        <v>1000</v>
      </c>
      <c r="H362" s="6" t="n">
        <v>0.5166</v>
      </c>
      <c r="I362" s="6" t="n">
        <v>-516.6</v>
      </c>
      <c r="J362" s="6" t="n">
        <v>0</v>
      </c>
      <c r="K362" s="6" t="n">
        <v>-0.31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1" t="n">
        <v>45594</v>
      </c>
      <c r="B363" s="22" t="s">
        <v>558</v>
      </c>
      <c r="C363" s="22" t="s">
        <v>756</v>
      </c>
      <c r="D363" s="22" t="s">
        <v>558</v>
      </c>
      <c r="E363" s="22" t="s">
        <v>558</v>
      </c>
      <c r="F363" s="22" t="s">
        <v>20</v>
      </c>
      <c r="G363" s="23" t="n">
        <v>1</v>
      </c>
      <c r="H363" s="24" t="n">
        <v>43.88</v>
      </c>
      <c r="I363" s="24" t="n">
        <v>43.88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/>
    </row>
    <row collapsed="false" customFormat="false" customHeight="false" hidden="false" ht="12.1" outlineLevel="0" r="364">
      <c r="A364" s="21" t="n">
        <v>45594</v>
      </c>
      <c r="B364" s="22" t="s">
        <v>558</v>
      </c>
      <c r="C364" s="22" t="s">
        <v>757</v>
      </c>
      <c r="D364" s="22" t="s">
        <v>558</v>
      </c>
      <c r="E364" s="22" t="s">
        <v>558</v>
      </c>
      <c r="F364" s="22" t="s">
        <v>20</v>
      </c>
      <c r="G364" s="23" t="n">
        <v>1</v>
      </c>
      <c r="H364" s="24" t="n">
        <v>29.17</v>
      </c>
      <c r="I364" s="24" t="n">
        <v>29.17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/>
    </row>
    <row collapsed="false" customFormat="false" customHeight="false" hidden="false" ht="12.1" outlineLevel="0" r="365">
      <c r="A365" s="21" t="n">
        <v>45596</v>
      </c>
      <c r="B365" s="22" t="s">
        <v>558</v>
      </c>
      <c r="C365" s="22" t="s">
        <v>758</v>
      </c>
      <c r="D365" s="22" t="s">
        <v>558</v>
      </c>
      <c r="E365" s="22" t="s">
        <v>558</v>
      </c>
      <c r="F365" s="22" t="s">
        <v>20</v>
      </c>
      <c r="G365" s="23" t="n">
        <v>1</v>
      </c>
      <c r="H365" s="24" t="n">
        <v>127.14</v>
      </c>
      <c r="I365" s="24" t="n">
        <v>127.14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1" t="n">
        <v>45597</v>
      </c>
      <c r="B366" s="22" t="s">
        <v>558</v>
      </c>
      <c r="C366" s="22" t="s">
        <v>759</v>
      </c>
      <c r="D366" s="22" t="s">
        <v>558</v>
      </c>
      <c r="E366" s="22" t="s">
        <v>558</v>
      </c>
      <c r="F366" s="22" t="s">
        <v>20</v>
      </c>
      <c r="G366" s="23" t="n">
        <v>1</v>
      </c>
      <c r="H366" s="24" t="n">
        <v>11.26</v>
      </c>
      <c r="I366" s="24" t="n">
        <v>11.26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1" t="n">
        <v>45598</v>
      </c>
      <c r="B367" s="22" t="s">
        <v>558</v>
      </c>
      <c r="C367" s="22" t="s">
        <v>760</v>
      </c>
      <c r="D367" s="22" t="s">
        <v>558</v>
      </c>
      <c r="E367" s="22" t="s">
        <v>558</v>
      </c>
      <c r="F367" s="22" t="s">
        <v>20</v>
      </c>
      <c r="G367" s="23" t="n">
        <v>1</v>
      </c>
      <c r="H367" s="24" t="n">
        <v>130.4</v>
      </c>
      <c r="I367" s="24" t="n">
        <v>130.4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/>
    </row>
    <row collapsed="false" customFormat="false" customHeight="false" hidden="false" ht="12.1" outlineLevel="0" r="368">
      <c r="A368" s="21" t="n">
        <v>45609</v>
      </c>
      <c r="B368" s="22" t="s">
        <v>558</v>
      </c>
      <c r="C368" s="22" t="s">
        <v>761</v>
      </c>
      <c r="D368" s="22" t="s">
        <v>558</v>
      </c>
      <c r="E368" s="22" t="s">
        <v>558</v>
      </c>
      <c r="F368" s="22" t="s">
        <v>20</v>
      </c>
      <c r="G368" s="23" t="n">
        <v>1</v>
      </c>
      <c r="H368" s="24" t="n">
        <v>35.65</v>
      </c>
      <c r="I368" s="24" t="n">
        <v>35.65</v>
      </c>
      <c r="J368" s="24" t="n">
        <v>0</v>
      </c>
      <c r="K368" s="24" t="n">
        <v>0</v>
      </c>
      <c r="L368" s="24" t="n">
        <v>0</v>
      </c>
      <c r="M368" s="6" t="s">
        <f>=I368+J368+K368+L368</f>
      </c>
      <c r="N368" s="22"/>
    </row>
    <row collapsed="false" customFormat="false" customHeight="false" hidden="false" ht="12.1" outlineLevel="0" r="369">
      <c r="A369" s="21" t="n">
        <v>45621</v>
      </c>
      <c r="B369" s="22" t="s">
        <v>530</v>
      </c>
      <c r="C369" s="22" t="s">
        <v>227</v>
      </c>
      <c r="D369" s="22" t="s">
        <v>530</v>
      </c>
      <c r="E369" s="22" t="s">
        <v>530</v>
      </c>
      <c r="F369" s="22" t="s">
        <v>20</v>
      </c>
      <c r="G369" s="23" t="n">
        <v>1</v>
      </c>
      <c r="H369" s="24" t="n">
        <v>5000</v>
      </c>
      <c r="I369" s="24" t="n">
        <v>5000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/>
    </row>
    <row collapsed="false" customFormat="false" customHeight="false" hidden="false" ht="12.1" outlineLevel="0" r="370">
      <c r="A370" s="20" t="n">
        <v>45621.496909722</v>
      </c>
      <c r="B370" s="2" t="s">
        <v>52</v>
      </c>
      <c r="C370" s="2" t="s">
        <v>567</v>
      </c>
      <c r="D370" s="2" t="s">
        <v>463</v>
      </c>
      <c r="E370" s="2" t="s">
        <v>18</v>
      </c>
      <c r="F370" s="2" t="s">
        <v>20</v>
      </c>
      <c r="G370" s="7" t="n">
        <v>2</v>
      </c>
      <c r="H370" s="6" t="n">
        <v>84.4</v>
      </c>
      <c r="I370" s="6" t="n">
        <v>-168.8</v>
      </c>
      <c r="J370" s="6" t="n">
        <v>0</v>
      </c>
      <c r="K370" s="6" t="n">
        <v>-0.1</v>
      </c>
      <c r="L370" s="6" t="n">
        <v>0</v>
      </c>
      <c r="M370" s="6" t="s">
        <f>=I370+J370+K370+L370</f>
      </c>
      <c r="N370" s="2"/>
    </row>
    <row collapsed="false" customFormat="false" customHeight="false" hidden="false" ht="12.1" outlineLevel="0" r="371">
      <c r="A371" s="20" t="n">
        <v>45621.522673611</v>
      </c>
      <c r="B371" s="2" t="s">
        <v>25</v>
      </c>
      <c r="C371" s="2" t="s">
        <v>540</v>
      </c>
      <c r="D371" s="2" t="s">
        <v>463</v>
      </c>
      <c r="E371" s="2" t="s">
        <v>18</v>
      </c>
      <c r="F371" s="2" t="s">
        <v>20</v>
      </c>
      <c r="G371" s="7" t="n">
        <v>10</v>
      </c>
      <c r="H371" s="6" t="n">
        <v>174.25</v>
      </c>
      <c r="I371" s="6" t="n">
        <v>-1742.5</v>
      </c>
      <c r="J371" s="6" t="n">
        <v>0</v>
      </c>
      <c r="K371" s="6" t="n">
        <v>-1.05</v>
      </c>
      <c r="L371" s="6" t="n">
        <v>0</v>
      </c>
      <c r="M371" s="6" t="s">
        <f>=I371+J371+K371+L371</f>
      </c>
      <c r="N371" s="2"/>
    </row>
    <row collapsed="false" customFormat="false" customHeight="false" hidden="false" ht="12.1" outlineLevel="0" r="372">
      <c r="A372" s="20" t="n">
        <v>45621.591111111</v>
      </c>
      <c r="B372" s="2" t="s">
        <v>40</v>
      </c>
      <c r="C372" s="2" t="s">
        <v>563</v>
      </c>
      <c r="D372" s="2" t="s">
        <v>463</v>
      </c>
      <c r="E372" s="2" t="s">
        <v>18</v>
      </c>
      <c r="F372" s="2" t="s">
        <v>20</v>
      </c>
      <c r="G372" s="7" t="n">
        <v>10</v>
      </c>
      <c r="H372" s="6" t="n">
        <v>118.96</v>
      </c>
      <c r="I372" s="6" t="n">
        <v>-1189.6</v>
      </c>
      <c r="J372" s="6" t="n">
        <v>0</v>
      </c>
      <c r="K372" s="6" t="n">
        <v>-0.71</v>
      </c>
      <c r="L372" s="6" t="n">
        <v>0</v>
      </c>
      <c r="M372" s="6" t="s">
        <f>=I372+J372+K372+L372</f>
      </c>
      <c r="N372" s="2"/>
    </row>
    <row collapsed="false" customFormat="false" customHeight="false" hidden="false" ht="12.1" outlineLevel="0" r="373">
      <c r="A373" s="20" t="n">
        <v>45621.601435185</v>
      </c>
      <c r="B373" s="2" t="s">
        <v>63</v>
      </c>
      <c r="C373" s="2" t="s">
        <v>587</v>
      </c>
      <c r="D373" s="2" t="s">
        <v>463</v>
      </c>
      <c r="E373" s="2" t="s">
        <v>18</v>
      </c>
      <c r="F373" s="2" t="s">
        <v>20</v>
      </c>
      <c r="G373" s="7" t="n">
        <v>2</v>
      </c>
      <c r="H373" s="6" t="n">
        <v>72.51</v>
      </c>
      <c r="I373" s="6" t="n">
        <v>-145.02</v>
      </c>
      <c r="J373" s="6" t="n">
        <v>0</v>
      </c>
      <c r="K373" s="6" t="n">
        <v>-0.09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45621.604074074</v>
      </c>
      <c r="B374" s="2" t="s">
        <v>74</v>
      </c>
      <c r="C374" s="2" t="s">
        <v>562</v>
      </c>
      <c r="D374" s="2" t="s">
        <v>463</v>
      </c>
      <c r="E374" s="2" t="s">
        <v>18</v>
      </c>
      <c r="F374" s="2" t="s">
        <v>20</v>
      </c>
      <c r="G374" s="7" t="n">
        <v>10</v>
      </c>
      <c r="H374" s="6" t="n">
        <v>32.43</v>
      </c>
      <c r="I374" s="6" t="n">
        <v>-324.3</v>
      </c>
      <c r="J374" s="6" t="n">
        <v>0</v>
      </c>
      <c r="K374" s="6" t="n">
        <v>-0.19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0" t="n">
        <v>45621.664409722</v>
      </c>
      <c r="B375" s="2" t="s">
        <v>63</v>
      </c>
      <c r="C375" s="2" t="s">
        <v>587</v>
      </c>
      <c r="D375" s="2" t="s">
        <v>463</v>
      </c>
      <c r="E375" s="2" t="s">
        <v>18</v>
      </c>
      <c r="F375" s="2" t="s">
        <v>20</v>
      </c>
      <c r="G375" s="7" t="n">
        <v>2</v>
      </c>
      <c r="H375" s="6" t="n">
        <v>71.54</v>
      </c>
      <c r="I375" s="6" t="n">
        <v>-143.08</v>
      </c>
      <c r="J375" s="6" t="n">
        <v>0</v>
      </c>
      <c r="K375" s="6" t="n">
        <v>-0.09</v>
      </c>
      <c r="L375" s="6" t="n">
        <v>0</v>
      </c>
      <c r="M375" s="6" t="s">
        <f>=I375+J375+K375+L375</f>
      </c>
      <c r="N375" s="2"/>
    </row>
    <row collapsed="false" customFormat="false" customHeight="false" hidden="false" ht="12.1" outlineLevel="0" r="376">
      <c r="A376" s="20" t="n">
        <v>45621.664560185</v>
      </c>
      <c r="B376" s="2" t="s">
        <v>68</v>
      </c>
      <c r="C376" s="2" t="s">
        <v>556</v>
      </c>
      <c r="D376" s="2" t="s">
        <v>463</v>
      </c>
      <c r="E376" s="2" t="s">
        <v>18</v>
      </c>
      <c r="F376" s="2" t="s">
        <v>20</v>
      </c>
      <c r="G376" s="7" t="n">
        <v>10</v>
      </c>
      <c r="H376" s="6" t="n">
        <v>51.15</v>
      </c>
      <c r="I376" s="6" t="n">
        <v>-511.5</v>
      </c>
      <c r="J376" s="6" t="n">
        <v>0</v>
      </c>
      <c r="K376" s="6" t="n">
        <v>-0.3</v>
      </c>
      <c r="L376" s="6" t="n">
        <v>0</v>
      </c>
      <c r="M376" s="6" t="s">
        <f>=I376+J376+K376+L376</f>
      </c>
      <c r="N376" s="2"/>
    </row>
    <row collapsed="false" customFormat="false" customHeight="false" hidden="false" ht="12.1" outlineLevel="0" r="377">
      <c r="A377" s="20" t="n">
        <v>45621.729976852</v>
      </c>
      <c r="B377" s="2" t="s">
        <v>52</v>
      </c>
      <c r="C377" s="2" t="s">
        <v>567</v>
      </c>
      <c r="D377" s="2" t="s">
        <v>463</v>
      </c>
      <c r="E377" s="2" t="s">
        <v>18</v>
      </c>
      <c r="F377" s="2" t="s">
        <v>20</v>
      </c>
      <c r="G377" s="7" t="n">
        <v>2</v>
      </c>
      <c r="H377" s="6" t="n">
        <v>83.4</v>
      </c>
      <c r="I377" s="6" t="n">
        <v>-166.8</v>
      </c>
      <c r="J377" s="6" t="n">
        <v>0</v>
      </c>
      <c r="K377" s="6" t="n">
        <v>-0.1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45621.860636574</v>
      </c>
      <c r="B378" s="2" t="s">
        <v>63</v>
      </c>
      <c r="C378" s="2" t="s">
        <v>587</v>
      </c>
      <c r="D378" s="2" t="s">
        <v>463</v>
      </c>
      <c r="E378" s="2" t="s">
        <v>18</v>
      </c>
      <c r="F378" s="2" t="s">
        <v>20</v>
      </c>
      <c r="G378" s="7" t="n">
        <v>2</v>
      </c>
      <c r="H378" s="6" t="n">
        <v>70.5</v>
      </c>
      <c r="I378" s="6" t="n">
        <v>-141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45628</v>
      </c>
      <c r="B379" s="22" t="s">
        <v>558</v>
      </c>
      <c r="C379" s="22" t="s">
        <v>762</v>
      </c>
      <c r="D379" s="22" t="s">
        <v>558</v>
      </c>
      <c r="E379" s="22" t="s">
        <v>558</v>
      </c>
      <c r="F379" s="22" t="s">
        <v>20</v>
      </c>
      <c r="G379" s="23" t="n">
        <v>1</v>
      </c>
      <c r="H379" s="24" t="n">
        <v>11.26</v>
      </c>
      <c r="I379" s="24" t="n">
        <v>11.26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/>
    </row>
    <row collapsed="false" customFormat="false" customHeight="false" hidden="false" ht="12.1" outlineLevel="0" r="380">
      <c r="A380" s="21" t="n">
        <v>45628</v>
      </c>
      <c r="B380" s="22" t="s">
        <v>558</v>
      </c>
      <c r="C380" s="22" t="s">
        <v>763</v>
      </c>
      <c r="D380" s="22" t="s">
        <v>558</v>
      </c>
      <c r="E380" s="22" t="s">
        <v>558</v>
      </c>
      <c r="F380" s="22" t="s">
        <v>20</v>
      </c>
      <c r="G380" s="23" t="n">
        <v>1</v>
      </c>
      <c r="H380" s="24" t="n">
        <v>32.4</v>
      </c>
      <c r="I380" s="24" t="n">
        <v>32.4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1" t="n">
        <v>45628</v>
      </c>
      <c r="B381" s="22" t="s">
        <v>642</v>
      </c>
      <c r="C381" s="22" t="s">
        <v>764</v>
      </c>
      <c r="D381" s="22" t="s">
        <v>642</v>
      </c>
      <c r="E381" s="22" t="s">
        <v>642</v>
      </c>
      <c r="F381" s="22" t="s">
        <v>20</v>
      </c>
      <c r="G381" s="23" t="n">
        <v>1</v>
      </c>
      <c r="H381" s="24" t="n">
        <v>35.48</v>
      </c>
      <c r="I381" s="24" t="n">
        <v>35.48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2"/>
    </row>
    <row collapsed="false" customFormat="false" customHeight="false" hidden="false" ht="12.1" outlineLevel="0" r="382">
      <c r="A382" s="21" t="n">
        <v>45629</v>
      </c>
      <c r="B382" s="22" t="s">
        <v>558</v>
      </c>
      <c r="C382" s="22" t="s">
        <v>765</v>
      </c>
      <c r="D382" s="22" t="s">
        <v>558</v>
      </c>
      <c r="E382" s="22" t="s">
        <v>558</v>
      </c>
      <c r="F382" s="22" t="s">
        <v>20</v>
      </c>
      <c r="G382" s="23" t="n">
        <v>1</v>
      </c>
      <c r="H382" s="24" t="n">
        <v>56.1</v>
      </c>
      <c r="I382" s="24" t="n">
        <v>56.1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2"/>
    </row>
    <row collapsed="false" customFormat="false" customHeight="false" hidden="false" ht="12.1" outlineLevel="0" r="383">
      <c r="A383" s="21" t="n">
        <v>45630</v>
      </c>
      <c r="B383" s="22" t="s">
        <v>558</v>
      </c>
      <c r="C383" s="22" t="s">
        <v>766</v>
      </c>
      <c r="D383" s="22" t="s">
        <v>558</v>
      </c>
      <c r="E383" s="22" t="s">
        <v>558</v>
      </c>
      <c r="F383" s="22" t="s">
        <v>20</v>
      </c>
      <c r="G383" s="23" t="n">
        <v>1</v>
      </c>
      <c r="H383" s="24" t="n">
        <v>35.4</v>
      </c>
      <c r="I383" s="24" t="n">
        <v>35.4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2"/>
    </row>
    <row collapsed="false" customFormat="false" customHeight="false" hidden="false" ht="12.1" outlineLevel="0" r="384">
      <c r="A384" s="21" t="n">
        <v>45630</v>
      </c>
      <c r="B384" s="22" t="s">
        <v>558</v>
      </c>
      <c r="C384" s="22" t="s">
        <v>767</v>
      </c>
      <c r="D384" s="22" t="s">
        <v>558</v>
      </c>
      <c r="E384" s="22" t="s">
        <v>558</v>
      </c>
      <c r="F384" s="22" t="s">
        <v>20</v>
      </c>
      <c r="G384" s="23" t="n">
        <v>1</v>
      </c>
      <c r="H384" s="24" t="n">
        <v>56.84</v>
      </c>
      <c r="I384" s="24" t="n">
        <v>56.84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2"/>
    </row>
    <row collapsed="false" customFormat="false" customHeight="false" hidden="false" ht="12.1" outlineLevel="0" r="385">
      <c r="A385" s="20" t="n">
        <v>45639.53318287</v>
      </c>
      <c r="B385" s="2" t="s">
        <v>72</v>
      </c>
      <c r="C385" s="2" t="s">
        <v>550</v>
      </c>
      <c r="D385" s="2" t="s">
        <v>463</v>
      </c>
      <c r="E385" s="2" t="s">
        <v>18</v>
      </c>
      <c r="F385" s="2" t="s">
        <v>20</v>
      </c>
      <c r="G385" s="7" t="n">
        <v>10</v>
      </c>
      <c r="H385" s="6" t="n">
        <v>30.505</v>
      </c>
      <c r="I385" s="6" t="n">
        <v>-305.05</v>
      </c>
      <c r="J385" s="6" t="n">
        <v>0</v>
      </c>
      <c r="K385" s="6" t="n">
        <v>-0.18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45643.47349537</v>
      </c>
      <c r="B386" s="2" t="s">
        <v>80</v>
      </c>
      <c r="C386" s="2" t="s">
        <v>768</v>
      </c>
      <c r="D386" s="2" t="s">
        <v>463</v>
      </c>
      <c r="E386" s="2" t="s">
        <v>18</v>
      </c>
      <c r="F386" s="2" t="s">
        <v>20</v>
      </c>
      <c r="G386" s="7" t="n">
        <v>10</v>
      </c>
      <c r="H386" s="6" t="n">
        <v>29.77</v>
      </c>
      <c r="I386" s="6" t="n">
        <v>-297.7</v>
      </c>
      <c r="J386" s="6" t="n">
        <v>0</v>
      </c>
      <c r="K386" s="6" t="n">
        <v>0</v>
      </c>
      <c r="L386" s="6" t="n">
        <v>-0.15</v>
      </c>
      <c r="M386" s="6" t="s">
        <f>=I386+J386+K386+L386</f>
      </c>
      <c r="N386" s="2"/>
    </row>
    <row collapsed="false" customFormat="false" customHeight="false" hidden="false" ht="12.1" outlineLevel="0" r="387">
      <c r="A387" s="20" t="n">
        <v>45643.566944444</v>
      </c>
      <c r="B387" s="2" t="s">
        <v>31</v>
      </c>
      <c r="C387" s="2" t="s">
        <v>552</v>
      </c>
      <c r="D387" s="2" t="s">
        <v>463</v>
      </c>
      <c r="E387" s="2" t="s">
        <v>18</v>
      </c>
      <c r="F387" s="2" t="s">
        <v>20</v>
      </c>
      <c r="G387" s="7" t="n">
        <v>10</v>
      </c>
      <c r="H387" s="6" t="n">
        <v>45.55</v>
      </c>
      <c r="I387" s="6" t="n">
        <v>-455.5</v>
      </c>
      <c r="J387" s="6" t="n">
        <v>0</v>
      </c>
      <c r="K387" s="6" t="n">
        <v>-0.27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0" t="n">
        <v>45643.600069444</v>
      </c>
      <c r="B388" s="2" t="s">
        <v>63</v>
      </c>
      <c r="C388" s="2" t="s">
        <v>587</v>
      </c>
      <c r="D388" s="2" t="s">
        <v>463</v>
      </c>
      <c r="E388" s="2" t="s">
        <v>18</v>
      </c>
      <c r="F388" s="2" t="s">
        <v>20</v>
      </c>
      <c r="G388" s="7" t="n">
        <v>2</v>
      </c>
      <c r="H388" s="6" t="n">
        <v>64.22</v>
      </c>
      <c r="I388" s="6" t="n">
        <v>-128.44</v>
      </c>
      <c r="J388" s="6" t="n">
        <v>0</v>
      </c>
      <c r="K388" s="6" t="n">
        <v>-0.08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45643.610185185</v>
      </c>
      <c r="B389" s="2" t="s">
        <v>52</v>
      </c>
      <c r="C389" s="2" t="s">
        <v>567</v>
      </c>
      <c r="D389" s="2" t="s">
        <v>463</v>
      </c>
      <c r="E389" s="2" t="s">
        <v>18</v>
      </c>
      <c r="F389" s="2" t="s">
        <v>20</v>
      </c>
      <c r="G389" s="7" t="n">
        <v>2</v>
      </c>
      <c r="H389" s="6" t="n">
        <v>76</v>
      </c>
      <c r="I389" s="6" t="n">
        <v>-152</v>
      </c>
      <c r="J389" s="6" t="n">
        <v>0</v>
      </c>
      <c r="K389" s="6" t="n">
        <v>-0.09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1" t="n">
        <v>45651</v>
      </c>
      <c r="B390" s="22" t="s">
        <v>558</v>
      </c>
      <c r="C390" s="22" t="s">
        <v>769</v>
      </c>
      <c r="D390" s="22" t="s">
        <v>558</v>
      </c>
      <c r="E390" s="22" t="s">
        <v>558</v>
      </c>
      <c r="F390" s="22" t="s">
        <v>20</v>
      </c>
      <c r="G390" s="23" t="n">
        <v>1</v>
      </c>
      <c r="H390" s="24" t="n">
        <v>23</v>
      </c>
      <c r="I390" s="24" t="n">
        <v>23</v>
      </c>
      <c r="J390" s="24" t="n">
        <v>0</v>
      </c>
      <c r="K390" s="24" t="n">
        <v>0</v>
      </c>
      <c r="L390" s="24" t="n">
        <v>0</v>
      </c>
      <c r="M390" s="6" t="s">
        <f>=I390+J390+K390+L390</f>
      </c>
      <c r="N390" s="22"/>
    </row>
    <row collapsed="false" customFormat="false" customHeight="false" hidden="false" ht="12.1" outlineLevel="0" r="391">
      <c r="A391" s="29" t="n">
        <v>45660</v>
      </c>
      <c r="B391" s="30" t="s">
        <v>744</v>
      </c>
      <c r="C391" s="30" t="s">
        <v>770</v>
      </c>
      <c r="D391" s="30" t="s">
        <v>744</v>
      </c>
      <c r="E391" s="30" t="s">
        <v>744</v>
      </c>
      <c r="F391" s="30" t="s">
        <v>20</v>
      </c>
      <c r="G391" s="31" t="n">
        <v>1</v>
      </c>
      <c r="H391" s="32" t="n">
        <v>-208</v>
      </c>
      <c r="I391" s="32" t="n">
        <v>-208</v>
      </c>
      <c r="J391" s="32" t="n">
        <v>0</v>
      </c>
      <c r="K391" s="32" t="n">
        <v>0</v>
      </c>
      <c r="L391" s="32" t="n">
        <v>0</v>
      </c>
      <c r="M391" s="6" t="s">
        <f>=I391+J391+K391+L391</f>
      </c>
      <c r="N391" s="30"/>
    </row>
    <row collapsed="false" customFormat="false" customHeight="false" hidden="false" ht="12.1" outlineLevel="0" r="392">
      <c r="A392" s="21" t="n">
        <v>45666</v>
      </c>
      <c r="B392" s="22" t="s">
        <v>558</v>
      </c>
      <c r="C392" s="22" t="s">
        <v>771</v>
      </c>
      <c r="D392" s="22" t="s">
        <v>558</v>
      </c>
      <c r="E392" s="22" t="s">
        <v>558</v>
      </c>
      <c r="F392" s="22" t="s">
        <v>20</v>
      </c>
      <c r="G392" s="23" t="n">
        <v>1</v>
      </c>
      <c r="H392" s="24" t="n">
        <v>54.1</v>
      </c>
      <c r="I392" s="24" t="n">
        <v>54.1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/>
    </row>
    <row collapsed="false" customFormat="false" customHeight="false" hidden="false" ht="12.1" outlineLevel="0" r="393">
      <c r="A393" s="21" t="n">
        <v>45666</v>
      </c>
      <c r="B393" s="22" t="s">
        <v>558</v>
      </c>
      <c r="C393" s="22" t="s">
        <v>772</v>
      </c>
      <c r="D393" s="22" t="s">
        <v>558</v>
      </c>
      <c r="E393" s="22" t="s">
        <v>558</v>
      </c>
      <c r="F393" s="22" t="s">
        <v>20</v>
      </c>
      <c r="G393" s="23" t="n">
        <v>1</v>
      </c>
      <c r="H393" s="24" t="n">
        <v>11.26</v>
      </c>
      <c r="I393" s="24" t="n">
        <v>11.26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/>
    </row>
    <row collapsed="false" customFormat="false" customHeight="false" hidden="false" ht="12.1" outlineLevel="0" r="394">
      <c r="A394" s="21" t="n">
        <v>45666</v>
      </c>
      <c r="B394" s="22" t="s">
        <v>558</v>
      </c>
      <c r="C394" s="22" t="s">
        <v>773</v>
      </c>
      <c r="D394" s="22" t="s">
        <v>558</v>
      </c>
      <c r="E394" s="22" t="s">
        <v>558</v>
      </c>
      <c r="F394" s="22" t="s">
        <v>20</v>
      </c>
      <c r="G394" s="23" t="n">
        <v>1</v>
      </c>
      <c r="H394" s="24" t="n">
        <v>17.61</v>
      </c>
      <c r="I394" s="24" t="n">
        <v>17.61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1" t="n">
        <v>45666</v>
      </c>
      <c r="B395" s="22" t="s">
        <v>642</v>
      </c>
      <c r="C395" s="22" t="s">
        <v>764</v>
      </c>
      <c r="D395" s="22" t="s">
        <v>642</v>
      </c>
      <c r="E395" s="22" t="s">
        <v>642</v>
      </c>
      <c r="F395" s="22" t="s">
        <v>20</v>
      </c>
      <c r="G395" s="23" t="n">
        <v>1</v>
      </c>
      <c r="H395" s="24" t="n">
        <v>43.33</v>
      </c>
      <c r="I395" s="24" t="n">
        <v>43.33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/>
    </row>
    <row collapsed="false" customFormat="false" customHeight="false" hidden="false" ht="12.1" outlineLevel="0" r="396">
      <c r="A396" s="21" t="n">
        <v>45670</v>
      </c>
      <c r="B396" s="22" t="s">
        <v>558</v>
      </c>
      <c r="C396" s="22" t="s">
        <v>774</v>
      </c>
      <c r="D396" s="22" t="s">
        <v>558</v>
      </c>
      <c r="E396" s="22" t="s">
        <v>558</v>
      </c>
      <c r="F396" s="22" t="s">
        <v>20</v>
      </c>
      <c r="G396" s="23" t="n">
        <v>10</v>
      </c>
      <c r="H396" s="24" t="n">
        <v>0.18</v>
      </c>
      <c r="I396" s="24" t="n">
        <v>1.8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/>
    </row>
    <row collapsed="false" customFormat="false" customHeight="false" hidden="false" ht="12.1" outlineLevel="0" r="397">
      <c r="A397" s="21" t="n">
        <v>45674</v>
      </c>
      <c r="B397" s="22" t="s">
        <v>558</v>
      </c>
      <c r="C397" s="22" t="s">
        <v>775</v>
      </c>
      <c r="D397" s="22" t="s">
        <v>558</v>
      </c>
      <c r="E397" s="22" t="s">
        <v>558</v>
      </c>
      <c r="F397" s="22" t="s">
        <v>20</v>
      </c>
      <c r="G397" s="23" t="n">
        <v>1</v>
      </c>
      <c r="H397" s="24" t="n">
        <v>32.54</v>
      </c>
      <c r="I397" s="24" t="n">
        <v>32.54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2"/>
    </row>
    <row collapsed="false" customFormat="false" customHeight="false" hidden="false" ht="12.1" outlineLevel="0" r="398">
      <c r="A398" s="21" t="n">
        <v>45680</v>
      </c>
      <c r="B398" s="22" t="s">
        <v>558</v>
      </c>
      <c r="C398" s="22" t="s">
        <v>776</v>
      </c>
      <c r="D398" s="22" t="s">
        <v>558</v>
      </c>
      <c r="E398" s="22" t="s">
        <v>558</v>
      </c>
      <c r="F398" s="22" t="s">
        <v>20</v>
      </c>
      <c r="G398" s="23" t="n">
        <v>1</v>
      </c>
      <c r="H398" s="24" t="n">
        <v>45.17</v>
      </c>
      <c r="I398" s="24" t="n">
        <v>45.17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45685</v>
      </c>
      <c r="B399" s="22" t="s">
        <v>558</v>
      </c>
      <c r="C399" s="22" t="s">
        <v>777</v>
      </c>
      <c r="D399" s="22" t="s">
        <v>558</v>
      </c>
      <c r="E399" s="22" t="s">
        <v>558</v>
      </c>
      <c r="F399" s="22" t="s">
        <v>20</v>
      </c>
      <c r="G399" s="23" t="n">
        <v>1</v>
      </c>
      <c r="H399" s="24" t="n">
        <v>29.17</v>
      </c>
      <c r="I399" s="24" t="n">
        <v>29.17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1" t="n">
        <v>45686</v>
      </c>
      <c r="B400" s="22" t="s">
        <v>558</v>
      </c>
      <c r="C400" s="22" t="s">
        <v>778</v>
      </c>
      <c r="D400" s="22" t="s">
        <v>558</v>
      </c>
      <c r="E400" s="22" t="s">
        <v>558</v>
      </c>
      <c r="F400" s="22" t="s">
        <v>20</v>
      </c>
      <c r="G400" s="23" t="n">
        <v>1</v>
      </c>
      <c r="H400" s="24" t="n">
        <v>182.52</v>
      </c>
      <c r="I400" s="24" t="n">
        <v>182.52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2"/>
    </row>
    <row collapsed="false" customFormat="false" customHeight="false" hidden="false" ht="12.1" outlineLevel="0" r="401">
      <c r="A401" s="21" t="n">
        <v>45687</v>
      </c>
      <c r="B401" s="22" t="s">
        <v>558</v>
      </c>
      <c r="C401" s="22" t="s">
        <v>779</v>
      </c>
      <c r="D401" s="22" t="s">
        <v>558</v>
      </c>
      <c r="E401" s="22" t="s">
        <v>558</v>
      </c>
      <c r="F401" s="22" t="s">
        <v>20</v>
      </c>
      <c r="G401" s="23" t="n">
        <v>1</v>
      </c>
      <c r="H401" s="24" t="n">
        <v>11.26</v>
      </c>
      <c r="I401" s="24" t="n">
        <v>11.26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2"/>
    </row>
    <row collapsed="false" customFormat="false" customHeight="false" hidden="false" ht="12.1" outlineLevel="0" r="402">
      <c r="A402" s="21" t="n">
        <v>45691</v>
      </c>
      <c r="B402" s="22" t="s">
        <v>558</v>
      </c>
      <c r="C402" s="22" t="s">
        <v>780</v>
      </c>
      <c r="D402" s="22" t="s">
        <v>558</v>
      </c>
      <c r="E402" s="22" t="s">
        <v>558</v>
      </c>
      <c r="F402" s="22" t="s">
        <v>20</v>
      </c>
      <c r="G402" s="23" t="n">
        <v>1</v>
      </c>
      <c r="H402" s="24" t="n">
        <v>16.82</v>
      </c>
      <c r="I402" s="24" t="n">
        <v>16.82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2"/>
    </row>
    <row collapsed="false" customFormat="false" customHeight="false" hidden="false" ht="12.1" outlineLevel="0" r="403">
      <c r="A403" s="21" t="n">
        <v>45691</v>
      </c>
      <c r="B403" s="22" t="s">
        <v>642</v>
      </c>
      <c r="C403" s="22" t="s">
        <v>764</v>
      </c>
      <c r="D403" s="22" t="s">
        <v>642</v>
      </c>
      <c r="E403" s="22" t="s">
        <v>642</v>
      </c>
      <c r="F403" s="22" t="s">
        <v>20</v>
      </c>
      <c r="G403" s="23" t="n">
        <v>1</v>
      </c>
      <c r="H403" s="24" t="n">
        <v>44.26</v>
      </c>
      <c r="I403" s="24" t="n">
        <v>44.26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2"/>
    </row>
    <row collapsed="false" customFormat="false" customHeight="false" hidden="false" ht="12.1" outlineLevel="0" r="404">
      <c r="A404" s="21" t="n">
        <v>45702</v>
      </c>
      <c r="B404" s="22" t="s">
        <v>558</v>
      </c>
      <c r="C404" s="22" t="s">
        <v>781</v>
      </c>
      <c r="D404" s="22" t="s">
        <v>558</v>
      </c>
      <c r="E404" s="22" t="s">
        <v>558</v>
      </c>
      <c r="F404" s="22" t="s">
        <v>20</v>
      </c>
      <c r="G404" s="23" t="n">
        <v>1</v>
      </c>
      <c r="H404" s="24" t="n">
        <v>51.86</v>
      </c>
      <c r="I404" s="24" t="n">
        <v>51.86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 t="s">
        <v>782</v>
      </c>
      <c r="M405" s="5" t="s">
        <f>=SUM(M2:M404)</f>
      </c>
      <c r="N405" s="4"/>
    </row>
  </sheetData>
  <autoFilter ref="A1:N4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140</v>
      </c>
      <c r="B1" s="38" t="s">
        <v>783</v>
      </c>
      <c r="C1" s="38" t="s">
        <v>0</v>
      </c>
      <c r="D1" s="38" t="s">
        <v>2</v>
      </c>
      <c r="E1" s="38" t="s">
        <v>784</v>
      </c>
      <c r="F1" s="38" t="s">
        <v>3</v>
      </c>
      <c r="G1" s="38" t="s">
        <v>785</v>
      </c>
      <c r="H1" s="38" t="s">
        <v>786</v>
      </c>
      <c r="I1" s="38" t="s">
        <v>787</v>
      </c>
      <c r="J1" s="38" t="s">
        <v>788</v>
      </c>
      <c r="K1" s="38" t="s">
        <v>789</v>
      </c>
      <c r="L1" s="38" t="s">
        <v>790</v>
      </c>
      <c r="M1" s="38" t="s">
        <v>791</v>
      </c>
      <c r="N1" s="38" t="s">
        <v>792</v>
      </c>
    </row>
    <row collapsed="false" customFormat="false" customHeight="false" hidden="false" ht="12.1" outlineLevel="0" r="2">
      <c r="A2" s="37" t="n">
        <v>44193</v>
      </c>
      <c r="B2" s="2" t="s">
        <v>793</v>
      </c>
      <c r="C2" s="2" t="s">
        <v>472</v>
      </c>
      <c r="D2" s="2" t="s">
        <v>794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136.67</v>
      </c>
      <c r="J2" s="6" t="n">
        <v>7</v>
      </c>
      <c r="K2" s="6" t="n">
        <v>50.8</v>
      </c>
      <c r="L2" s="6" t="n">
        <v>43.8</v>
      </c>
      <c r="M2" s="6" t="n">
        <v>3.2</v>
      </c>
      <c r="N2" s="6" t="n">
        <v>3.14</v>
      </c>
    </row>
    <row collapsed="false" customFormat="false" customHeight="false" hidden="false" ht="12.1" outlineLevel="0" r="3">
      <c r="A3" s="37" t="n">
        <v>44323</v>
      </c>
      <c r="B3" s="2" t="s">
        <v>793</v>
      </c>
      <c r="C3" s="2" t="s">
        <v>475</v>
      </c>
      <c r="D3" s="2" t="s">
        <v>795</v>
      </c>
      <c r="E3" s="7" t="n">
        <v>2</v>
      </c>
      <c r="F3" s="2" t="s">
        <v>20</v>
      </c>
      <c r="G3" s="6" t="n">
        <v>65.4131</v>
      </c>
      <c r="H3" s="6" t="n">
        <v>1662.3</v>
      </c>
      <c r="I3" s="6" t="n">
        <v>1696.18</v>
      </c>
      <c r="J3" s="6" t="n">
        <v>0</v>
      </c>
      <c r="K3" s="6" t="n">
        <v>130.8263</v>
      </c>
      <c r="L3" s="6" t="n">
        <v>130.83</v>
      </c>
      <c r="M3" s="6" t="n">
        <v>3.86</v>
      </c>
      <c r="N3" s="6" t="n">
        <v>3.94</v>
      </c>
    </row>
    <row collapsed="false" customFormat="false" customHeight="false" hidden="false" ht="12.1" outlineLevel="0" r="4">
      <c r="A4" s="37" t="n">
        <v>44327</v>
      </c>
      <c r="B4" s="2" t="s">
        <v>793</v>
      </c>
      <c r="C4" s="2" t="s">
        <v>34</v>
      </c>
      <c r="D4" s="2" t="s">
        <v>35</v>
      </c>
      <c r="E4" s="7" t="n">
        <v>2</v>
      </c>
      <c r="F4" s="2" t="s">
        <v>20</v>
      </c>
      <c r="G4" s="6" t="n">
        <v>39</v>
      </c>
      <c r="H4" s="6" t="n">
        <v>781</v>
      </c>
      <c r="I4" s="6" t="n">
        <v>857.6</v>
      </c>
      <c r="J4" s="6" t="n">
        <v>10</v>
      </c>
      <c r="K4" s="6" t="n">
        <v>78</v>
      </c>
      <c r="L4" s="6" t="n">
        <v>68</v>
      </c>
      <c r="M4" s="6" t="n">
        <v>3.96</v>
      </c>
      <c r="N4" s="6" t="n">
        <v>4.35</v>
      </c>
    </row>
    <row collapsed="false" customFormat="false" customHeight="false" hidden="false" ht="12.1" outlineLevel="0" r="5">
      <c r="A5" s="37" t="n">
        <v>44327</v>
      </c>
      <c r="B5" s="2" t="s">
        <v>793</v>
      </c>
      <c r="C5" s="2" t="s">
        <v>40</v>
      </c>
      <c r="D5" s="2" t="s">
        <v>41</v>
      </c>
      <c r="E5" s="7" t="n">
        <v>10</v>
      </c>
      <c r="F5" s="2" t="s">
        <v>20</v>
      </c>
      <c r="G5" s="6" t="n">
        <v>7.25</v>
      </c>
      <c r="H5" s="6" t="n">
        <v>272.86</v>
      </c>
      <c r="I5" s="6" t="n">
        <v>208.14</v>
      </c>
      <c r="J5" s="6" t="n">
        <v>9</v>
      </c>
      <c r="K5" s="6" t="n">
        <v>72.5</v>
      </c>
      <c r="L5" s="6" t="n">
        <v>63.5</v>
      </c>
      <c r="M5" s="6" t="n">
        <v>3.05</v>
      </c>
      <c r="N5" s="6" t="n">
        <v>2.33</v>
      </c>
    </row>
    <row collapsed="false" customFormat="false" customHeight="false" hidden="false" ht="12.1" outlineLevel="0" r="6">
      <c r="A6" s="37" t="n">
        <v>44328</v>
      </c>
      <c r="B6" s="2" t="s">
        <v>793</v>
      </c>
      <c r="C6" s="2" t="s">
        <v>46</v>
      </c>
      <c r="D6" s="2" t="s">
        <v>47</v>
      </c>
      <c r="E6" s="7" t="n">
        <v>10</v>
      </c>
      <c r="F6" s="2" t="s">
        <v>20</v>
      </c>
      <c r="G6" s="6" t="n">
        <v>18.7</v>
      </c>
      <c r="H6" s="6" t="n">
        <v>280.59</v>
      </c>
      <c r="I6" s="6" t="n">
        <v>238.03</v>
      </c>
      <c r="J6" s="6" t="n">
        <v>24</v>
      </c>
      <c r="K6" s="6" t="n">
        <v>187</v>
      </c>
      <c r="L6" s="6" t="n">
        <v>163</v>
      </c>
      <c r="M6" s="6" t="n">
        <v>6.85</v>
      </c>
      <c r="N6" s="6" t="n">
        <v>5.81</v>
      </c>
    </row>
    <row collapsed="false" customFormat="false" customHeight="false" hidden="false" ht="12.1" outlineLevel="0" r="7">
      <c r="A7" s="37" t="n">
        <v>44330</v>
      </c>
      <c r="B7" s="2" t="s">
        <v>793</v>
      </c>
      <c r="C7" s="2" t="s">
        <v>57</v>
      </c>
      <c r="D7" s="2" t="s">
        <v>58</v>
      </c>
      <c r="E7" s="7" t="n">
        <v>10</v>
      </c>
      <c r="F7" s="2" t="s">
        <v>20</v>
      </c>
      <c r="G7" s="6" t="n">
        <v>9.45</v>
      </c>
      <c r="H7" s="6" t="n">
        <v>175.35</v>
      </c>
      <c r="I7" s="6" t="n">
        <v>162.03</v>
      </c>
      <c r="J7" s="6" t="n">
        <v>12</v>
      </c>
      <c r="K7" s="6" t="n">
        <v>94.5</v>
      </c>
      <c r="L7" s="6" t="n">
        <v>82.5</v>
      </c>
      <c r="M7" s="6" t="n">
        <v>5.09</v>
      </c>
      <c r="N7" s="6" t="n">
        <v>4.7</v>
      </c>
    </row>
    <row collapsed="false" customFormat="false" customHeight="false" hidden="false" ht="12.1" outlineLevel="0" r="8">
      <c r="A8" s="37" t="n">
        <v>44334</v>
      </c>
      <c r="B8" s="2" t="s">
        <v>793</v>
      </c>
      <c r="C8" s="2" t="s">
        <v>52</v>
      </c>
      <c r="D8" s="2" t="s">
        <v>53</v>
      </c>
      <c r="E8" s="7" t="n">
        <v>3</v>
      </c>
      <c r="F8" s="2" t="s">
        <v>20</v>
      </c>
      <c r="G8" s="6" t="n">
        <v>38</v>
      </c>
      <c r="H8" s="6" t="n">
        <v>637.1</v>
      </c>
      <c r="I8" s="6" t="n">
        <v>714</v>
      </c>
      <c r="J8" s="6" t="n">
        <v>15</v>
      </c>
      <c r="K8" s="6" t="n">
        <v>114</v>
      </c>
      <c r="L8" s="6" t="n">
        <v>99</v>
      </c>
      <c r="M8" s="6" t="n">
        <v>4.62</v>
      </c>
      <c r="N8" s="6" t="n">
        <v>5.18</v>
      </c>
    </row>
    <row collapsed="false" customFormat="false" customHeight="false" hidden="false" ht="12.1" outlineLevel="0" r="9">
      <c r="A9" s="37" t="n">
        <v>44344</v>
      </c>
      <c r="B9" s="2" t="s">
        <v>793</v>
      </c>
      <c r="C9" s="2" t="s">
        <v>37</v>
      </c>
      <c r="D9" s="2" t="s">
        <v>38</v>
      </c>
      <c r="E9" s="7" t="n">
        <v>1</v>
      </c>
      <c r="F9" s="2" t="s">
        <v>20</v>
      </c>
      <c r="G9" s="6" t="n">
        <v>110.73</v>
      </c>
      <c r="H9" s="6" t="n">
        <v>2204</v>
      </c>
      <c r="I9" s="6" t="n">
        <v>2387.65</v>
      </c>
      <c r="J9" s="6" t="n">
        <v>18.09</v>
      </c>
      <c r="K9" s="6" t="n">
        <v>110.73</v>
      </c>
      <c r="L9" s="6" t="n">
        <v>92.64</v>
      </c>
      <c r="M9" s="6" t="n">
        <v>3.88</v>
      </c>
      <c r="N9" s="6" t="n">
        <v>4.2</v>
      </c>
    </row>
    <row collapsed="false" customFormat="false" customHeight="false" hidden="false" ht="12.1" outlineLevel="0" r="10">
      <c r="A10" s="37" t="n">
        <v>44356</v>
      </c>
      <c r="B10" s="2" t="s">
        <v>793</v>
      </c>
      <c r="C10" s="2" t="s">
        <v>76</v>
      </c>
      <c r="D10" s="2" t="s">
        <v>77</v>
      </c>
      <c r="E10" s="7" t="n">
        <v>1</v>
      </c>
      <c r="F10" s="2" t="s">
        <v>20</v>
      </c>
      <c r="G10" s="6" t="n">
        <v>28.6</v>
      </c>
      <c r="H10" s="6" t="n">
        <v>675</v>
      </c>
      <c r="I10" s="6" t="n">
        <v>616.92</v>
      </c>
      <c r="J10" s="6" t="n">
        <v>4</v>
      </c>
      <c r="K10" s="6" t="n">
        <v>28.6</v>
      </c>
      <c r="L10" s="6" t="n">
        <v>24.6</v>
      </c>
      <c r="M10" s="6" t="n">
        <v>3.99</v>
      </c>
      <c r="N10" s="6" t="n">
        <v>3.64</v>
      </c>
    </row>
    <row collapsed="false" customFormat="false" customHeight="false" hidden="false" ht="12.1" outlineLevel="0" r="11">
      <c r="A11" s="37" t="n">
        <v>44364</v>
      </c>
      <c r="B11" s="2" t="s">
        <v>793</v>
      </c>
      <c r="C11" s="2" t="s">
        <v>74</v>
      </c>
      <c r="D11" s="2" t="s">
        <v>75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51.68</v>
      </c>
      <c r="J11" s="6" t="n">
        <v>1</v>
      </c>
      <c r="K11" s="6" t="n">
        <v>9.45</v>
      </c>
      <c r="L11" s="6" t="n">
        <v>8.45</v>
      </c>
      <c r="M11" s="6" t="n">
        <v>1.64</v>
      </c>
      <c r="N11" s="6" t="n">
        <v>1.33</v>
      </c>
    </row>
    <row collapsed="false" customFormat="false" customHeight="false" hidden="false" ht="12.1" outlineLevel="0" r="12">
      <c r="A12" s="37" t="n">
        <v>44364</v>
      </c>
      <c r="B12" s="2" t="s">
        <v>793</v>
      </c>
      <c r="C12" s="2" t="s">
        <v>74</v>
      </c>
      <c r="D12" s="2" t="s">
        <v>75</v>
      </c>
      <c r="E12" s="7" t="n">
        <v>10</v>
      </c>
      <c r="F12" s="2" t="s">
        <v>20</v>
      </c>
      <c r="G12" s="6" t="n">
        <v>1.795</v>
      </c>
      <c r="H12" s="6" t="n">
        <v>63.535</v>
      </c>
      <c r="I12" s="6" t="n">
        <v>51.68</v>
      </c>
      <c r="J12" s="6" t="n">
        <v>2</v>
      </c>
      <c r="K12" s="6" t="n">
        <v>17.95</v>
      </c>
      <c r="L12" s="6" t="n">
        <v>15.95</v>
      </c>
      <c r="M12" s="6" t="n">
        <v>3.09</v>
      </c>
      <c r="N12" s="6" t="n">
        <v>2.51</v>
      </c>
    </row>
    <row collapsed="false" customFormat="false" customHeight="false" hidden="false" ht="12.1" outlineLevel="0" r="13">
      <c r="A13" s="37" t="n">
        <v>44370</v>
      </c>
      <c r="B13" s="2" t="s">
        <v>793</v>
      </c>
      <c r="C13" s="2" t="s">
        <v>40</v>
      </c>
      <c r="D13" s="2" t="s">
        <v>41</v>
      </c>
      <c r="E13" s="7" t="n">
        <v>10</v>
      </c>
      <c r="F13" s="2" t="s">
        <v>20</v>
      </c>
      <c r="G13" s="6" t="n">
        <v>7.71</v>
      </c>
      <c r="H13" s="6" t="n">
        <v>246.7</v>
      </c>
      <c r="I13" s="6" t="n">
        <v>208.14</v>
      </c>
      <c r="J13" s="6" t="n">
        <v>10</v>
      </c>
      <c r="K13" s="6" t="n">
        <v>77.1</v>
      </c>
      <c r="L13" s="6" t="n">
        <v>67.1</v>
      </c>
      <c r="M13" s="6" t="n">
        <v>3.22</v>
      </c>
      <c r="N13" s="6" t="n">
        <v>2.72</v>
      </c>
    </row>
    <row collapsed="false" customFormat="false" customHeight="false" hidden="false" ht="12.1" outlineLevel="0" r="14">
      <c r="A14" s="37" t="n">
        <v>44379</v>
      </c>
      <c r="B14" s="2" t="s">
        <v>793</v>
      </c>
      <c r="C14" s="2" t="s">
        <v>49</v>
      </c>
      <c r="D14" s="2" t="s">
        <v>50</v>
      </c>
      <c r="E14" s="7" t="n">
        <v>2000</v>
      </c>
      <c r="F14" s="2" t="s">
        <v>20</v>
      </c>
      <c r="G14" s="6" t="n">
        <v>0.06</v>
      </c>
      <c r="H14" s="6" t="n">
        <v>0.741</v>
      </c>
      <c r="I14" s="6" t="n">
        <v>0.76</v>
      </c>
      <c r="J14" s="6" t="n">
        <v>16</v>
      </c>
      <c r="K14" s="6" t="n">
        <v>120.0916</v>
      </c>
      <c r="L14" s="6" t="n">
        <v>104.09</v>
      </c>
      <c r="M14" s="6" t="n">
        <v>6.87</v>
      </c>
      <c r="N14" s="6" t="n">
        <v>7.02</v>
      </c>
    </row>
    <row collapsed="false" customFormat="false" customHeight="false" hidden="false" ht="12.1" outlineLevel="0" r="15">
      <c r="A15" s="37" t="n">
        <v>44381</v>
      </c>
      <c r="B15" s="2" t="s">
        <v>793</v>
      </c>
      <c r="C15" s="2" t="s">
        <v>31</v>
      </c>
      <c r="D15" s="2" t="s">
        <v>32</v>
      </c>
      <c r="E15" s="7" t="n">
        <v>20</v>
      </c>
      <c r="F15" s="2" t="s">
        <v>20</v>
      </c>
      <c r="G15" s="6" t="n">
        <v>9.54</v>
      </c>
      <c r="H15" s="6" t="n">
        <v>126.14</v>
      </c>
      <c r="I15" s="6" t="n">
        <v>95.96</v>
      </c>
      <c r="J15" s="6" t="n">
        <v>24</v>
      </c>
      <c r="K15" s="6" t="n">
        <v>190.8</v>
      </c>
      <c r="L15" s="6" t="n">
        <v>166.8</v>
      </c>
      <c r="M15" s="6" t="n">
        <v>8.69</v>
      </c>
      <c r="N15" s="6" t="n">
        <v>6.61</v>
      </c>
    </row>
    <row collapsed="false" customFormat="false" customHeight="false" hidden="false" ht="12.1" outlineLevel="0" r="16">
      <c r="A16" s="37" t="n">
        <v>44382</v>
      </c>
      <c r="B16" s="2" t="s">
        <v>793</v>
      </c>
      <c r="C16" s="2" t="s">
        <v>54</v>
      </c>
      <c r="D16" s="2" t="s">
        <v>55</v>
      </c>
      <c r="E16" s="7" t="n">
        <v>100000</v>
      </c>
      <c r="F16" s="2" t="s">
        <v>20</v>
      </c>
      <c r="G16" s="6" t="n">
        <v>0.0011</v>
      </c>
      <c r="H16" s="6" t="n">
        <v>0.01111</v>
      </c>
      <c r="I16" s="6" t="n">
        <v>0.01</v>
      </c>
      <c r="J16" s="6" t="n">
        <v>14</v>
      </c>
      <c r="K16" s="6" t="n">
        <v>107.05</v>
      </c>
      <c r="L16" s="6" t="n">
        <v>93.05</v>
      </c>
      <c r="M16" s="6" t="n">
        <v>8.16</v>
      </c>
      <c r="N16" s="6" t="n">
        <v>8.38</v>
      </c>
    </row>
    <row collapsed="false" customFormat="false" customHeight="false" hidden="false" ht="12.1" outlineLevel="0" r="17">
      <c r="A17" s="37" t="n">
        <v>44388</v>
      </c>
      <c r="B17" s="2" t="s">
        <v>793</v>
      </c>
      <c r="C17" s="2" t="s">
        <v>472</v>
      </c>
      <c r="D17" s="2" t="s">
        <v>794</v>
      </c>
      <c r="E17" s="7" t="n">
        <v>10</v>
      </c>
      <c r="F17" s="2" t="s">
        <v>20</v>
      </c>
      <c r="G17" s="6" t="n">
        <v>6.07</v>
      </c>
      <c r="H17" s="6" t="n">
        <v>143.7</v>
      </c>
      <c r="I17" s="6" t="n">
        <v>136.67</v>
      </c>
      <c r="J17" s="6" t="n">
        <v>8</v>
      </c>
      <c r="K17" s="6" t="n">
        <v>60.7</v>
      </c>
      <c r="L17" s="6" t="n">
        <v>52.7</v>
      </c>
      <c r="M17" s="6" t="n">
        <v>3.86</v>
      </c>
      <c r="N17" s="6" t="n">
        <v>3.67</v>
      </c>
    </row>
    <row collapsed="false" customFormat="false" customHeight="false" hidden="false" ht="12.1" outlineLevel="0" r="18">
      <c r="A18" s="37" t="n">
        <v>44386</v>
      </c>
      <c r="B18" s="2" t="s">
        <v>793</v>
      </c>
      <c r="C18" s="2" t="s">
        <v>66</v>
      </c>
      <c r="D18" s="2" t="s">
        <v>67</v>
      </c>
      <c r="E18" s="7" t="n">
        <v>1</v>
      </c>
      <c r="F18" s="2" t="s">
        <v>20</v>
      </c>
      <c r="G18" s="6" t="n">
        <v>12.3</v>
      </c>
      <c r="H18" s="6" t="n">
        <v>519.1</v>
      </c>
      <c r="I18" s="6" t="n">
        <v>505.45</v>
      </c>
      <c r="J18" s="6" t="n">
        <v>2</v>
      </c>
      <c r="K18" s="6" t="n">
        <v>12.3</v>
      </c>
      <c r="L18" s="6" t="n">
        <v>10.3</v>
      </c>
      <c r="M18" s="6" t="n">
        <v>2.04</v>
      </c>
      <c r="N18" s="6" t="n">
        <v>1.98</v>
      </c>
    </row>
    <row collapsed="false" customFormat="false" customHeight="false" hidden="false" ht="12.1" outlineLevel="0" r="19">
      <c r="A19" s="37" t="n">
        <v>44385</v>
      </c>
      <c r="B19" s="2" t="s">
        <v>793</v>
      </c>
      <c r="C19" s="2" t="s">
        <v>25</v>
      </c>
      <c r="D19" s="2" t="s">
        <v>26</v>
      </c>
      <c r="E19" s="7" t="n">
        <v>20</v>
      </c>
      <c r="F19" s="2" t="s">
        <v>20</v>
      </c>
      <c r="G19" s="6" t="n">
        <v>26.51</v>
      </c>
      <c r="H19" s="6" t="n">
        <v>318.2</v>
      </c>
      <c r="I19" s="6" t="n">
        <v>321.62</v>
      </c>
      <c r="J19" s="6" t="n">
        <v>65</v>
      </c>
      <c r="K19" s="6" t="n">
        <v>530.2</v>
      </c>
      <c r="L19" s="6" t="n">
        <v>465.2</v>
      </c>
      <c r="M19" s="6" t="n">
        <v>7.23</v>
      </c>
      <c r="N19" s="6" t="n">
        <v>7.31</v>
      </c>
    </row>
    <row collapsed="false" customFormat="false" customHeight="false" hidden="false" ht="12.1" outlineLevel="0" r="20">
      <c r="A20" s="37" t="n">
        <v>44389</v>
      </c>
      <c r="B20" s="2" t="s">
        <v>793</v>
      </c>
      <c r="C20" s="2" t="s">
        <v>68</v>
      </c>
      <c r="D20" s="2" t="s">
        <v>69</v>
      </c>
      <c r="E20" s="7" t="n">
        <v>10</v>
      </c>
      <c r="F20" s="2" t="s">
        <v>20</v>
      </c>
      <c r="G20" s="6" t="n">
        <v>5</v>
      </c>
      <c r="H20" s="6" t="n">
        <v>88.35</v>
      </c>
      <c r="I20" s="6" t="n">
        <v>85.36</v>
      </c>
      <c r="J20" s="6" t="n">
        <v>7</v>
      </c>
      <c r="K20" s="6" t="n">
        <v>50</v>
      </c>
      <c r="L20" s="6" t="n">
        <v>43</v>
      </c>
      <c r="M20" s="6" t="n">
        <v>5.04</v>
      </c>
      <c r="N20" s="6" t="n">
        <v>4.87</v>
      </c>
    </row>
    <row collapsed="false" customFormat="false" customHeight="false" hidden="false" ht="12.1" outlineLevel="0" r="21">
      <c r="A21" s="37" t="n">
        <v>44389</v>
      </c>
      <c r="B21" s="2" t="s">
        <v>793</v>
      </c>
      <c r="C21" s="2" t="s">
        <v>43</v>
      </c>
      <c r="D21" s="2" t="s">
        <v>44</v>
      </c>
      <c r="E21" s="7" t="n">
        <v>300</v>
      </c>
      <c r="F21" s="2" t="s">
        <v>20</v>
      </c>
      <c r="G21" s="6" t="n">
        <v>0.06</v>
      </c>
      <c r="H21" s="6" t="n">
        <v>6.97</v>
      </c>
      <c r="I21" s="6" t="n">
        <v>7.65</v>
      </c>
      <c r="J21" s="6" t="n">
        <v>2</v>
      </c>
      <c r="K21" s="6" t="n">
        <v>18</v>
      </c>
      <c r="L21" s="6" t="n">
        <v>16</v>
      </c>
      <c r="M21" s="6" t="n">
        <v>0.7</v>
      </c>
      <c r="N21" s="6" t="n">
        <v>0.77</v>
      </c>
    </row>
    <row collapsed="false" customFormat="false" customHeight="false" hidden="false" ht="12.1" outlineLevel="0" r="22">
      <c r="A22" s="37" t="n">
        <v>44387</v>
      </c>
      <c r="B22" s="2" t="s">
        <v>793</v>
      </c>
      <c r="C22" s="2" t="s">
        <v>70</v>
      </c>
      <c r="D22" s="2" t="s">
        <v>71</v>
      </c>
      <c r="E22" s="7" t="n">
        <v>1000</v>
      </c>
      <c r="F22" s="2" t="s">
        <v>20</v>
      </c>
      <c r="G22" s="6" t="n">
        <v>0.053</v>
      </c>
      <c r="H22" s="6" t="n">
        <v>0.8339</v>
      </c>
      <c r="I22" s="6" t="n">
        <v>0.83</v>
      </c>
      <c r="J22" s="6" t="n">
        <v>7</v>
      </c>
      <c r="K22" s="6" t="n">
        <v>53.04</v>
      </c>
      <c r="L22" s="6" t="n">
        <v>46.04</v>
      </c>
      <c r="M22" s="6" t="n">
        <v>5.57</v>
      </c>
      <c r="N22" s="6" t="n">
        <v>5.52</v>
      </c>
    </row>
    <row collapsed="false" customFormat="false" customHeight="false" hidden="false" ht="12.1" outlineLevel="0" r="23">
      <c r="A23" s="37" t="n">
        <v>44392</v>
      </c>
      <c r="B23" s="2" t="s">
        <v>793</v>
      </c>
      <c r="C23" s="2" t="s">
        <v>28</v>
      </c>
      <c r="D23" s="2" t="s">
        <v>29</v>
      </c>
      <c r="E23" s="7" t="n">
        <v>10</v>
      </c>
      <c r="F23" s="2" t="s">
        <v>20</v>
      </c>
      <c r="G23" s="6" t="n">
        <v>12.55</v>
      </c>
      <c r="H23" s="6" t="n">
        <v>280.01</v>
      </c>
      <c r="I23" s="6" t="n">
        <v>224.66</v>
      </c>
      <c r="J23" s="6" t="n">
        <v>15</v>
      </c>
      <c r="K23" s="6" t="n">
        <v>125.5</v>
      </c>
      <c r="L23" s="6" t="n">
        <v>110.5</v>
      </c>
      <c r="M23" s="6" t="n">
        <v>4.92</v>
      </c>
      <c r="N23" s="6" t="n">
        <v>3.95</v>
      </c>
    </row>
    <row collapsed="false" customFormat="false" customHeight="false" hidden="false" ht="12.1" outlineLevel="0" r="24">
      <c r="A24" s="37" t="n">
        <v>44440</v>
      </c>
      <c r="B24" s="2" t="s">
        <v>793</v>
      </c>
      <c r="C24" s="2" t="s">
        <v>475</v>
      </c>
      <c r="D24" s="2" t="s">
        <v>795</v>
      </c>
      <c r="E24" s="7" t="n">
        <v>2</v>
      </c>
      <c r="F24" s="2" t="s">
        <v>20</v>
      </c>
      <c r="G24" s="6" t="n">
        <v>32.815</v>
      </c>
      <c r="H24" s="6" t="n">
        <v>1467.3</v>
      </c>
      <c r="I24" s="6" t="n">
        <v>1696.18</v>
      </c>
      <c r="J24" s="6" t="n">
        <v>0</v>
      </c>
      <c r="K24" s="6" t="n">
        <v>65.63</v>
      </c>
      <c r="L24" s="6" t="n">
        <v>65.63</v>
      </c>
      <c r="M24" s="6" t="n">
        <v>1.93</v>
      </c>
      <c r="N24" s="6" t="n">
        <v>2.24</v>
      </c>
    </row>
    <row collapsed="false" customFormat="false" customHeight="false" hidden="false" ht="12.1" outlineLevel="0" r="25">
      <c r="A25" s="37" t="n">
        <v>44446</v>
      </c>
      <c r="B25" s="2" t="s">
        <v>793</v>
      </c>
      <c r="C25" s="2" t="s">
        <v>40</v>
      </c>
      <c r="D25" s="2" t="s">
        <v>41</v>
      </c>
      <c r="E25" s="7" t="n">
        <v>10</v>
      </c>
      <c r="F25" s="2" t="s">
        <v>20</v>
      </c>
      <c r="G25" s="6" t="n">
        <v>13.62</v>
      </c>
      <c r="H25" s="6" t="n">
        <v>236.2</v>
      </c>
      <c r="I25" s="6" t="n">
        <v>208.14</v>
      </c>
      <c r="J25" s="6" t="n">
        <v>18</v>
      </c>
      <c r="K25" s="6" t="n">
        <v>136.2</v>
      </c>
      <c r="L25" s="6" t="n">
        <v>118.2</v>
      </c>
      <c r="M25" s="6" t="n">
        <v>5.68</v>
      </c>
      <c r="N25" s="6" t="n">
        <v>5</v>
      </c>
    </row>
    <row collapsed="false" customFormat="false" customHeight="false" hidden="false" ht="12.1" outlineLevel="0" r="26">
      <c r="A26" s="37" t="n">
        <v>44466</v>
      </c>
      <c r="B26" s="2" t="s">
        <v>793</v>
      </c>
      <c r="C26" s="2" t="s">
        <v>74</v>
      </c>
      <c r="D26" s="2" t="s">
        <v>75</v>
      </c>
      <c r="E26" s="7" t="n">
        <v>10</v>
      </c>
      <c r="F26" s="2" t="s">
        <v>20</v>
      </c>
      <c r="G26" s="6" t="n">
        <v>3.53</v>
      </c>
      <c r="H26" s="6" t="n">
        <v>72.59</v>
      </c>
      <c r="I26" s="6" t="n">
        <v>51.68</v>
      </c>
      <c r="J26" s="6" t="n">
        <v>5</v>
      </c>
      <c r="K26" s="6" t="n">
        <v>35.3</v>
      </c>
      <c r="L26" s="6" t="n">
        <v>30.3</v>
      </c>
      <c r="M26" s="6" t="n">
        <v>5.86</v>
      </c>
      <c r="N26" s="6" t="n">
        <v>4.17</v>
      </c>
    </row>
    <row collapsed="false" customFormat="false" customHeight="false" hidden="false" ht="12.1" outlineLevel="0" r="27">
      <c r="A27" s="37" t="n">
        <v>44474</v>
      </c>
      <c r="B27" s="2" t="s">
        <v>793</v>
      </c>
      <c r="C27" s="2" t="s">
        <v>76</v>
      </c>
      <c r="D27" s="2" t="s">
        <v>77</v>
      </c>
      <c r="E27" s="7" t="n">
        <v>1</v>
      </c>
      <c r="F27" s="2" t="s">
        <v>20</v>
      </c>
      <c r="G27" s="6" t="n">
        <v>45</v>
      </c>
      <c r="H27" s="6" t="n">
        <v>918.5</v>
      </c>
      <c r="I27" s="6" t="n">
        <v>616.92</v>
      </c>
      <c r="J27" s="6" t="n">
        <v>6</v>
      </c>
      <c r="K27" s="6" t="n">
        <v>45</v>
      </c>
      <c r="L27" s="6" t="n">
        <v>39</v>
      </c>
      <c r="M27" s="6" t="n">
        <v>6.32</v>
      </c>
      <c r="N27" s="6" t="n">
        <v>4.25</v>
      </c>
    </row>
    <row collapsed="false" customFormat="false" customHeight="false" hidden="false" ht="12.1" outlineLevel="0" r="28">
      <c r="A28" s="37" t="n">
        <v>44481</v>
      </c>
      <c r="B28" s="2" t="s">
        <v>793</v>
      </c>
      <c r="C28" s="2" t="s">
        <v>66</v>
      </c>
      <c r="D28" s="2" t="s">
        <v>67</v>
      </c>
      <c r="E28" s="7" t="n">
        <v>2</v>
      </c>
      <c r="F28" s="2" t="s">
        <v>20</v>
      </c>
      <c r="G28" s="6" t="n">
        <v>16.52</v>
      </c>
      <c r="H28" s="6" t="n">
        <v>574.4</v>
      </c>
      <c r="I28" s="6" t="n">
        <v>493.05</v>
      </c>
      <c r="J28" s="6" t="n">
        <v>4</v>
      </c>
      <c r="K28" s="6" t="n">
        <v>33.04</v>
      </c>
      <c r="L28" s="6" t="n">
        <v>29.04</v>
      </c>
      <c r="M28" s="6" t="n">
        <v>2.94</v>
      </c>
      <c r="N28" s="6" t="n">
        <v>2.53</v>
      </c>
    </row>
    <row collapsed="false" customFormat="false" customHeight="false" hidden="false" ht="12.1" outlineLevel="0" r="29">
      <c r="A29" s="37" t="n">
        <v>44481</v>
      </c>
      <c r="B29" s="2" t="s">
        <v>793</v>
      </c>
      <c r="C29" s="2" t="s">
        <v>25</v>
      </c>
      <c r="D29" s="2" t="s">
        <v>26</v>
      </c>
      <c r="E29" s="7" t="n">
        <v>20</v>
      </c>
      <c r="F29" s="2" t="s">
        <v>20</v>
      </c>
      <c r="G29" s="6" t="n">
        <v>10.55</v>
      </c>
      <c r="H29" s="6" t="n">
        <v>318.05</v>
      </c>
      <c r="I29" s="6" t="n">
        <v>321.62</v>
      </c>
      <c r="J29" s="6" t="n">
        <v>26</v>
      </c>
      <c r="K29" s="6" t="n">
        <v>211</v>
      </c>
      <c r="L29" s="6" t="n">
        <v>185</v>
      </c>
      <c r="M29" s="6" t="n">
        <v>2.88</v>
      </c>
      <c r="N29" s="6" t="n">
        <v>2.91</v>
      </c>
    </row>
    <row collapsed="false" customFormat="false" customHeight="false" hidden="false" ht="12.1" outlineLevel="0" r="30">
      <c r="A30" s="37" t="n">
        <v>44488</v>
      </c>
      <c r="B30" s="2" t="s">
        <v>793</v>
      </c>
      <c r="C30" s="2" t="s">
        <v>31</v>
      </c>
      <c r="D30" s="2" t="s">
        <v>32</v>
      </c>
      <c r="E30" s="7" t="n">
        <v>20</v>
      </c>
      <c r="F30" s="2" t="s">
        <v>20</v>
      </c>
      <c r="G30" s="6" t="n">
        <v>8.79</v>
      </c>
      <c r="H30" s="6" t="n">
        <v>132.76</v>
      </c>
      <c r="I30" s="6" t="n">
        <v>95.96</v>
      </c>
      <c r="J30" s="6" t="n">
        <v>22</v>
      </c>
      <c r="K30" s="6" t="n">
        <v>175.8</v>
      </c>
      <c r="L30" s="6" t="n">
        <v>153.8</v>
      </c>
      <c r="M30" s="6" t="n">
        <v>8.01</v>
      </c>
      <c r="N30" s="6" t="n">
        <v>5.79</v>
      </c>
    </row>
    <row collapsed="false" customFormat="false" customHeight="false" hidden="false" ht="12.1" outlineLevel="0" r="31">
      <c r="A31" s="37" t="n">
        <v>44537</v>
      </c>
      <c r="B31" s="2" t="s">
        <v>793</v>
      </c>
      <c r="C31" s="2" t="s">
        <v>40</v>
      </c>
      <c r="D31" s="2" t="s">
        <v>41</v>
      </c>
      <c r="E31" s="7" t="n">
        <v>10</v>
      </c>
      <c r="F31" s="2" t="s">
        <v>20</v>
      </c>
      <c r="G31" s="6" t="n">
        <v>13.33</v>
      </c>
      <c r="H31" s="6" t="n">
        <v>208.36</v>
      </c>
      <c r="I31" s="6" t="n">
        <v>208.14</v>
      </c>
      <c r="J31" s="6" t="n">
        <v>17</v>
      </c>
      <c r="K31" s="6" t="n">
        <v>133.3</v>
      </c>
      <c r="L31" s="6" t="n">
        <v>116.3</v>
      </c>
      <c r="M31" s="6" t="n">
        <v>5.59</v>
      </c>
      <c r="N31" s="6" t="n">
        <v>5.58</v>
      </c>
    </row>
    <row collapsed="false" customFormat="false" customHeight="false" hidden="false" ht="12.1" outlineLevel="0" r="32">
      <c r="A32" s="37" t="n">
        <v>44546</v>
      </c>
      <c r="B32" s="2" t="s">
        <v>793</v>
      </c>
      <c r="C32" s="2" t="s">
        <v>52</v>
      </c>
      <c r="D32" s="2" t="s">
        <v>53</v>
      </c>
      <c r="E32" s="7" t="n">
        <v>6</v>
      </c>
      <c r="F32" s="2" t="s">
        <v>20</v>
      </c>
      <c r="G32" s="6" t="n">
        <v>35</v>
      </c>
      <c r="H32" s="6" t="n">
        <v>486</v>
      </c>
      <c r="I32" s="6" t="n">
        <v>657.46</v>
      </c>
      <c r="J32" s="6" t="n">
        <v>27</v>
      </c>
      <c r="K32" s="6" t="n">
        <v>210</v>
      </c>
      <c r="L32" s="6" t="n">
        <v>183</v>
      </c>
      <c r="M32" s="6" t="n">
        <v>4.64</v>
      </c>
      <c r="N32" s="6" t="n">
        <v>6.28</v>
      </c>
    </row>
    <row collapsed="false" customFormat="false" customHeight="false" hidden="false" ht="12.1" outlineLevel="0" r="33">
      <c r="A33" s="37" t="n">
        <v>44547</v>
      </c>
      <c r="B33" s="2" t="s">
        <v>793</v>
      </c>
      <c r="C33" s="2" t="s">
        <v>37</v>
      </c>
      <c r="D33" s="2" t="s">
        <v>38</v>
      </c>
      <c r="E33" s="7" t="n">
        <v>1</v>
      </c>
      <c r="F33" s="2" t="s">
        <v>20</v>
      </c>
      <c r="G33" s="6" t="n">
        <v>73.65</v>
      </c>
      <c r="H33" s="6" t="n">
        <v>2031</v>
      </c>
      <c r="I33" s="6" t="n">
        <v>2387.65</v>
      </c>
      <c r="J33" s="6" t="n">
        <v>12.73</v>
      </c>
      <c r="K33" s="6" t="n">
        <v>73.65</v>
      </c>
      <c r="L33" s="6" t="n">
        <v>60.92</v>
      </c>
      <c r="M33" s="6" t="n">
        <v>2.55</v>
      </c>
      <c r="N33" s="6" t="n">
        <v>3</v>
      </c>
    </row>
    <row collapsed="false" customFormat="false" customHeight="false" hidden="false" ht="12.1" outlineLevel="0" r="34">
      <c r="A34" s="37" t="n">
        <v>44556</v>
      </c>
      <c r="B34" s="2" t="s">
        <v>793</v>
      </c>
      <c r="C34" s="2" t="s">
        <v>472</v>
      </c>
      <c r="D34" s="2" t="s">
        <v>794</v>
      </c>
      <c r="E34" s="7" t="n">
        <v>20</v>
      </c>
      <c r="F34" s="2" t="s">
        <v>20</v>
      </c>
      <c r="G34" s="6" t="n">
        <v>5.2</v>
      </c>
      <c r="H34" s="6" t="n">
        <v>124.54</v>
      </c>
      <c r="I34" s="6" t="n">
        <v>128.88</v>
      </c>
      <c r="J34" s="6" t="n">
        <v>14</v>
      </c>
      <c r="K34" s="6" t="n">
        <v>104</v>
      </c>
      <c r="L34" s="6" t="n">
        <v>90</v>
      </c>
      <c r="M34" s="6" t="n">
        <v>3.49</v>
      </c>
      <c r="N34" s="6" t="n">
        <v>3.61</v>
      </c>
    </row>
    <row collapsed="false" customFormat="false" customHeight="false" hidden="false" ht="12.1" outlineLevel="0" r="35">
      <c r="A35" s="37" t="n">
        <v>44566</v>
      </c>
      <c r="B35" s="2" t="s">
        <v>793</v>
      </c>
      <c r="C35" s="2" t="s">
        <v>76</v>
      </c>
      <c r="D35" s="2" t="s">
        <v>77</v>
      </c>
      <c r="E35" s="7" t="n">
        <v>1</v>
      </c>
      <c r="F35" s="2" t="s">
        <v>20</v>
      </c>
      <c r="G35" s="6" t="n">
        <v>23.5</v>
      </c>
      <c r="H35" s="6" t="n">
        <v>962</v>
      </c>
      <c r="I35" s="6" t="n">
        <v>616.92</v>
      </c>
      <c r="J35" s="6" t="n">
        <v>3</v>
      </c>
      <c r="K35" s="6" t="n">
        <v>23.5</v>
      </c>
      <c r="L35" s="6" t="n">
        <v>20.5</v>
      </c>
      <c r="M35" s="6" t="n">
        <v>3.32</v>
      </c>
      <c r="N35" s="6" t="n">
        <v>2.13</v>
      </c>
    </row>
    <row collapsed="false" customFormat="false" customHeight="false" hidden="false" ht="12.1" outlineLevel="0" r="36">
      <c r="A36" s="37" t="n">
        <v>44571</v>
      </c>
      <c r="B36" s="2" t="s">
        <v>793</v>
      </c>
      <c r="C36" s="2" t="s">
        <v>66</v>
      </c>
      <c r="D36" s="2" t="s">
        <v>67</v>
      </c>
      <c r="E36" s="7" t="n">
        <v>3</v>
      </c>
      <c r="F36" s="2" t="s">
        <v>20</v>
      </c>
      <c r="G36" s="6" t="n">
        <v>9.98</v>
      </c>
      <c r="H36" s="6" t="n">
        <v>499.8</v>
      </c>
      <c r="I36" s="6" t="n">
        <v>485.14</v>
      </c>
      <c r="J36" s="6" t="n">
        <v>4</v>
      </c>
      <c r="K36" s="6" t="n">
        <v>29.94</v>
      </c>
      <c r="L36" s="6" t="n">
        <v>25.94</v>
      </c>
      <c r="M36" s="6" t="n">
        <v>1.78</v>
      </c>
      <c r="N36" s="6" t="n">
        <v>1.73</v>
      </c>
    </row>
    <row collapsed="false" customFormat="false" customHeight="false" hidden="false" ht="12.1" outlineLevel="0" r="37">
      <c r="A37" s="37" t="n">
        <v>44574</v>
      </c>
      <c r="B37" s="2" t="s">
        <v>793</v>
      </c>
      <c r="C37" s="2" t="s">
        <v>74</v>
      </c>
      <c r="D37" s="2" t="s">
        <v>75</v>
      </c>
      <c r="E37" s="7" t="n">
        <v>10</v>
      </c>
      <c r="F37" s="2" t="s">
        <v>20</v>
      </c>
      <c r="G37" s="6" t="n">
        <v>2.663</v>
      </c>
      <c r="H37" s="6" t="n">
        <v>67.38</v>
      </c>
      <c r="I37" s="6" t="n">
        <v>51.68</v>
      </c>
      <c r="J37" s="6" t="n">
        <v>3</v>
      </c>
      <c r="K37" s="6" t="n">
        <v>26.63</v>
      </c>
      <c r="L37" s="6" t="n">
        <v>23.63</v>
      </c>
      <c r="M37" s="6" t="n">
        <v>4.57</v>
      </c>
      <c r="N37" s="6" t="n">
        <v>3.51</v>
      </c>
    </row>
    <row collapsed="false" customFormat="false" customHeight="false" hidden="false" ht="12.1" outlineLevel="0" r="38">
      <c r="A38" s="37" t="n">
        <v>44575</v>
      </c>
      <c r="B38" s="2" t="s">
        <v>793</v>
      </c>
      <c r="C38" s="2" t="s">
        <v>17</v>
      </c>
      <c r="D38" s="2" t="s">
        <v>19</v>
      </c>
      <c r="E38" s="7" t="n">
        <v>1</v>
      </c>
      <c r="F38" s="2" t="s">
        <v>20</v>
      </c>
      <c r="G38" s="6" t="n">
        <v>1523.17</v>
      </c>
      <c r="H38" s="6" t="n">
        <v>22648</v>
      </c>
      <c r="I38" s="6" t="n">
        <v>21602.95</v>
      </c>
      <c r="J38" s="6" t="n">
        <v>198</v>
      </c>
      <c r="K38" s="6" t="n">
        <v>1523.17</v>
      </c>
      <c r="L38" s="6" t="n">
        <v>1325.17</v>
      </c>
      <c r="M38" s="6" t="n">
        <v>6.13</v>
      </c>
      <c r="N38" s="6" t="n">
        <v>5.85</v>
      </c>
    </row>
    <row collapsed="false" customFormat="false" customHeight="false" hidden="false" ht="12.1" outlineLevel="0" r="39">
      <c r="A39" s="37" t="n">
        <v>44726</v>
      </c>
      <c r="B39" s="2" t="s">
        <v>793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1166.22</v>
      </c>
      <c r="H39" s="6" t="n">
        <v>19102</v>
      </c>
      <c r="I39" s="6" t="n">
        <v>21602.95</v>
      </c>
      <c r="J39" s="6" t="n">
        <v>152</v>
      </c>
      <c r="K39" s="6" t="n">
        <v>1166.22</v>
      </c>
      <c r="L39" s="6" t="n">
        <v>1014.22</v>
      </c>
      <c r="M39" s="6" t="n">
        <v>4.69</v>
      </c>
      <c r="N39" s="6" t="n">
        <v>5.31</v>
      </c>
    </row>
    <row collapsed="false" customFormat="false" customHeight="false" hidden="false" ht="12.1" outlineLevel="0" r="40">
      <c r="A40" s="37" t="n">
        <v>44733</v>
      </c>
      <c r="B40" s="2" t="s">
        <v>793</v>
      </c>
      <c r="C40" s="2" t="s">
        <v>76</v>
      </c>
      <c r="D40" s="2" t="s">
        <v>77</v>
      </c>
      <c r="E40" s="7" t="n">
        <v>1</v>
      </c>
      <c r="F40" s="2" t="s">
        <v>20</v>
      </c>
      <c r="G40" s="6" t="n">
        <v>18</v>
      </c>
      <c r="H40" s="6" t="n">
        <v>686.5</v>
      </c>
      <c r="I40" s="6" t="n">
        <v>616.92</v>
      </c>
      <c r="J40" s="6" t="n">
        <v>2</v>
      </c>
      <c r="K40" s="6" t="n">
        <v>18</v>
      </c>
      <c r="L40" s="6" t="n">
        <v>16</v>
      </c>
      <c r="M40" s="6" t="n">
        <v>2.59</v>
      </c>
      <c r="N40" s="6" t="n">
        <v>2.33</v>
      </c>
    </row>
    <row collapsed="false" customFormat="false" customHeight="false" hidden="false" ht="12.1" outlineLevel="0" r="41">
      <c r="A41" s="37" t="n">
        <v>44750</v>
      </c>
      <c r="B41" s="2" t="s">
        <v>793</v>
      </c>
      <c r="C41" s="2" t="s">
        <v>66</v>
      </c>
      <c r="D41" s="2" t="s">
        <v>67</v>
      </c>
      <c r="E41" s="7" t="n">
        <v>3</v>
      </c>
      <c r="F41" s="2" t="s">
        <v>20</v>
      </c>
      <c r="G41" s="6" t="n">
        <v>16.14</v>
      </c>
      <c r="H41" s="6" t="n">
        <v>409.9</v>
      </c>
      <c r="I41" s="6" t="n">
        <v>485.14</v>
      </c>
      <c r="J41" s="6" t="n">
        <v>6</v>
      </c>
      <c r="K41" s="6" t="n">
        <v>48.42</v>
      </c>
      <c r="L41" s="6" t="n">
        <v>42.42</v>
      </c>
      <c r="M41" s="6" t="n">
        <v>2.91</v>
      </c>
      <c r="N41" s="6" t="n">
        <v>3.45</v>
      </c>
    </row>
    <row collapsed="false" customFormat="false" customHeight="false" hidden="false" ht="12.1" outlineLevel="0" r="42">
      <c r="A42" s="37" t="n">
        <v>44753</v>
      </c>
      <c r="B42" s="2" t="s">
        <v>793</v>
      </c>
      <c r="C42" s="2" t="s">
        <v>49</v>
      </c>
      <c r="D42" s="2" t="s">
        <v>50</v>
      </c>
      <c r="E42" s="7" t="n">
        <v>4000</v>
      </c>
      <c r="F42" s="2" t="s">
        <v>20</v>
      </c>
      <c r="G42" s="6" t="n">
        <v>0.0966</v>
      </c>
      <c r="H42" s="6" t="n">
        <v>0.555</v>
      </c>
      <c r="I42" s="6" t="n">
        <v>0.69</v>
      </c>
      <c r="J42" s="6" t="n">
        <v>50</v>
      </c>
      <c r="K42" s="6" t="n">
        <v>386.2144</v>
      </c>
      <c r="L42" s="6" t="n">
        <v>336.21</v>
      </c>
      <c r="M42" s="6" t="n">
        <v>12.1</v>
      </c>
      <c r="N42" s="6" t="n">
        <v>15.14</v>
      </c>
    </row>
    <row collapsed="false" customFormat="false" customHeight="false" hidden="false" ht="12.1" outlineLevel="0" r="43">
      <c r="A43" s="37" t="n">
        <v>44754</v>
      </c>
      <c r="B43" s="2" t="s">
        <v>793</v>
      </c>
      <c r="C43" s="2" t="s">
        <v>43</v>
      </c>
      <c r="D43" s="2" t="s">
        <v>44</v>
      </c>
      <c r="E43" s="7" t="n">
        <v>300</v>
      </c>
      <c r="F43" s="2" t="s">
        <v>20</v>
      </c>
      <c r="G43" s="6" t="n">
        <v>0.54</v>
      </c>
      <c r="H43" s="6" t="n">
        <v>5.01</v>
      </c>
      <c r="I43" s="6" t="n">
        <v>7.65</v>
      </c>
      <c r="J43" s="6" t="n">
        <v>21</v>
      </c>
      <c r="K43" s="6" t="n">
        <v>162</v>
      </c>
      <c r="L43" s="6" t="n">
        <v>141</v>
      </c>
      <c r="M43" s="6" t="n">
        <v>6.15</v>
      </c>
      <c r="N43" s="6" t="n">
        <v>9.38</v>
      </c>
    </row>
    <row collapsed="false" customFormat="false" customHeight="false" hidden="false" ht="12.1" outlineLevel="0" r="44">
      <c r="A44" s="37" t="n">
        <v>44752</v>
      </c>
      <c r="B44" s="2" t="s">
        <v>793</v>
      </c>
      <c r="C44" s="2" t="s">
        <v>70</v>
      </c>
      <c r="D44" s="2" t="s">
        <v>71</v>
      </c>
      <c r="E44" s="7" t="n">
        <v>2000</v>
      </c>
      <c r="F44" s="2" t="s">
        <v>20</v>
      </c>
      <c r="G44" s="6" t="n">
        <v>0.053</v>
      </c>
      <c r="H44" s="6" t="n">
        <v>0.803</v>
      </c>
      <c r="I44" s="6" t="n">
        <v>0.8</v>
      </c>
      <c r="J44" s="6" t="n">
        <v>14</v>
      </c>
      <c r="K44" s="6" t="n">
        <v>106.09</v>
      </c>
      <c r="L44" s="6" t="n">
        <v>92.09</v>
      </c>
      <c r="M44" s="6" t="n">
        <v>5.73</v>
      </c>
      <c r="N44" s="6" t="n">
        <v>5.73</v>
      </c>
    </row>
    <row collapsed="false" customFormat="false" customHeight="false" hidden="false" ht="12.1" outlineLevel="0" r="45">
      <c r="A45" s="37" t="n">
        <v>44754</v>
      </c>
      <c r="B45" s="2" t="s">
        <v>793</v>
      </c>
      <c r="C45" s="2" t="s">
        <v>25</v>
      </c>
      <c r="D45" s="2" t="s">
        <v>26</v>
      </c>
      <c r="E45" s="7" t="n">
        <v>20</v>
      </c>
      <c r="F45" s="2" t="s">
        <v>20</v>
      </c>
      <c r="G45" s="6" t="n">
        <v>33.85</v>
      </c>
      <c r="H45" s="6" t="n">
        <v>236.85</v>
      </c>
      <c r="I45" s="6" t="n">
        <v>321.62</v>
      </c>
      <c r="J45" s="6" t="n">
        <v>84</v>
      </c>
      <c r="K45" s="6" t="n">
        <v>677</v>
      </c>
      <c r="L45" s="6" t="n">
        <v>593</v>
      </c>
      <c r="M45" s="6" t="n">
        <v>9.22</v>
      </c>
      <c r="N45" s="6" t="n">
        <v>12.52</v>
      </c>
    </row>
    <row collapsed="false" customFormat="false" customHeight="false" hidden="false" ht="12.1" outlineLevel="0" r="46">
      <c r="A46" s="37" t="n">
        <v>44762</v>
      </c>
      <c r="B46" s="2" t="s">
        <v>793</v>
      </c>
      <c r="C46" s="2" t="s">
        <v>68</v>
      </c>
      <c r="D46" s="2" t="s">
        <v>69</v>
      </c>
      <c r="E46" s="7" t="n">
        <v>10</v>
      </c>
      <c r="F46" s="2" t="s">
        <v>20</v>
      </c>
      <c r="G46" s="6" t="n">
        <v>4.56</v>
      </c>
      <c r="H46" s="6" t="n">
        <v>60.35</v>
      </c>
      <c r="I46" s="6" t="n">
        <v>85.36</v>
      </c>
      <c r="J46" s="6" t="n">
        <v>6</v>
      </c>
      <c r="K46" s="6" t="n">
        <v>45.6</v>
      </c>
      <c r="L46" s="6" t="n">
        <v>39.6</v>
      </c>
      <c r="M46" s="6" t="n">
        <v>4.64</v>
      </c>
      <c r="N46" s="6" t="n">
        <v>6.56</v>
      </c>
    </row>
    <row collapsed="false" customFormat="false" customHeight="false" hidden="false" ht="12.1" outlineLevel="0" r="47">
      <c r="A47" s="37" t="n">
        <v>44845</v>
      </c>
      <c r="B47" s="2" t="s">
        <v>793</v>
      </c>
      <c r="C47" s="2" t="s">
        <v>66</v>
      </c>
      <c r="D47" s="2" t="s">
        <v>67</v>
      </c>
      <c r="E47" s="7" t="n">
        <v>3</v>
      </c>
      <c r="F47" s="2" t="s">
        <v>20</v>
      </c>
      <c r="G47" s="6" t="n">
        <v>32.71</v>
      </c>
      <c r="H47" s="6" t="n">
        <v>353</v>
      </c>
      <c r="I47" s="6" t="n">
        <v>485.14</v>
      </c>
      <c r="J47" s="6" t="n">
        <v>13</v>
      </c>
      <c r="K47" s="6" t="n">
        <v>98.13</v>
      </c>
      <c r="L47" s="6" t="n">
        <v>85.13</v>
      </c>
      <c r="M47" s="6" t="n">
        <v>5.85</v>
      </c>
      <c r="N47" s="6" t="n">
        <v>8.04</v>
      </c>
    </row>
    <row collapsed="false" customFormat="false" customHeight="false" hidden="false" ht="12.1" outlineLevel="0" r="48">
      <c r="A48" s="37" t="n">
        <v>44845</v>
      </c>
      <c r="B48" s="2" t="s">
        <v>793</v>
      </c>
      <c r="C48" s="2" t="s">
        <v>28</v>
      </c>
      <c r="D48" s="2" t="s">
        <v>29</v>
      </c>
      <c r="E48" s="7" t="n">
        <v>10</v>
      </c>
      <c r="F48" s="2" t="s">
        <v>20</v>
      </c>
      <c r="G48" s="6" t="n">
        <v>51.03</v>
      </c>
      <c r="H48" s="6" t="n">
        <v>162.89</v>
      </c>
      <c r="I48" s="6" t="n">
        <v>224.66</v>
      </c>
      <c r="J48" s="6" t="n">
        <v>65</v>
      </c>
      <c r="K48" s="6" t="n">
        <v>510.3</v>
      </c>
      <c r="L48" s="6" t="n">
        <v>445.3</v>
      </c>
      <c r="M48" s="6" t="n">
        <v>19.82</v>
      </c>
      <c r="N48" s="6" t="n">
        <v>27.34</v>
      </c>
    </row>
    <row collapsed="false" customFormat="false" customHeight="false" hidden="false" ht="12.1" outlineLevel="0" r="49">
      <c r="A49" s="37" t="n">
        <v>44851</v>
      </c>
      <c r="B49" s="2" t="s">
        <v>793</v>
      </c>
      <c r="C49" s="2" t="s">
        <v>76</v>
      </c>
      <c r="D49" s="2" t="s">
        <v>77</v>
      </c>
      <c r="E49" s="7" t="n">
        <v>1</v>
      </c>
      <c r="F49" s="2" t="s">
        <v>20</v>
      </c>
      <c r="G49" s="6" t="n">
        <v>53</v>
      </c>
      <c r="H49" s="6" t="n">
        <v>802</v>
      </c>
      <c r="I49" s="6" t="n">
        <v>616.92</v>
      </c>
      <c r="J49" s="6" t="n">
        <v>7</v>
      </c>
      <c r="K49" s="6" t="n">
        <v>53</v>
      </c>
      <c r="L49" s="6" t="n">
        <v>46</v>
      </c>
      <c r="M49" s="6" t="n">
        <v>7.46</v>
      </c>
      <c r="N49" s="6" t="n">
        <v>5.74</v>
      </c>
    </row>
    <row collapsed="false" customFormat="false" customHeight="false" hidden="false" ht="12.1" outlineLevel="0" r="50">
      <c r="A50" s="37" t="n">
        <v>44854</v>
      </c>
      <c r="B50" s="2" t="s">
        <v>793</v>
      </c>
      <c r="C50" s="2" t="s">
        <v>72</v>
      </c>
      <c r="D50" s="2" t="s">
        <v>73</v>
      </c>
      <c r="E50" s="7" t="n">
        <v>20</v>
      </c>
      <c r="F50" s="2" t="s">
        <v>20</v>
      </c>
      <c r="G50" s="6" t="n">
        <v>1.232</v>
      </c>
      <c r="H50" s="6" t="n">
        <v>32.485</v>
      </c>
      <c r="I50" s="6" t="n">
        <v>41.64</v>
      </c>
      <c r="J50" s="6" t="n">
        <v>3</v>
      </c>
      <c r="K50" s="6" t="n">
        <v>24.64</v>
      </c>
      <c r="L50" s="6" t="n">
        <v>21.64</v>
      </c>
      <c r="M50" s="6" t="n">
        <v>2.6</v>
      </c>
      <c r="N50" s="6" t="n">
        <v>3.33</v>
      </c>
    </row>
    <row collapsed="false" customFormat="false" customHeight="false" hidden="false" ht="12.1" outlineLevel="0" r="51">
      <c r="A51" s="37" t="n">
        <v>44936</v>
      </c>
      <c r="B51" s="2" t="s">
        <v>793</v>
      </c>
      <c r="C51" s="2" t="s">
        <v>66</v>
      </c>
      <c r="D51" s="2" t="s">
        <v>67</v>
      </c>
      <c r="E51" s="7" t="n">
        <v>3</v>
      </c>
      <c r="F51" s="2" t="s">
        <v>20</v>
      </c>
      <c r="G51" s="6" t="n">
        <v>6.86</v>
      </c>
      <c r="H51" s="6" t="n">
        <v>345.7</v>
      </c>
      <c r="I51" s="6" t="n">
        <v>485.14</v>
      </c>
      <c r="J51" s="6" t="n">
        <v>3</v>
      </c>
      <c r="K51" s="6" t="n">
        <v>20.58</v>
      </c>
      <c r="L51" s="6" t="n">
        <v>17.58</v>
      </c>
      <c r="M51" s="6" t="n">
        <v>1.21</v>
      </c>
      <c r="N51" s="6" t="n">
        <v>1.7</v>
      </c>
    </row>
    <row collapsed="false" customFormat="false" customHeight="false" hidden="false" ht="12.1" outlineLevel="0" r="52">
      <c r="A52" s="37" t="n">
        <v>45057</v>
      </c>
      <c r="B52" s="2" t="s">
        <v>793</v>
      </c>
      <c r="C52" s="2" t="s">
        <v>46</v>
      </c>
      <c r="D52" s="2" t="s">
        <v>47</v>
      </c>
      <c r="E52" s="7" t="n">
        <v>10</v>
      </c>
      <c r="F52" s="2" t="s">
        <v>20</v>
      </c>
      <c r="G52" s="6" t="n">
        <v>25</v>
      </c>
      <c r="H52" s="6" t="n">
        <v>226.55</v>
      </c>
      <c r="I52" s="6" t="n">
        <v>238.03</v>
      </c>
      <c r="J52" s="6" t="n">
        <v>33</v>
      </c>
      <c r="K52" s="6" t="n">
        <v>250</v>
      </c>
      <c r="L52" s="6" t="n">
        <v>217</v>
      </c>
      <c r="M52" s="6" t="n">
        <v>9.12</v>
      </c>
      <c r="N52" s="6" t="n">
        <v>9.58</v>
      </c>
    </row>
    <row collapsed="false" customFormat="false" customHeight="false" hidden="false" ht="12.1" outlineLevel="0" r="53">
      <c r="A53" s="37" t="n">
        <v>45093</v>
      </c>
      <c r="B53" s="2" t="s">
        <v>793</v>
      </c>
      <c r="C53" s="2" t="s">
        <v>57</v>
      </c>
      <c r="D53" s="2" t="s">
        <v>58</v>
      </c>
      <c r="E53" s="7" t="n">
        <v>10</v>
      </c>
      <c r="F53" s="2" t="s">
        <v>20</v>
      </c>
      <c r="G53" s="6" t="n">
        <v>4.84</v>
      </c>
      <c r="H53" s="6" t="n">
        <v>124.06</v>
      </c>
      <c r="I53" s="6" t="n">
        <v>162.03</v>
      </c>
      <c r="J53" s="6" t="n">
        <v>6</v>
      </c>
      <c r="K53" s="6" t="n">
        <v>48.4</v>
      </c>
      <c r="L53" s="6" t="n">
        <v>42.4</v>
      </c>
      <c r="M53" s="6" t="n">
        <v>2.62</v>
      </c>
      <c r="N53" s="6" t="n">
        <v>3.42</v>
      </c>
    </row>
    <row collapsed="false" customFormat="false" customHeight="false" hidden="false" ht="12.1" outlineLevel="0" r="54">
      <c r="A54" s="37" t="n">
        <v>45106</v>
      </c>
      <c r="B54" s="2" t="s">
        <v>793</v>
      </c>
      <c r="C54" s="2" t="s">
        <v>25</v>
      </c>
      <c r="D54" s="2" t="s">
        <v>26</v>
      </c>
      <c r="E54" s="7" t="n">
        <v>20</v>
      </c>
      <c r="F54" s="2" t="s">
        <v>20</v>
      </c>
      <c r="G54" s="6" t="n">
        <v>34.29</v>
      </c>
      <c r="H54" s="6" t="n">
        <v>303.5</v>
      </c>
      <c r="I54" s="6" t="n">
        <v>321.62</v>
      </c>
      <c r="J54" s="6" t="n">
        <v>83</v>
      </c>
      <c r="K54" s="6" t="n">
        <v>685.8</v>
      </c>
      <c r="L54" s="6" t="n">
        <v>602.8</v>
      </c>
      <c r="M54" s="6" t="n">
        <v>9.37</v>
      </c>
      <c r="N54" s="6" t="n">
        <v>9.93</v>
      </c>
    </row>
    <row collapsed="false" customFormat="false" customHeight="false" hidden="false" ht="12.1" outlineLevel="0" r="55">
      <c r="A55" s="37" t="n">
        <v>45114</v>
      </c>
      <c r="B55" s="2" t="s">
        <v>793</v>
      </c>
      <c r="C55" s="2" t="s">
        <v>34</v>
      </c>
      <c r="D55" s="2" t="s">
        <v>35</v>
      </c>
      <c r="E55" s="7" t="n">
        <v>5</v>
      </c>
      <c r="F55" s="2" t="s">
        <v>20</v>
      </c>
      <c r="G55" s="6" t="n">
        <v>78</v>
      </c>
      <c r="H55" s="6" t="n">
        <v>710.6</v>
      </c>
      <c r="I55" s="6" t="n">
        <v>748.92</v>
      </c>
      <c r="J55" s="6" t="n">
        <v>51</v>
      </c>
      <c r="K55" s="6" t="n">
        <v>390</v>
      </c>
      <c r="L55" s="6" t="n">
        <v>339</v>
      </c>
      <c r="M55" s="6" t="n">
        <v>9.05</v>
      </c>
      <c r="N55" s="6" t="n">
        <v>9.54</v>
      </c>
    </row>
    <row collapsed="false" customFormat="false" customHeight="false" hidden="false" ht="12.1" outlineLevel="0" r="56">
      <c r="A56" s="37" t="n">
        <v>45117</v>
      </c>
      <c r="B56" s="2" t="s">
        <v>793</v>
      </c>
      <c r="C56" s="2" t="s">
        <v>76</v>
      </c>
      <c r="D56" s="2" t="s">
        <v>77</v>
      </c>
      <c r="E56" s="7" t="n">
        <v>1</v>
      </c>
      <c r="F56" s="2" t="s">
        <v>20</v>
      </c>
      <c r="G56" s="6" t="n">
        <v>27.22</v>
      </c>
      <c r="H56" s="6" t="n">
        <v>961</v>
      </c>
      <c r="I56" s="6" t="n">
        <v>616.92</v>
      </c>
      <c r="J56" s="6" t="n">
        <v>4</v>
      </c>
      <c r="K56" s="6" t="n">
        <v>27.22</v>
      </c>
      <c r="L56" s="6" t="n">
        <v>23.22</v>
      </c>
      <c r="M56" s="6" t="n">
        <v>3.76</v>
      </c>
      <c r="N56" s="6" t="n">
        <v>2.42</v>
      </c>
    </row>
    <row collapsed="false" customFormat="false" customHeight="false" hidden="false" ht="12.1" outlineLevel="0" r="57">
      <c r="A57" s="37" t="n">
        <v>45117</v>
      </c>
      <c r="B57" s="2" t="s">
        <v>793</v>
      </c>
      <c r="C57" s="2" t="s">
        <v>49</v>
      </c>
      <c r="D57" s="2" t="s">
        <v>50</v>
      </c>
      <c r="E57" s="7" t="n">
        <v>4000</v>
      </c>
      <c r="F57" s="2" t="s">
        <v>20</v>
      </c>
      <c r="G57" s="6" t="n">
        <v>0.0581</v>
      </c>
      <c r="H57" s="6" t="n">
        <v>0.6688</v>
      </c>
      <c r="I57" s="6" t="n">
        <v>0.69</v>
      </c>
      <c r="J57" s="6" t="n">
        <v>30</v>
      </c>
      <c r="K57" s="6" t="n">
        <v>232.3034</v>
      </c>
      <c r="L57" s="6" t="n">
        <v>202.3</v>
      </c>
      <c r="M57" s="6" t="n">
        <v>7.28</v>
      </c>
      <c r="N57" s="6" t="n">
        <v>7.56</v>
      </c>
    </row>
    <row collapsed="false" customFormat="false" customHeight="false" hidden="false" ht="12.1" outlineLevel="0" r="58">
      <c r="A58" s="37" t="n">
        <v>45118</v>
      </c>
      <c r="B58" s="2" t="s">
        <v>793</v>
      </c>
      <c r="C58" s="2" t="s">
        <v>66</v>
      </c>
      <c r="D58" s="2" t="s">
        <v>67</v>
      </c>
      <c r="E58" s="7" t="n">
        <v>3</v>
      </c>
      <c r="F58" s="2" t="s">
        <v>20</v>
      </c>
      <c r="G58" s="6" t="n">
        <v>27.71</v>
      </c>
      <c r="H58" s="6" t="n">
        <v>490.7</v>
      </c>
      <c r="I58" s="6" t="n">
        <v>485.14</v>
      </c>
      <c r="J58" s="6" t="n">
        <v>11</v>
      </c>
      <c r="K58" s="6" t="n">
        <v>83.13</v>
      </c>
      <c r="L58" s="6" t="n">
        <v>72.13</v>
      </c>
      <c r="M58" s="6" t="n">
        <v>4.96</v>
      </c>
      <c r="N58" s="6" t="n">
        <v>4.9</v>
      </c>
    </row>
    <row collapsed="false" customFormat="false" customHeight="false" hidden="false" ht="12.1" outlineLevel="0" r="59">
      <c r="A59" s="37" t="n">
        <v>45119</v>
      </c>
      <c r="B59" s="2" t="s">
        <v>793</v>
      </c>
      <c r="C59" s="2" t="s">
        <v>43</v>
      </c>
      <c r="D59" s="2" t="s">
        <v>44</v>
      </c>
      <c r="E59" s="7" t="n">
        <v>300</v>
      </c>
      <c r="F59" s="2" t="s">
        <v>20</v>
      </c>
      <c r="G59" s="6" t="n">
        <v>0.798</v>
      </c>
      <c r="H59" s="6" t="n">
        <v>9.26</v>
      </c>
      <c r="I59" s="6" t="n">
        <v>7.65</v>
      </c>
      <c r="J59" s="6" t="n">
        <v>31</v>
      </c>
      <c r="K59" s="6" t="n">
        <v>239.4</v>
      </c>
      <c r="L59" s="6" t="n">
        <v>208.4</v>
      </c>
      <c r="M59" s="6" t="n">
        <v>9.08</v>
      </c>
      <c r="N59" s="6" t="n">
        <v>7.5</v>
      </c>
    </row>
    <row collapsed="false" customFormat="false" customHeight="false" hidden="false" ht="12.1" outlineLevel="0" r="60">
      <c r="A60" s="37" t="n">
        <v>45118</v>
      </c>
      <c r="B60" s="2" t="s">
        <v>793</v>
      </c>
      <c r="C60" s="2" t="s">
        <v>70</v>
      </c>
      <c r="D60" s="2" t="s">
        <v>71</v>
      </c>
      <c r="E60" s="7" t="n">
        <v>2000</v>
      </c>
      <c r="F60" s="2" t="s">
        <v>20</v>
      </c>
      <c r="G60" s="6" t="n">
        <v>0.0503</v>
      </c>
      <c r="H60" s="6" t="n">
        <v>0.8293</v>
      </c>
      <c r="I60" s="6" t="n">
        <v>0.8</v>
      </c>
      <c r="J60" s="6" t="n">
        <v>13</v>
      </c>
      <c r="K60" s="6" t="n">
        <v>100.5</v>
      </c>
      <c r="L60" s="6" t="n">
        <v>87.5</v>
      </c>
      <c r="M60" s="6" t="n">
        <v>5.44</v>
      </c>
      <c r="N60" s="6" t="n">
        <v>5.28</v>
      </c>
    </row>
    <row collapsed="false" customFormat="false" customHeight="false" hidden="false" ht="12.1" outlineLevel="0" r="61">
      <c r="A61" s="37" t="n">
        <v>45194</v>
      </c>
      <c r="B61" s="2" t="s">
        <v>793</v>
      </c>
      <c r="C61" s="2" t="s">
        <v>76</v>
      </c>
      <c r="D61" s="2" t="s">
        <v>77</v>
      </c>
      <c r="E61" s="7" t="n">
        <v>1</v>
      </c>
      <c r="F61" s="2" t="s">
        <v>20</v>
      </c>
      <c r="G61" s="6" t="n">
        <v>42</v>
      </c>
      <c r="H61" s="6" t="n">
        <v>1126</v>
      </c>
      <c r="I61" s="6" t="n">
        <v>616.92</v>
      </c>
      <c r="J61" s="6" t="n">
        <v>4</v>
      </c>
      <c r="K61" s="6" t="n">
        <v>42</v>
      </c>
      <c r="L61" s="6" t="n">
        <v>38</v>
      </c>
      <c r="M61" s="6" t="n">
        <v>6.16</v>
      </c>
      <c r="N61" s="6" t="n">
        <v>3.37</v>
      </c>
    </row>
    <row collapsed="false" customFormat="false" customHeight="false" hidden="false" ht="12.1" outlineLevel="0" r="62">
      <c r="A62" s="37" t="n">
        <v>45210</v>
      </c>
      <c r="B62" s="2" t="s">
        <v>793</v>
      </c>
      <c r="C62" s="2" t="s">
        <v>66</v>
      </c>
      <c r="D62" s="2" t="s">
        <v>67</v>
      </c>
      <c r="E62" s="7" t="n">
        <v>3</v>
      </c>
      <c r="F62" s="2" t="s">
        <v>20</v>
      </c>
      <c r="G62" s="6" t="n">
        <v>27.54</v>
      </c>
      <c r="H62" s="6" t="n">
        <v>618.8</v>
      </c>
      <c r="I62" s="6" t="n">
        <v>485.14</v>
      </c>
      <c r="J62" s="6" t="n">
        <v>11</v>
      </c>
      <c r="K62" s="6" t="n">
        <v>82.62</v>
      </c>
      <c r="L62" s="6" t="n">
        <v>71.62</v>
      </c>
      <c r="M62" s="6" t="n">
        <v>4.92</v>
      </c>
      <c r="N62" s="6" t="n">
        <v>3.86</v>
      </c>
    </row>
    <row collapsed="false" customFormat="false" customHeight="false" hidden="false" ht="12.1" outlineLevel="0" r="63">
      <c r="A63" s="37" t="n">
        <v>45217</v>
      </c>
      <c r="B63" s="2" t="s">
        <v>793</v>
      </c>
      <c r="C63" s="2" t="s">
        <v>31</v>
      </c>
      <c r="D63" s="2" t="s">
        <v>32</v>
      </c>
      <c r="E63" s="7" t="n">
        <v>30</v>
      </c>
      <c r="F63" s="2" t="s">
        <v>20</v>
      </c>
      <c r="G63" s="6" t="n">
        <v>3.77</v>
      </c>
      <c r="H63" s="6" t="n">
        <v>72.82</v>
      </c>
      <c r="I63" s="6" t="n">
        <v>106.44</v>
      </c>
      <c r="J63" s="6" t="n">
        <v>15</v>
      </c>
      <c r="K63" s="6" t="n">
        <v>113.1</v>
      </c>
      <c r="L63" s="6" t="n">
        <v>98.1</v>
      </c>
      <c r="M63" s="6" t="n">
        <v>3.07</v>
      </c>
      <c r="N63" s="6" t="n">
        <v>4.49</v>
      </c>
    </row>
    <row collapsed="false" customFormat="false" customHeight="false" hidden="false" ht="12.1" outlineLevel="0" r="64">
      <c r="A64" s="37" t="n">
        <v>44187</v>
      </c>
      <c r="B64" s="2" t="s">
        <v>793</v>
      </c>
      <c r="C64" s="2" t="s">
        <v>68</v>
      </c>
      <c r="D64" s="2" t="s">
        <v>69</v>
      </c>
      <c r="E64" s="7" t="n">
        <v>10</v>
      </c>
      <c r="F64" s="2" t="s">
        <v>20</v>
      </c>
      <c r="G64" s="6" t="n">
        <v>5.446</v>
      </c>
      <c r="H64" s="6" t="n">
        <v>83.55</v>
      </c>
      <c r="I64" s="6" t="n">
        <v>85.36</v>
      </c>
      <c r="J64" s="6" t="n">
        <v>7</v>
      </c>
      <c r="K64" s="6" t="n">
        <v>54.46</v>
      </c>
      <c r="L64" s="6" t="n">
        <v>47.46</v>
      </c>
      <c r="M64" s="6" t="n">
        <v>5.56</v>
      </c>
      <c r="N64" s="6" t="n">
        <v>5.68</v>
      </c>
    </row>
    <row collapsed="false" customFormat="false" customHeight="false" hidden="false" ht="12.1" outlineLevel="0" r="65">
      <c r="A65" s="37" t="n">
        <v>45285</v>
      </c>
      <c r="B65" s="2" t="s">
        <v>793</v>
      </c>
      <c r="C65" s="2" t="s">
        <v>76</v>
      </c>
      <c r="D65" s="2" t="s">
        <v>77</v>
      </c>
      <c r="E65" s="7" t="n">
        <v>1</v>
      </c>
      <c r="F65" s="2" t="s">
        <v>20</v>
      </c>
      <c r="G65" s="6" t="n">
        <v>20</v>
      </c>
      <c r="H65" s="6" t="n">
        <v>998.5</v>
      </c>
      <c r="I65" s="6" t="n">
        <v>616.92</v>
      </c>
      <c r="J65" s="6" t="n">
        <v>3</v>
      </c>
      <c r="K65" s="6" t="n">
        <v>20</v>
      </c>
      <c r="L65" s="6" t="n">
        <v>17</v>
      </c>
      <c r="M65" s="6" t="n">
        <v>2.76</v>
      </c>
      <c r="N65" s="6" t="n">
        <v>1.7</v>
      </c>
    </row>
    <row collapsed="false" customFormat="false" customHeight="false" hidden="false" ht="12.1" outlineLevel="0" r="66">
      <c r="A66" s="37" t="n">
        <v>45286</v>
      </c>
      <c r="B66" s="2" t="s">
        <v>793</v>
      </c>
      <c r="C66" s="2" t="s">
        <v>17</v>
      </c>
      <c r="D66" s="2" t="s">
        <v>19</v>
      </c>
      <c r="E66" s="7" t="n">
        <v>1</v>
      </c>
      <c r="F66" s="2" t="s">
        <v>20</v>
      </c>
      <c r="G66" s="6" t="n">
        <v>915.33</v>
      </c>
      <c r="H66" s="6" t="n">
        <v>16360</v>
      </c>
      <c r="I66" s="6" t="n">
        <v>21602.95</v>
      </c>
      <c r="J66" s="6" t="n">
        <v>119</v>
      </c>
      <c r="K66" s="6" t="n">
        <v>915.33</v>
      </c>
      <c r="L66" s="6" t="n">
        <v>796.33</v>
      </c>
      <c r="M66" s="6" t="n">
        <v>3.69</v>
      </c>
      <c r="N66" s="6" t="n">
        <v>4.87</v>
      </c>
    </row>
    <row collapsed="false" customFormat="false" customHeight="false" hidden="false" ht="12.1" outlineLevel="0" r="67">
      <c r="A67" s="37" t="n">
        <v>45300</v>
      </c>
      <c r="B67" s="2" t="s">
        <v>793</v>
      </c>
      <c r="C67" s="2" t="s">
        <v>66</v>
      </c>
      <c r="D67" s="2" t="s">
        <v>67</v>
      </c>
      <c r="E67" s="7" t="n">
        <v>3</v>
      </c>
      <c r="F67" s="2" t="s">
        <v>20</v>
      </c>
      <c r="G67" s="6" t="n">
        <v>35.17</v>
      </c>
      <c r="H67" s="6" t="n">
        <v>686.7</v>
      </c>
      <c r="I67" s="6" t="n">
        <v>485.14</v>
      </c>
      <c r="J67" s="6" t="n">
        <v>14</v>
      </c>
      <c r="K67" s="6" t="n">
        <v>105.51</v>
      </c>
      <c r="L67" s="6" t="n">
        <v>91.51</v>
      </c>
      <c r="M67" s="6" t="n">
        <v>6.29</v>
      </c>
      <c r="N67" s="6" t="n">
        <v>4.44</v>
      </c>
    </row>
    <row collapsed="false" customFormat="false" customHeight="false" hidden="false" ht="12.1" outlineLevel="0" r="68">
      <c r="A68" s="37" t="n">
        <v>45414</v>
      </c>
      <c r="B68" s="2" t="s">
        <v>793</v>
      </c>
      <c r="C68" s="2" t="s">
        <v>34</v>
      </c>
      <c r="D68" s="2" t="s">
        <v>35</v>
      </c>
      <c r="E68" s="7" t="n">
        <v>5</v>
      </c>
      <c r="F68" s="2" t="s">
        <v>20</v>
      </c>
      <c r="G68" s="6" t="n">
        <v>100</v>
      </c>
      <c r="H68" s="6" t="n">
        <v>969</v>
      </c>
      <c r="I68" s="6" t="n">
        <v>748.92</v>
      </c>
      <c r="J68" s="6" t="n">
        <v>65</v>
      </c>
      <c r="K68" s="6" t="n">
        <v>500</v>
      </c>
      <c r="L68" s="6" t="n">
        <v>435</v>
      </c>
      <c r="M68" s="6" t="n">
        <v>11.62</v>
      </c>
      <c r="N68" s="6" t="n">
        <v>8.98</v>
      </c>
    </row>
    <row collapsed="false" customFormat="false" customHeight="false" hidden="false" ht="12.1" outlineLevel="0" r="69">
      <c r="A69" s="37" t="n">
        <v>45439</v>
      </c>
      <c r="B69" s="2" t="s">
        <v>793</v>
      </c>
      <c r="C69" s="2" t="s">
        <v>40</v>
      </c>
      <c r="D69" s="2" t="s">
        <v>41</v>
      </c>
      <c r="E69" s="7" t="n">
        <v>10</v>
      </c>
      <c r="F69" s="2" t="s">
        <v>20</v>
      </c>
      <c r="G69" s="6" t="n">
        <v>25.43</v>
      </c>
      <c r="H69" s="6" t="n">
        <v>219.22</v>
      </c>
      <c r="I69" s="6" t="n">
        <v>208.14</v>
      </c>
      <c r="J69" s="6" t="n">
        <v>33</v>
      </c>
      <c r="K69" s="6" t="n">
        <v>254.3</v>
      </c>
      <c r="L69" s="6" t="n">
        <v>221.3</v>
      </c>
      <c r="M69" s="6" t="n">
        <v>10.63</v>
      </c>
      <c r="N69" s="6" t="n">
        <v>10.09</v>
      </c>
    </row>
    <row collapsed="false" customFormat="false" customHeight="false" hidden="false" ht="12.1" outlineLevel="0" r="70">
      <c r="A70" s="37" t="n">
        <v>45443</v>
      </c>
      <c r="B70" s="2" t="s">
        <v>793</v>
      </c>
      <c r="C70" s="2" t="s">
        <v>31</v>
      </c>
      <c r="D70" s="2" t="s">
        <v>32</v>
      </c>
      <c r="E70" s="7" t="n">
        <v>40</v>
      </c>
      <c r="F70" s="2" t="s">
        <v>20</v>
      </c>
      <c r="G70" s="6" t="n">
        <v>2.02</v>
      </c>
      <c r="H70" s="6" t="n">
        <v>74.98</v>
      </c>
      <c r="I70" s="6" t="n">
        <v>96.22</v>
      </c>
      <c r="J70" s="6" t="n">
        <v>11</v>
      </c>
      <c r="K70" s="6" t="n">
        <v>80.8</v>
      </c>
      <c r="L70" s="6" t="n">
        <v>69.8</v>
      </c>
      <c r="M70" s="6" t="n">
        <v>1.81</v>
      </c>
      <c r="N70" s="6" t="n">
        <v>2.33</v>
      </c>
    </row>
    <row collapsed="false" customFormat="false" customHeight="false" hidden="false" ht="12.1" outlineLevel="0" r="71">
      <c r="A71" s="37" t="n">
        <v>45453</v>
      </c>
      <c r="B71" s="2" t="s">
        <v>793</v>
      </c>
      <c r="C71" s="2" t="s">
        <v>74</v>
      </c>
      <c r="D71" s="2" t="s">
        <v>75</v>
      </c>
      <c r="E71" s="7" t="n">
        <v>20</v>
      </c>
      <c r="F71" s="2" t="s">
        <v>20</v>
      </c>
      <c r="G71" s="6" t="n">
        <v>2.752</v>
      </c>
      <c r="H71" s="6" t="n">
        <v>55.06</v>
      </c>
      <c r="I71" s="6" t="n">
        <v>41.43</v>
      </c>
      <c r="J71" s="6" t="n">
        <v>7</v>
      </c>
      <c r="K71" s="6" t="n">
        <v>55.04</v>
      </c>
      <c r="L71" s="6" t="n">
        <v>48.04</v>
      </c>
      <c r="M71" s="6" t="n">
        <v>5.8</v>
      </c>
      <c r="N71" s="6" t="n">
        <v>4.36</v>
      </c>
    </row>
    <row collapsed="false" customFormat="false" customHeight="false" hidden="false" ht="12.1" outlineLevel="0" r="72">
      <c r="A72" s="37" t="n">
        <v>45457</v>
      </c>
      <c r="B72" s="2" t="s">
        <v>793</v>
      </c>
      <c r="C72" s="2" t="s">
        <v>57</v>
      </c>
      <c r="D72" s="2" t="s">
        <v>58</v>
      </c>
      <c r="E72" s="7" t="n">
        <v>10</v>
      </c>
      <c r="F72" s="2" t="s">
        <v>20</v>
      </c>
      <c r="G72" s="6" t="n">
        <v>17.35</v>
      </c>
      <c r="H72" s="6" t="n">
        <v>240.1</v>
      </c>
      <c r="I72" s="6" t="n">
        <v>162.03</v>
      </c>
      <c r="J72" s="6" t="n">
        <v>23</v>
      </c>
      <c r="K72" s="6" t="n">
        <v>173.5</v>
      </c>
      <c r="L72" s="6" t="n">
        <v>150.5</v>
      </c>
      <c r="M72" s="6" t="n">
        <v>9.29</v>
      </c>
      <c r="N72" s="6" t="n">
        <v>6.27</v>
      </c>
    </row>
    <row collapsed="false" customFormat="false" customHeight="false" hidden="false" ht="12.1" outlineLevel="0" r="73">
      <c r="A73" s="37" t="n">
        <v>45467</v>
      </c>
      <c r="B73" s="2" t="s">
        <v>793</v>
      </c>
      <c r="C73" s="2" t="s">
        <v>76</v>
      </c>
      <c r="D73" s="2" t="s">
        <v>77</v>
      </c>
      <c r="E73" s="7" t="n">
        <v>10</v>
      </c>
      <c r="F73" s="2" t="s">
        <v>20</v>
      </c>
      <c r="G73" s="6" t="n">
        <v>2.2</v>
      </c>
      <c r="H73" s="6" t="n">
        <v>151.5</v>
      </c>
      <c r="I73" s="6" t="n">
        <v>61.69</v>
      </c>
      <c r="J73" s="6" t="n">
        <v>3</v>
      </c>
      <c r="K73" s="6" t="n">
        <v>22</v>
      </c>
      <c r="L73" s="6" t="n">
        <v>19</v>
      </c>
      <c r="M73" s="6" t="n">
        <v>3.08</v>
      </c>
      <c r="N73" s="6" t="n">
        <v>1.25</v>
      </c>
    </row>
    <row collapsed="false" customFormat="false" customHeight="false" hidden="false" ht="12.1" outlineLevel="0" r="74">
      <c r="A74" s="37" t="n">
        <v>45482</v>
      </c>
      <c r="B74" s="2" t="s">
        <v>793</v>
      </c>
      <c r="C74" s="2" t="s">
        <v>66</v>
      </c>
      <c r="D74" s="2" t="s">
        <v>67</v>
      </c>
      <c r="E74" s="7" t="n">
        <v>3</v>
      </c>
      <c r="F74" s="2" t="s">
        <v>20</v>
      </c>
      <c r="G74" s="6" t="n">
        <v>25.17</v>
      </c>
      <c r="H74" s="6" t="n">
        <v>660.5</v>
      </c>
      <c r="I74" s="6" t="n">
        <v>485.14</v>
      </c>
      <c r="J74" s="6" t="n">
        <v>10</v>
      </c>
      <c r="K74" s="6" t="n">
        <v>75.51</v>
      </c>
      <c r="L74" s="6" t="n">
        <v>65.51</v>
      </c>
      <c r="M74" s="6" t="n">
        <v>4.5</v>
      </c>
      <c r="N74" s="6" t="n">
        <v>3.31</v>
      </c>
    </row>
    <row collapsed="false" customFormat="false" customHeight="false" hidden="false" ht="12.1" outlineLevel="0" r="75">
      <c r="A75" s="37" t="n">
        <v>45483</v>
      </c>
      <c r="B75" s="2" t="s">
        <v>793</v>
      </c>
      <c r="C75" s="2" t="s">
        <v>43</v>
      </c>
      <c r="D75" s="2" t="s">
        <v>44</v>
      </c>
      <c r="E75" s="7" t="n">
        <v>300</v>
      </c>
      <c r="F75" s="2" t="s">
        <v>20</v>
      </c>
      <c r="G75" s="6" t="n">
        <v>0.772</v>
      </c>
      <c r="H75" s="6" t="n">
        <v>7.9</v>
      </c>
      <c r="I75" s="6" t="n">
        <v>7.65</v>
      </c>
      <c r="J75" s="6" t="n">
        <v>30</v>
      </c>
      <c r="K75" s="6" t="n">
        <v>231.6</v>
      </c>
      <c r="L75" s="6" t="n">
        <v>201.6</v>
      </c>
      <c r="M75" s="6" t="n">
        <v>8.79</v>
      </c>
      <c r="N75" s="6" t="n">
        <v>8.51</v>
      </c>
    </row>
    <row collapsed="false" customFormat="false" customHeight="false" hidden="false" ht="12.1" outlineLevel="0" r="76">
      <c r="A76" s="37" t="n">
        <v>45484</v>
      </c>
      <c r="B76" s="2" t="s">
        <v>793</v>
      </c>
      <c r="C76" s="2" t="s">
        <v>46</v>
      </c>
      <c r="D76" s="2" t="s">
        <v>47</v>
      </c>
      <c r="E76" s="7" t="n">
        <v>10</v>
      </c>
      <c r="F76" s="2" t="s">
        <v>20</v>
      </c>
      <c r="G76" s="6" t="n">
        <v>33.3</v>
      </c>
      <c r="H76" s="6" t="n">
        <v>296</v>
      </c>
      <c r="I76" s="6" t="n">
        <v>238.03</v>
      </c>
      <c r="J76" s="6" t="n">
        <v>43</v>
      </c>
      <c r="K76" s="6" t="n">
        <v>333</v>
      </c>
      <c r="L76" s="6" t="n">
        <v>290</v>
      </c>
      <c r="M76" s="6" t="n">
        <v>12.18</v>
      </c>
      <c r="N76" s="6" t="n">
        <v>9.8</v>
      </c>
    </row>
    <row collapsed="false" customFormat="false" customHeight="false" hidden="false" ht="12.1" outlineLevel="0" r="77">
      <c r="A77" s="37" t="n">
        <v>45489</v>
      </c>
      <c r="B77" s="2" t="s">
        <v>793</v>
      </c>
      <c r="C77" s="2" t="s">
        <v>25</v>
      </c>
      <c r="D77" s="2" t="s">
        <v>26</v>
      </c>
      <c r="E77" s="7" t="n">
        <v>20</v>
      </c>
      <c r="F77" s="2" t="s">
        <v>20</v>
      </c>
      <c r="G77" s="6" t="n">
        <v>35</v>
      </c>
      <c r="H77" s="6" t="n">
        <v>220.85</v>
      </c>
      <c r="I77" s="6" t="n">
        <v>321.62</v>
      </c>
      <c r="J77" s="6" t="n">
        <v>85</v>
      </c>
      <c r="K77" s="6" t="n">
        <v>700</v>
      </c>
      <c r="L77" s="6" t="n">
        <v>615</v>
      </c>
      <c r="M77" s="6" t="n">
        <v>9.56</v>
      </c>
      <c r="N77" s="6" t="n">
        <v>13.92</v>
      </c>
    </row>
    <row collapsed="false" customFormat="false" customHeight="false" hidden="false" ht="12.1" outlineLevel="0" r="78">
      <c r="A78" s="37" t="n">
        <v>45551</v>
      </c>
      <c r="B78" s="2" t="s">
        <v>793</v>
      </c>
      <c r="C78" s="2" t="s">
        <v>76</v>
      </c>
      <c r="D78" s="2" t="s">
        <v>77</v>
      </c>
      <c r="E78" s="7" t="n">
        <v>10</v>
      </c>
      <c r="F78" s="2" t="s">
        <v>20</v>
      </c>
      <c r="G78" s="6" t="n">
        <v>5</v>
      </c>
      <c r="H78" s="6" t="n">
        <v>151.9</v>
      </c>
      <c r="I78" s="6" t="n">
        <v>61.69</v>
      </c>
      <c r="J78" s="6" t="n">
        <v>7</v>
      </c>
      <c r="K78" s="6" t="n">
        <v>50</v>
      </c>
      <c r="L78" s="6" t="n">
        <v>43</v>
      </c>
      <c r="M78" s="6" t="n">
        <v>6.97</v>
      </c>
      <c r="N78" s="6" t="n">
        <v>2.83</v>
      </c>
    </row>
    <row collapsed="false" customFormat="false" customHeight="false" hidden="false" ht="12.1" outlineLevel="0" r="79">
      <c r="A79" s="37" t="n">
        <v>45555</v>
      </c>
      <c r="B79" s="2" t="s">
        <v>793</v>
      </c>
      <c r="C79" s="2" t="s">
        <v>22</v>
      </c>
      <c r="D79" s="2" t="s">
        <v>23</v>
      </c>
      <c r="E79" s="7" t="n">
        <v>1</v>
      </c>
      <c r="F79" s="2" t="s">
        <v>20</v>
      </c>
      <c r="G79" s="6" t="n">
        <v>80</v>
      </c>
      <c r="H79" s="6" t="n">
        <v>4100</v>
      </c>
      <c r="I79" s="6" t="n">
        <v>4350</v>
      </c>
      <c r="J79" s="6" t="n">
        <v>10</v>
      </c>
      <c r="K79" s="6" t="n">
        <v>80</v>
      </c>
      <c r="L79" s="6" t="n">
        <v>70</v>
      </c>
      <c r="M79" s="6" t="n">
        <v>1.61</v>
      </c>
      <c r="N79" s="6" t="n">
        <v>1.71</v>
      </c>
    </row>
    <row collapsed="false" customFormat="false" customHeight="false" hidden="false" ht="12.1" outlineLevel="0" r="80">
      <c r="A80" s="37" t="n">
        <v>45562</v>
      </c>
      <c r="B80" s="2" t="s">
        <v>793</v>
      </c>
      <c r="C80" s="2" t="s">
        <v>68</v>
      </c>
      <c r="D80" s="2" t="s">
        <v>69</v>
      </c>
      <c r="E80" s="7" t="n">
        <v>10</v>
      </c>
      <c r="F80" s="2" t="s">
        <v>20</v>
      </c>
      <c r="G80" s="6" t="n">
        <v>6.06</v>
      </c>
      <c r="H80" s="6" t="n">
        <v>70.75</v>
      </c>
      <c r="I80" s="6" t="n">
        <v>85.36</v>
      </c>
      <c r="J80" s="6" t="n">
        <v>8</v>
      </c>
      <c r="K80" s="6" t="n">
        <v>60.6</v>
      </c>
      <c r="L80" s="6" t="n">
        <v>52.6</v>
      </c>
      <c r="M80" s="6" t="n">
        <v>6.16</v>
      </c>
      <c r="N80" s="6" t="n">
        <v>7.43</v>
      </c>
    </row>
    <row collapsed="false" customFormat="false" customHeight="false" hidden="false" ht="12.1" outlineLevel="0" r="81">
      <c r="A81" s="37" t="n">
        <v>45573</v>
      </c>
      <c r="B81" s="2" t="s">
        <v>793</v>
      </c>
      <c r="C81" s="2" t="s">
        <v>66</v>
      </c>
      <c r="D81" s="2" t="s">
        <v>67</v>
      </c>
      <c r="E81" s="7" t="n">
        <v>3</v>
      </c>
      <c r="F81" s="2" t="s">
        <v>20</v>
      </c>
      <c r="G81" s="6" t="n">
        <v>38.2</v>
      </c>
      <c r="H81" s="6" t="n">
        <v>622.6</v>
      </c>
      <c r="I81" s="6" t="n">
        <v>485.14</v>
      </c>
      <c r="J81" s="6" t="n">
        <v>15</v>
      </c>
      <c r="K81" s="6" t="n">
        <v>114.6</v>
      </c>
      <c r="L81" s="6" t="n">
        <v>99.6</v>
      </c>
      <c r="M81" s="6" t="n">
        <v>6.84</v>
      </c>
      <c r="N81" s="6" t="n">
        <v>5.33</v>
      </c>
    </row>
    <row collapsed="false" customFormat="false" customHeight="false" hidden="false" ht="12.1" outlineLevel="0" r="82">
      <c r="A82" s="37" t="n">
        <v>45582</v>
      </c>
      <c r="B82" s="2" t="s">
        <v>793</v>
      </c>
      <c r="C82" s="2" t="s">
        <v>74</v>
      </c>
      <c r="D82" s="2" t="s">
        <v>75</v>
      </c>
      <c r="E82" s="7" t="n">
        <v>20</v>
      </c>
      <c r="F82" s="2" t="s">
        <v>20</v>
      </c>
      <c r="G82" s="6" t="n">
        <v>2.494</v>
      </c>
      <c r="H82" s="6" t="n">
        <v>40.655</v>
      </c>
      <c r="I82" s="6" t="n">
        <v>41.43</v>
      </c>
      <c r="J82" s="6" t="n">
        <v>6</v>
      </c>
      <c r="K82" s="6" t="n">
        <v>49.88</v>
      </c>
      <c r="L82" s="6" t="n">
        <v>43.88</v>
      </c>
      <c r="M82" s="6" t="n">
        <v>5.3</v>
      </c>
      <c r="N82" s="6" t="n">
        <v>5.4</v>
      </c>
    </row>
    <row collapsed="false" customFormat="false" customHeight="false" hidden="false" ht="12.1" outlineLevel="0" r="83">
      <c r="A83" s="37" t="n">
        <v>45584</v>
      </c>
      <c r="B83" s="2" t="s">
        <v>793</v>
      </c>
      <c r="C83" s="2" t="s">
        <v>31</v>
      </c>
      <c r="D83" s="2" t="s">
        <v>32</v>
      </c>
      <c r="E83" s="7" t="n">
        <v>60</v>
      </c>
      <c r="F83" s="2" t="s">
        <v>20</v>
      </c>
      <c r="G83" s="6" t="n">
        <v>2.49</v>
      </c>
      <c r="H83" s="6" t="n">
        <v>52.2</v>
      </c>
      <c r="I83" s="6" t="n">
        <v>82.21</v>
      </c>
      <c r="J83" s="6" t="n">
        <v>19</v>
      </c>
      <c r="K83" s="6" t="n">
        <v>149.4</v>
      </c>
      <c r="L83" s="6" t="n">
        <v>130.4</v>
      </c>
      <c r="M83" s="6" t="n">
        <v>2.64</v>
      </c>
      <c r="N83" s="6" t="n">
        <v>4.16</v>
      </c>
    </row>
    <row collapsed="false" customFormat="false" customHeight="false" hidden="false" ht="12.1" outlineLevel="0" r="84">
      <c r="A84" s="37" t="n">
        <v>45643</v>
      </c>
      <c r="B84" s="2" t="s">
        <v>793</v>
      </c>
      <c r="C84" s="2" t="s">
        <v>76</v>
      </c>
      <c r="D84" s="2" t="s">
        <v>77</v>
      </c>
      <c r="E84" s="7" t="n">
        <v>10</v>
      </c>
      <c r="F84" s="2" t="s">
        <v>20</v>
      </c>
      <c r="G84" s="6" t="n">
        <v>2.7</v>
      </c>
      <c r="H84" s="6" t="n">
        <v>120.7</v>
      </c>
      <c r="I84" s="6" t="n">
        <v>61.69</v>
      </c>
      <c r="J84" s="6" t="n">
        <v>4</v>
      </c>
      <c r="K84" s="6" t="n">
        <v>27</v>
      </c>
      <c r="L84" s="6" t="n">
        <v>23</v>
      </c>
      <c r="M84" s="6" t="n">
        <v>3.73</v>
      </c>
      <c r="N84" s="6" t="n">
        <v>1.91</v>
      </c>
    </row>
    <row collapsed="false" customFormat="false" customHeight="false" hidden="false" ht="12.1" outlineLevel="0" r="85">
      <c r="A85" s="37" t="n">
        <v>45654</v>
      </c>
      <c r="B85" s="2" t="s">
        <v>793</v>
      </c>
      <c r="C85" s="2" t="s">
        <v>80</v>
      </c>
      <c r="D85" s="2" t="s">
        <v>81</v>
      </c>
      <c r="E85" s="7" t="n">
        <v>10</v>
      </c>
      <c r="F85" s="2" t="s">
        <v>20</v>
      </c>
      <c r="G85" s="6" t="n">
        <v>0.18</v>
      </c>
      <c r="H85" s="6" t="n">
        <v>34.9</v>
      </c>
      <c r="I85" s="6" t="n">
        <v>29.79</v>
      </c>
      <c r="J85" s="6" t="n">
        <v>0</v>
      </c>
      <c r="K85" s="6" t="n">
        <v>1.8</v>
      </c>
      <c r="L85" s="6" t="n">
        <v>1.8</v>
      </c>
      <c r="M85" s="6" t="n">
        <v>0.6</v>
      </c>
      <c r="N85" s="6" t="n">
        <v>0.52</v>
      </c>
    </row>
    <row collapsed="false" customFormat="false" customHeight="false" hidden="false" ht="12.1" outlineLevel="0" r="86">
      <c r="A86" s="37" t="n">
        <v>45665</v>
      </c>
      <c r="B86" s="2" t="s">
        <v>793</v>
      </c>
      <c r="C86" s="2" t="s">
        <v>66</v>
      </c>
      <c r="D86" s="2" t="s">
        <v>67</v>
      </c>
      <c r="E86" s="7" t="n">
        <v>3</v>
      </c>
      <c r="F86" s="2" t="s">
        <v>20</v>
      </c>
      <c r="G86" s="6" t="n">
        <v>17.39</v>
      </c>
      <c r="H86" s="6" t="n">
        <v>654.7</v>
      </c>
      <c r="I86" s="6" t="n">
        <v>485.14</v>
      </c>
      <c r="J86" s="6" t="n">
        <v>7</v>
      </c>
      <c r="K86" s="6" t="n">
        <v>52.17</v>
      </c>
      <c r="L86" s="6" t="n">
        <v>45.17</v>
      </c>
      <c r="M86" s="6" t="n">
        <v>3.1</v>
      </c>
      <c r="N86" s="6" t="n">
        <v>2.3</v>
      </c>
    </row>
  </sheetData>
  <autoFilter ref="A1:N8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140</v>
      </c>
      <c r="B1" s="38" t="s">
        <v>783</v>
      </c>
      <c r="C1" s="38" t="s">
        <v>0</v>
      </c>
      <c r="D1" s="38" t="s">
        <v>2</v>
      </c>
      <c r="E1" s="38" t="s">
        <v>6</v>
      </c>
      <c r="F1" s="38" t="s">
        <v>784</v>
      </c>
      <c r="G1" s="38" t="s">
        <v>796</v>
      </c>
      <c r="H1" s="38" t="s">
        <v>788</v>
      </c>
      <c r="I1" s="38" t="s">
        <v>789</v>
      </c>
      <c r="J1" s="38" t="s">
        <v>790</v>
      </c>
    </row>
    <row collapsed="false" customFormat="false" customHeight="false" hidden="false" ht="12.1" outlineLevel="0" r="2">
      <c r="A2" s="39" t="n">
        <v>44229</v>
      </c>
      <c r="B2" s="2" t="s">
        <v>793</v>
      </c>
      <c r="C2" s="2" t="s">
        <v>470</v>
      </c>
      <c r="D2" s="2" t="s">
        <v>797</v>
      </c>
      <c r="E2" s="6" t="n">
        <v>1000</v>
      </c>
      <c r="F2" s="7" t="n">
        <v>1</v>
      </c>
      <c r="G2" s="6" t="n">
        <v>43.13</v>
      </c>
      <c r="H2" s="6" t="n">
        <v>6</v>
      </c>
      <c r="I2" s="6" t="n">
        <v>43.13</v>
      </c>
      <c r="J2" s="6" t="n">
        <v>37.13</v>
      </c>
    </row>
    <row collapsed="false" customFormat="false" customHeight="false" hidden="false" ht="12.1" outlineLevel="0" r="3">
      <c r="A3" s="39" t="n">
        <v>44229</v>
      </c>
      <c r="B3" s="2" t="s">
        <v>793</v>
      </c>
      <c r="C3" s="2" t="s">
        <v>96</v>
      </c>
      <c r="D3" s="2" t="s">
        <v>98</v>
      </c>
      <c r="E3" s="6" t="n">
        <v>1000</v>
      </c>
      <c r="F3" s="7" t="n">
        <v>2</v>
      </c>
      <c r="G3" s="6" t="n">
        <v>30.42</v>
      </c>
      <c r="H3" s="6" t="n">
        <v>8</v>
      </c>
      <c r="I3" s="6" t="n">
        <v>60.84</v>
      </c>
      <c r="J3" s="6" t="n">
        <v>52.84</v>
      </c>
    </row>
    <row collapsed="false" customFormat="false" customHeight="false" hidden="false" ht="12.1" outlineLevel="0" r="4">
      <c r="A4" s="39" t="n">
        <v>44257</v>
      </c>
      <c r="B4" s="2" t="s">
        <v>793</v>
      </c>
      <c r="C4" s="2" t="s">
        <v>471</v>
      </c>
      <c r="D4" s="2" t="s">
        <v>798</v>
      </c>
      <c r="E4" s="6" t="n">
        <v>1000</v>
      </c>
      <c r="F4" s="7" t="n">
        <v>1</v>
      </c>
      <c r="G4" s="6" t="n">
        <v>32.41</v>
      </c>
      <c r="H4" s="6" t="n">
        <v>4</v>
      </c>
      <c r="I4" s="6" t="n">
        <v>32.41</v>
      </c>
      <c r="J4" s="6" t="n">
        <v>28.41</v>
      </c>
    </row>
    <row collapsed="false" customFormat="false" customHeight="false" hidden="false" ht="12.1" outlineLevel="0" r="5">
      <c r="A5" s="39" t="n">
        <v>44321</v>
      </c>
      <c r="B5" s="2" t="s">
        <v>793</v>
      </c>
      <c r="C5" s="2" t="s">
        <v>467</v>
      </c>
      <c r="D5" s="2" t="s">
        <v>799</v>
      </c>
      <c r="E5" s="6" t="n">
        <v>1000</v>
      </c>
      <c r="F5" s="7" t="n">
        <v>1</v>
      </c>
      <c r="G5" s="6" t="n">
        <v>38.39</v>
      </c>
      <c r="H5" s="6" t="n">
        <v>5</v>
      </c>
      <c r="I5" s="6" t="n">
        <v>38.39</v>
      </c>
      <c r="J5" s="6" t="n">
        <v>33.39</v>
      </c>
    </row>
    <row collapsed="false" customFormat="false" customHeight="false" hidden="false" ht="12.1" outlineLevel="0" r="6">
      <c r="A6" s="39" t="n">
        <v>44381</v>
      </c>
      <c r="B6" s="2" t="s">
        <v>793</v>
      </c>
      <c r="C6" s="2" t="s">
        <v>478</v>
      </c>
      <c r="D6" s="2" t="s">
        <v>800</v>
      </c>
      <c r="E6" s="6" t="n">
        <v>1000</v>
      </c>
      <c r="F6" s="7" t="n">
        <v>1</v>
      </c>
      <c r="G6" s="6" t="n">
        <v>23.93</v>
      </c>
      <c r="H6" s="6" t="n">
        <v>3</v>
      </c>
      <c r="I6" s="6" t="n">
        <v>23.93</v>
      </c>
      <c r="J6" s="6" t="n">
        <v>20.93</v>
      </c>
    </row>
    <row collapsed="false" customFormat="false" customHeight="false" hidden="false" ht="12.1" outlineLevel="0" r="7">
      <c r="A7" s="39" t="n">
        <v>44411</v>
      </c>
      <c r="B7" s="2" t="s">
        <v>793</v>
      </c>
      <c r="C7" s="2" t="s">
        <v>96</v>
      </c>
      <c r="D7" s="2" t="s">
        <v>98</v>
      </c>
      <c r="E7" s="6" t="n">
        <v>1000</v>
      </c>
      <c r="F7" s="7" t="n">
        <v>3</v>
      </c>
      <c r="G7" s="6" t="n">
        <v>30.42</v>
      </c>
      <c r="H7" s="6" t="n">
        <v>12</v>
      </c>
      <c r="I7" s="6" t="n">
        <v>91.26</v>
      </c>
      <c r="J7" s="6" t="n">
        <v>79.26</v>
      </c>
    </row>
    <row collapsed="false" customFormat="false" customHeight="false" hidden="false" ht="12.1" outlineLevel="0" r="8">
      <c r="A8" s="39" t="n">
        <v>44411</v>
      </c>
      <c r="B8" s="2" t="s">
        <v>793</v>
      </c>
      <c r="C8" s="2" t="s">
        <v>470</v>
      </c>
      <c r="D8" s="2" t="s">
        <v>797</v>
      </c>
      <c r="E8" s="6" t="n">
        <v>1000</v>
      </c>
      <c r="F8" s="7" t="n">
        <v>1</v>
      </c>
      <c r="G8" s="6" t="n">
        <v>43.13</v>
      </c>
      <c r="H8" s="6" t="n">
        <v>6</v>
      </c>
      <c r="I8" s="6" t="n">
        <v>43.13</v>
      </c>
      <c r="J8" s="6" t="n">
        <v>37.13</v>
      </c>
    </row>
    <row collapsed="false" customFormat="false" customHeight="false" hidden="false" ht="12.1" outlineLevel="0" r="9">
      <c r="A9" s="39" t="n">
        <v>44439</v>
      </c>
      <c r="B9" s="2" t="s">
        <v>793</v>
      </c>
      <c r="C9" s="2" t="s">
        <v>471</v>
      </c>
      <c r="D9" s="2" t="s">
        <v>798</v>
      </c>
      <c r="E9" s="6" t="n">
        <v>1000</v>
      </c>
      <c r="F9" s="7" t="n">
        <v>1</v>
      </c>
      <c r="G9" s="6" t="n">
        <v>32.41</v>
      </c>
      <c r="H9" s="6" t="n">
        <v>4</v>
      </c>
      <c r="I9" s="6" t="n">
        <v>32.41</v>
      </c>
      <c r="J9" s="6" t="n">
        <v>28.41</v>
      </c>
    </row>
    <row collapsed="false" customFormat="false" customHeight="false" hidden="false" ht="12.1" outlineLevel="0" r="10">
      <c r="A10" s="39" t="n">
        <v>44472</v>
      </c>
      <c r="B10" s="2" t="s">
        <v>793</v>
      </c>
      <c r="C10" s="2" t="s">
        <v>478</v>
      </c>
      <c r="D10" s="2" t="s">
        <v>800</v>
      </c>
      <c r="E10" s="6" t="n">
        <v>1000</v>
      </c>
      <c r="F10" s="7" t="n">
        <v>1</v>
      </c>
      <c r="G10" s="6" t="n">
        <v>23.93</v>
      </c>
      <c r="H10" s="6" t="n">
        <v>3</v>
      </c>
      <c r="I10" s="6" t="n">
        <v>23.93</v>
      </c>
      <c r="J10" s="6" t="n">
        <v>20.93</v>
      </c>
    </row>
    <row collapsed="false" customFormat="false" customHeight="false" hidden="false" ht="12.1" outlineLevel="0" r="11">
      <c r="A11" s="39" t="n">
        <v>44503</v>
      </c>
      <c r="B11" s="2" t="s">
        <v>793</v>
      </c>
      <c r="C11" s="2" t="s">
        <v>467</v>
      </c>
      <c r="D11" s="2" t="s">
        <v>799</v>
      </c>
      <c r="E11" s="6" t="n">
        <v>1000</v>
      </c>
      <c r="F11" s="7" t="n">
        <v>1</v>
      </c>
      <c r="G11" s="6" t="n">
        <v>38.39</v>
      </c>
      <c r="H11" s="6" t="n">
        <v>5</v>
      </c>
      <c r="I11" s="6" t="n">
        <v>38.39</v>
      </c>
      <c r="J11" s="6" t="n">
        <v>33.39</v>
      </c>
    </row>
    <row collapsed="false" customFormat="false" customHeight="false" hidden="false" ht="12.1" outlineLevel="0" r="12">
      <c r="A12" s="39" t="n">
        <v>44503</v>
      </c>
      <c r="B12" s="2" t="s">
        <v>793</v>
      </c>
      <c r="C12" s="2" t="s">
        <v>100</v>
      </c>
      <c r="D12" s="2" t="s">
        <v>101</v>
      </c>
      <c r="E12" s="6" t="n">
        <v>1000</v>
      </c>
      <c r="F12" s="7" t="n">
        <v>3</v>
      </c>
      <c r="G12" s="6" t="n">
        <v>42.38</v>
      </c>
      <c r="H12" s="6" t="n">
        <v>17</v>
      </c>
      <c r="I12" s="6" t="n">
        <v>127.14</v>
      </c>
      <c r="J12" s="6" t="n">
        <v>110.14</v>
      </c>
    </row>
    <row collapsed="false" customFormat="false" customHeight="false" hidden="false" ht="12.1" outlineLevel="0" r="13">
      <c r="A13" s="39" t="n">
        <v>44516</v>
      </c>
      <c r="B13" s="2" t="s">
        <v>793</v>
      </c>
      <c r="C13" s="2" t="s">
        <v>106</v>
      </c>
      <c r="D13" s="2" t="s">
        <v>107</v>
      </c>
      <c r="E13" s="6" t="n">
        <v>1000</v>
      </c>
      <c r="F13" s="7" t="n">
        <v>1</v>
      </c>
      <c r="G13" s="6" t="n">
        <v>35.65</v>
      </c>
      <c r="H13" s="6" t="n">
        <v>5</v>
      </c>
      <c r="I13" s="6" t="n">
        <v>35.65</v>
      </c>
      <c r="J13" s="6" t="n">
        <v>30.65</v>
      </c>
    </row>
    <row collapsed="false" customFormat="false" customHeight="false" hidden="false" ht="12.1" outlineLevel="0" r="14">
      <c r="A14" s="39" t="n">
        <v>44563</v>
      </c>
      <c r="B14" s="2" t="s">
        <v>793</v>
      </c>
      <c r="C14" s="2" t="s">
        <v>478</v>
      </c>
      <c r="D14" s="2" t="s">
        <v>800</v>
      </c>
      <c r="E14" s="6" t="n">
        <v>1000</v>
      </c>
      <c r="F14" s="7" t="n">
        <v>1</v>
      </c>
      <c r="G14" s="6" t="n">
        <v>23.93</v>
      </c>
      <c r="H14" s="6" t="n">
        <v>3</v>
      </c>
      <c r="I14" s="6" t="n">
        <v>23.93</v>
      </c>
      <c r="J14" s="6" t="n">
        <v>20.93</v>
      </c>
    </row>
    <row collapsed="false" customFormat="false" customHeight="false" hidden="false" ht="12.1" outlineLevel="0" r="15">
      <c r="A15" s="39" t="n">
        <v>44593</v>
      </c>
      <c r="B15" s="2" t="s">
        <v>793</v>
      </c>
      <c r="C15" s="2" t="s">
        <v>96</v>
      </c>
      <c r="D15" s="2" t="s">
        <v>98</v>
      </c>
      <c r="E15" s="6" t="n">
        <v>1000</v>
      </c>
      <c r="F15" s="7" t="n">
        <v>4</v>
      </c>
      <c r="G15" s="6" t="n">
        <v>30.42</v>
      </c>
      <c r="H15" s="6" t="n">
        <v>16</v>
      </c>
      <c r="I15" s="6" t="n">
        <v>121.68</v>
      </c>
      <c r="J15" s="6" t="n">
        <v>105.68</v>
      </c>
    </row>
    <row collapsed="false" customFormat="false" customHeight="false" hidden="false" ht="12.1" outlineLevel="0" r="16">
      <c r="A16" s="39" t="n">
        <v>44593</v>
      </c>
      <c r="B16" s="2" t="s">
        <v>793</v>
      </c>
      <c r="C16" s="2" t="s">
        <v>470</v>
      </c>
      <c r="D16" s="2" t="s">
        <v>797</v>
      </c>
      <c r="E16" s="6" t="n">
        <v>1000</v>
      </c>
      <c r="F16" s="7" t="n">
        <v>1</v>
      </c>
      <c r="G16" s="6" t="n">
        <v>43.13</v>
      </c>
      <c r="H16" s="6" t="n">
        <v>6</v>
      </c>
      <c r="I16" s="6" t="n">
        <v>43.13</v>
      </c>
      <c r="J16" s="6" t="n">
        <v>37.13</v>
      </c>
    </row>
    <row collapsed="false" customFormat="false" customHeight="false" hidden="false" ht="12.1" outlineLevel="0" r="17">
      <c r="A17" s="39" t="n">
        <v>44621</v>
      </c>
      <c r="B17" s="2" t="s">
        <v>793</v>
      </c>
      <c r="C17" s="2" t="s">
        <v>471</v>
      </c>
      <c r="D17" s="2" t="s">
        <v>798</v>
      </c>
      <c r="E17" s="6" t="n">
        <v>1000</v>
      </c>
      <c r="F17" s="7" t="n">
        <v>1</v>
      </c>
      <c r="G17" s="6" t="n">
        <v>32.41</v>
      </c>
      <c r="H17" s="6" t="n">
        <v>4</v>
      </c>
      <c r="I17" s="6" t="n">
        <v>32.41</v>
      </c>
      <c r="J17" s="6" t="n">
        <v>28.41</v>
      </c>
    </row>
    <row collapsed="false" customFormat="false" customHeight="false" hidden="false" ht="12.1" outlineLevel="0" r="18">
      <c r="A18" s="39" t="n">
        <v>44654</v>
      </c>
      <c r="B18" s="2" t="s">
        <v>793</v>
      </c>
      <c r="C18" s="2" t="s">
        <v>478</v>
      </c>
      <c r="D18" s="2" t="s">
        <v>800</v>
      </c>
      <c r="E18" s="6" t="n">
        <v>1000</v>
      </c>
      <c r="F18" s="7" t="n">
        <v>1</v>
      </c>
      <c r="G18" s="6" t="n">
        <v>23.93</v>
      </c>
      <c r="H18" s="6" t="n">
        <v>3</v>
      </c>
      <c r="I18" s="6" t="n">
        <v>23.93</v>
      </c>
      <c r="J18" s="6" t="n">
        <v>20.93</v>
      </c>
    </row>
    <row collapsed="false" customFormat="false" customHeight="false" hidden="false" ht="12.1" outlineLevel="0" r="19">
      <c r="A19" s="39" t="n">
        <v>44685</v>
      </c>
      <c r="B19" s="2" t="s">
        <v>793</v>
      </c>
      <c r="C19" s="2" t="s">
        <v>467</v>
      </c>
      <c r="D19" s="2" t="s">
        <v>799</v>
      </c>
      <c r="E19" s="6" t="n">
        <v>1000</v>
      </c>
      <c r="F19" s="7" t="n">
        <v>1</v>
      </c>
      <c r="G19" s="6" t="n">
        <v>38.39</v>
      </c>
      <c r="H19" s="6" t="n">
        <v>5</v>
      </c>
      <c r="I19" s="6" t="n">
        <v>38.39</v>
      </c>
      <c r="J19" s="6" t="n">
        <v>33.39</v>
      </c>
    </row>
    <row collapsed="false" customFormat="false" customHeight="false" hidden="false" ht="12.1" outlineLevel="0" r="20">
      <c r="A20" s="39" t="n">
        <v>44685</v>
      </c>
      <c r="B20" s="2" t="s">
        <v>793</v>
      </c>
      <c r="C20" s="2" t="s">
        <v>100</v>
      </c>
      <c r="D20" s="2" t="s">
        <v>101</v>
      </c>
      <c r="E20" s="6" t="n">
        <v>1000</v>
      </c>
      <c r="F20" s="7" t="n">
        <v>3</v>
      </c>
      <c r="G20" s="6" t="n">
        <v>42.38</v>
      </c>
      <c r="H20" s="6" t="n">
        <v>17</v>
      </c>
      <c r="I20" s="6" t="n">
        <v>127.14</v>
      </c>
      <c r="J20" s="6" t="n">
        <v>110.14</v>
      </c>
    </row>
    <row collapsed="false" customFormat="false" customHeight="false" hidden="false" ht="12.1" outlineLevel="0" r="21">
      <c r="A21" s="39" t="n">
        <v>44698</v>
      </c>
      <c r="B21" s="2" t="s">
        <v>793</v>
      </c>
      <c r="C21" s="2" t="s">
        <v>106</v>
      </c>
      <c r="D21" s="2" t="s">
        <v>107</v>
      </c>
      <c r="E21" s="6" t="n">
        <v>1000</v>
      </c>
      <c r="F21" s="7" t="n">
        <v>1</v>
      </c>
      <c r="G21" s="6" t="n">
        <v>35.65</v>
      </c>
      <c r="H21" s="6" t="n">
        <v>5</v>
      </c>
      <c r="I21" s="6" t="n">
        <v>35.65</v>
      </c>
      <c r="J21" s="6" t="n">
        <v>30.65</v>
      </c>
    </row>
    <row collapsed="false" customFormat="false" customHeight="false" hidden="false" ht="12.1" outlineLevel="0" r="22">
      <c r="A22" s="39" t="n">
        <v>44745</v>
      </c>
      <c r="B22" s="2" t="s">
        <v>793</v>
      </c>
      <c r="C22" s="2" t="s">
        <v>478</v>
      </c>
      <c r="D22" s="2" t="s">
        <v>800</v>
      </c>
      <c r="E22" s="6" t="n">
        <v>1000</v>
      </c>
      <c r="F22" s="7" t="n">
        <v>1</v>
      </c>
      <c r="G22" s="6" t="n">
        <v>23.93</v>
      </c>
      <c r="H22" s="6" t="n">
        <v>3</v>
      </c>
      <c r="I22" s="6" t="n">
        <v>23.93</v>
      </c>
      <c r="J22" s="6" t="n">
        <v>20.93</v>
      </c>
    </row>
    <row collapsed="false" customFormat="false" customHeight="false" hidden="false" ht="12.1" outlineLevel="0" r="23">
      <c r="A23" s="39" t="n">
        <v>44775</v>
      </c>
      <c r="B23" s="2" t="s">
        <v>793</v>
      </c>
      <c r="C23" s="2" t="s">
        <v>96</v>
      </c>
      <c r="D23" s="2" t="s">
        <v>98</v>
      </c>
      <c r="E23" s="6" t="n">
        <v>1000</v>
      </c>
      <c r="F23" s="7" t="n">
        <v>4</v>
      </c>
      <c r="G23" s="6" t="n">
        <v>30.42</v>
      </c>
      <c r="H23" s="6" t="n">
        <v>16</v>
      </c>
      <c r="I23" s="6" t="n">
        <v>121.68</v>
      </c>
      <c r="J23" s="6" t="n">
        <v>105.68</v>
      </c>
    </row>
    <row collapsed="false" customFormat="false" customHeight="false" hidden="false" ht="12.1" outlineLevel="0" r="24">
      <c r="A24" s="39" t="n">
        <v>44776</v>
      </c>
      <c r="B24" s="2" t="s">
        <v>793</v>
      </c>
      <c r="C24" s="2" t="s">
        <v>470</v>
      </c>
      <c r="D24" s="2" t="s">
        <v>797</v>
      </c>
      <c r="E24" s="6" t="n">
        <v>1000</v>
      </c>
      <c r="F24" s="7" t="n">
        <v>1</v>
      </c>
      <c r="G24" s="6" t="n">
        <v>43.13</v>
      </c>
      <c r="H24" s="6" t="n">
        <v>5</v>
      </c>
      <c r="I24" s="6" t="n">
        <v>43.13</v>
      </c>
      <c r="J24" s="6" t="n">
        <v>38.13</v>
      </c>
    </row>
    <row collapsed="false" customFormat="false" customHeight="false" hidden="false" ht="12.1" outlineLevel="0" r="25">
      <c r="A25" s="39" t="n">
        <v>44803</v>
      </c>
      <c r="B25" s="2" t="s">
        <v>793</v>
      </c>
      <c r="C25" s="2" t="s">
        <v>471</v>
      </c>
      <c r="D25" s="2" t="s">
        <v>798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39" t="n">
        <v>44836</v>
      </c>
      <c r="B26" s="2" t="s">
        <v>793</v>
      </c>
      <c r="C26" s="2" t="s">
        <v>478</v>
      </c>
      <c r="D26" s="2" t="s">
        <v>800</v>
      </c>
      <c r="E26" s="6" t="n">
        <v>1000</v>
      </c>
      <c r="F26" s="7" t="n">
        <v>1</v>
      </c>
      <c r="G26" s="6" t="n">
        <v>23.93</v>
      </c>
      <c r="H26" s="6" t="n">
        <v>3</v>
      </c>
      <c r="I26" s="6" t="n">
        <v>23.93</v>
      </c>
      <c r="J26" s="6" t="n">
        <v>20.93</v>
      </c>
    </row>
    <row collapsed="false" customFormat="false" customHeight="false" hidden="false" ht="12.1" outlineLevel="0" r="27">
      <c r="A27" s="39" t="n">
        <v>44867</v>
      </c>
      <c r="B27" s="2" t="s">
        <v>793</v>
      </c>
      <c r="C27" s="2" t="s">
        <v>100</v>
      </c>
      <c r="D27" s="2" t="s">
        <v>101</v>
      </c>
      <c r="E27" s="6" t="n">
        <v>1000</v>
      </c>
      <c r="F27" s="7" t="n">
        <v>3</v>
      </c>
      <c r="G27" s="6" t="n">
        <v>42.38</v>
      </c>
      <c r="H27" s="6" t="n">
        <v>17</v>
      </c>
      <c r="I27" s="6" t="n">
        <v>127.14</v>
      </c>
      <c r="J27" s="6" t="n">
        <v>110.14</v>
      </c>
    </row>
    <row collapsed="false" customFormat="false" customHeight="false" hidden="false" ht="12.1" outlineLevel="0" r="28">
      <c r="A28" s="39" t="n">
        <v>44868</v>
      </c>
      <c r="B28" s="2" t="s">
        <v>793</v>
      </c>
      <c r="C28" s="2" t="s">
        <v>467</v>
      </c>
      <c r="D28" s="2" t="s">
        <v>799</v>
      </c>
      <c r="E28" s="6" t="n">
        <v>1000</v>
      </c>
      <c r="F28" s="7" t="n">
        <v>1</v>
      </c>
      <c r="G28" s="6" t="n">
        <v>38.39</v>
      </c>
      <c r="H28" s="6" t="n">
        <v>4</v>
      </c>
      <c r="I28" s="6" t="n">
        <v>38.39</v>
      </c>
      <c r="J28" s="6" t="n">
        <v>34.39</v>
      </c>
    </row>
    <row collapsed="false" customFormat="false" customHeight="false" hidden="false" ht="12.1" outlineLevel="0" r="29">
      <c r="A29" s="39" t="n">
        <v>44880</v>
      </c>
      <c r="B29" s="2" t="s">
        <v>793</v>
      </c>
      <c r="C29" s="2" t="s">
        <v>106</v>
      </c>
      <c r="D29" s="2" t="s">
        <v>107</v>
      </c>
      <c r="E29" s="6" t="n">
        <v>1000</v>
      </c>
      <c r="F29" s="7" t="n">
        <v>1</v>
      </c>
      <c r="G29" s="6" t="n">
        <v>35.65</v>
      </c>
      <c r="H29" s="6" t="n">
        <v>5</v>
      </c>
      <c r="I29" s="6" t="n">
        <v>35.65</v>
      </c>
      <c r="J29" s="6" t="n">
        <v>30.65</v>
      </c>
    </row>
    <row collapsed="false" customFormat="false" customHeight="false" hidden="false" ht="12.1" outlineLevel="0" r="30">
      <c r="A30" s="39" t="n">
        <v>44927</v>
      </c>
      <c r="B30" s="2" t="s">
        <v>793</v>
      </c>
      <c r="C30" s="2" t="s">
        <v>478</v>
      </c>
      <c r="D30" s="2" t="s">
        <v>800</v>
      </c>
      <c r="E30" s="6" t="n">
        <v>1000</v>
      </c>
      <c r="F30" s="7" t="n">
        <v>1</v>
      </c>
      <c r="G30" s="6" t="n">
        <v>23.93</v>
      </c>
      <c r="H30" s="6" t="n">
        <v>3</v>
      </c>
      <c r="I30" s="6" t="n">
        <v>23.93</v>
      </c>
      <c r="J30" s="6" t="n">
        <v>20.93</v>
      </c>
    </row>
    <row collapsed="false" customFormat="false" customHeight="false" hidden="false" ht="12.1" outlineLevel="0" r="31">
      <c r="A31" s="39" t="n">
        <v>44957</v>
      </c>
      <c r="B31" s="2" t="s">
        <v>793</v>
      </c>
      <c r="C31" s="2" t="s">
        <v>96</v>
      </c>
      <c r="D31" s="2" t="s">
        <v>98</v>
      </c>
      <c r="E31" s="6" t="n">
        <v>1000</v>
      </c>
      <c r="F31" s="7" t="n">
        <v>4</v>
      </c>
      <c r="G31" s="6" t="n">
        <v>30.42</v>
      </c>
      <c r="H31" s="6" t="n">
        <v>16</v>
      </c>
      <c r="I31" s="6" t="n">
        <v>121.68</v>
      </c>
      <c r="J31" s="6" t="n">
        <v>105.68</v>
      </c>
    </row>
    <row collapsed="false" customFormat="false" customHeight="false" hidden="false" ht="12.1" outlineLevel="0" r="32">
      <c r="A32" s="39" t="n">
        <v>44985</v>
      </c>
      <c r="B32" s="2" t="s">
        <v>793</v>
      </c>
      <c r="C32" s="2" t="s">
        <v>471</v>
      </c>
      <c r="D32" s="2" t="s">
        <v>798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39" t="n">
        <v>45018</v>
      </c>
      <c r="B33" s="2" t="s">
        <v>793</v>
      </c>
      <c r="C33" s="2" t="s">
        <v>478</v>
      </c>
      <c r="D33" s="2" t="s">
        <v>800</v>
      </c>
      <c r="E33" s="6" t="n">
        <v>1000</v>
      </c>
      <c r="F33" s="7" t="n">
        <v>1</v>
      </c>
      <c r="G33" s="6" t="n">
        <v>23.93</v>
      </c>
      <c r="H33" s="6" t="n">
        <v>3</v>
      </c>
      <c r="I33" s="6" t="n">
        <v>23.93</v>
      </c>
      <c r="J33" s="6" t="n">
        <v>20.93</v>
      </c>
    </row>
    <row collapsed="false" customFormat="false" customHeight="false" hidden="false" ht="12.1" outlineLevel="0" r="34">
      <c r="A34" s="39" t="n">
        <v>45049</v>
      </c>
      <c r="B34" s="2" t="s">
        <v>793</v>
      </c>
      <c r="C34" s="2" t="s">
        <v>100</v>
      </c>
      <c r="D34" s="2" t="s">
        <v>101</v>
      </c>
      <c r="E34" s="6" t="n">
        <v>1000</v>
      </c>
      <c r="F34" s="7" t="n">
        <v>3</v>
      </c>
      <c r="G34" s="6" t="n">
        <v>42.38</v>
      </c>
      <c r="H34" s="6" t="n">
        <v>17</v>
      </c>
      <c r="I34" s="6" t="n">
        <v>127.14</v>
      </c>
      <c r="J34" s="6" t="n">
        <v>110.14</v>
      </c>
    </row>
    <row collapsed="false" customFormat="false" customHeight="false" hidden="false" ht="12.1" outlineLevel="0" r="35">
      <c r="A35" s="39" t="n">
        <v>45062</v>
      </c>
      <c r="B35" s="2" t="s">
        <v>793</v>
      </c>
      <c r="C35" s="2" t="s">
        <v>106</v>
      </c>
      <c r="D35" s="2" t="s">
        <v>107</v>
      </c>
      <c r="E35" s="6" t="n">
        <v>1000</v>
      </c>
      <c r="F35" s="7" t="n">
        <v>1</v>
      </c>
      <c r="G35" s="6" t="n">
        <v>35.65</v>
      </c>
      <c r="H35" s="6" t="n">
        <v>5</v>
      </c>
      <c r="I35" s="6" t="n">
        <v>35.65</v>
      </c>
      <c r="J35" s="6" t="n">
        <v>30.65</v>
      </c>
    </row>
    <row collapsed="false" customFormat="false" customHeight="false" hidden="false" ht="12.1" outlineLevel="0" r="36">
      <c r="A36" s="39" t="n">
        <v>45109</v>
      </c>
      <c r="B36" s="2" t="s">
        <v>793</v>
      </c>
      <c r="C36" s="2" t="s">
        <v>478</v>
      </c>
      <c r="D36" s="2" t="s">
        <v>800</v>
      </c>
      <c r="E36" s="6" t="n">
        <v>1000</v>
      </c>
      <c r="F36" s="7" t="n">
        <v>1</v>
      </c>
      <c r="G36" s="6" t="n">
        <v>23.93</v>
      </c>
      <c r="H36" s="6" t="n">
        <v>3</v>
      </c>
      <c r="I36" s="6" t="n">
        <v>23.93</v>
      </c>
      <c r="J36" s="6" t="n">
        <v>20.93</v>
      </c>
    </row>
    <row collapsed="false" customFormat="false" customHeight="false" hidden="false" ht="12.1" outlineLevel="0" r="37">
      <c r="A37" s="39" t="n">
        <v>45139</v>
      </c>
      <c r="B37" s="2" t="s">
        <v>793</v>
      </c>
      <c r="C37" s="2" t="s">
        <v>96</v>
      </c>
      <c r="D37" s="2" t="s">
        <v>98</v>
      </c>
      <c r="E37" s="6" t="n">
        <v>1000</v>
      </c>
      <c r="F37" s="7" t="n">
        <v>4</v>
      </c>
      <c r="G37" s="6" t="n">
        <v>30.42</v>
      </c>
      <c r="H37" s="6" t="n">
        <v>16</v>
      </c>
      <c r="I37" s="6" t="n">
        <v>121.68</v>
      </c>
      <c r="J37" s="6" t="n">
        <v>105.68</v>
      </c>
    </row>
    <row collapsed="false" customFormat="false" customHeight="false" hidden="false" ht="12.1" outlineLevel="0" r="38">
      <c r="A38" s="39" t="n">
        <v>45155</v>
      </c>
      <c r="B38" s="2" t="s">
        <v>793</v>
      </c>
      <c r="C38" s="2" t="s">
        <v>112</v>
      </c>
      <c r="D38" s="2" t="s">
        <v>113</v>
      </c>
      <c r="E38" s="6" t="n">
        <v>1000</v>
      </c>
      <c r="F38" s="7" t="n">
        <v>1</v>
      </c>
      <c r="G38" s="6" t="n">
        <v>51.86</v>
      </c>
      <c r="H38" s="6" t="n">
        <v>7</v>
      </c>
      <c r="I38" s="6" t="n">
        <v>51.86</v>
      </c>
      <c r="J38" s="6" t="n">
        <v>44.86</v>
      </c>
    </row>
    <row collapsed="false" customFormat="false" customHeight="false" hidden="false" ht="12.1" outlineLevel="0" r="39">
      <c r="A39" s="39" t="n">
        <v>45167</v>
      </c>
      <c r="B39" s="2" t="s">
        <v>793</v>
      </c>
      <c r="C39" s="2" t="s">
        <v>471</v>
      </c>
      <c r="D39" s="2" t="s">
        <v>798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9" t="n">
        <v>45200</v>
      </c>
      <c r="B40" s="2" t="s">
        <v>793</v>
      </c>
      <c r="C40" s="2" t="s">
        <v>478</v>
      </c>
      <c r="D40" s="2" t="s">
        <v>800</v>
      </c>
      <c r="E40" s="6" t="n">
        <v>1000</v>
      </c>
      <c r="F40" s="7" t="n">
        <v>1</v>
      </c>
      <c r="G40" s="6" t="n">
        <v>23.93</v>
      </c>
      <c r="H40" s="6" t="n">
        <v>3</v>
      </c>
      <c r="I40" s="6" t="n">
        <v>23.93</v>
      </c>
      <c r="J40" s="6" t="n">
        <v>20.93</v>
      </c>
    </row>
    <row collapsed="false" customFormat="false" customHeight="false" hidden="false" ht="12.1" outlineLevel="0" r="41">
      <c r="A41" s="39" t="n">
        <v>45218</v>
      </c>
      <c r="B41" s="2" t="s">
        <v>793</v>
      </c>
      <c r="C41" s="2" t="s">
        <v>103</v>
      </c>
      <c r="D41" s="2" t="s">
        <v>104</v>
      </c>
      <c r="E41" s="6" t="n">
        <v>1000</v>
      </c>
      <c r="F41" s="7" t="n">
        <v>1</v>
      </c>
      <c r="G41" s="6" t="n">
        <v>32.54</v>
      </c>
      <c r="H41" s="6" t="n">
        <v>4</v>
      </c>
      <c r="I41" s="6" t="n">
        <v>32.54</v>
      </c>
      <c r="J41" s="6" t="n">
        <v>28.54</v>
      </c>
    </row>
    <row collapsed="false" customFormat="false" customHeight="false" hidden="false" ht="12.1" outlineLevel="0" r="42">
      <c r="A42" s="39" t="n">
        <v>45229</v>
      </c>
      <c r="B42" s="2" t="s">
        <v>793</v>
      </c>
      <c r="C42" s="2" t="s">
        <v>109</v>
      </c>
      <c r="D42" s="2" t="s">
        <v>110</v>
      </c>
      <c r="E42" s="6" t="n">
        <v>1000</v>
      </c>
      <c r="F42" s="7" t="n">
        <v>1</v>
      </c>
      <c r="G42" s="6" t="n">
        <v>29.17</v>
      </c>
      <c r="H42" s="6" t="n">
        <v>4</v>
      </c>
      <c r="I42" s="6" t="n">
        <v>29.17</v>
      </c>
      <c r="J42" s="6" t="n">
        <v>25.17</v>
      </c>
    </row>
    <row collapsed="false" customFormat="false" customHeight="false" hidden="false" ht="12.1" outlineLevel="0" r="43">
      <c r="A43" s="39" t="n">
        <v>45231</v>
      </c>
      <c r="B43" s="2" t="s">
        <v>793</v>
      </c>
      <c r="C43" s="2" t="s">
        <v>100</v>
      </c>
      <c r="D43" s="2" t="s">
        <v>101</v>
      </c>
      <c r="E43" s="6" t="n">
        <v>1000</v>
      </c>
      <c r="F43" s="7" t="n">
        <v>3</v>
      </c>
      <c r="G43" s="6" t="n">
        <v>42.38</v>
      </c>
      <c r="H43" s="6" t="n">
        <v>17</v>
      </c>
      <c r="I43" s="6" t="n">
        <v>127.14</v>
      </c>
      <c r="J43" s="6" t="n">
        <v>110.14</v>
      </c>
    </row>
    <row collapsed="false" customFormat="false" customHeight="false" hidden="false" ht="12.1" outlineLevel="0" r="44">
      <c r="A44" s="39" t="n">
        <v>45244</v>
      </c>
      <c r="B44" s="2" t="s">
        <v>793</v>
      </c>
      <c r="C44" s="2" t="s">
        <v>106</v>
      </c>
      <c r="D44" s="2" t="s">
        <v>107</v>
      </c>
      <c r="E44" s="6" t="n">
        <v>1000</v>
      </c>
      <c r="F44" s="7" t="n">
        <v>1</v>
      </c>
      <c r="G44" s="6" t="n">
        <v>35.65</v>
      </c>
      <c r="H44" s="6" t="n">
        <v>5</v>
      </c>
      <c r="I44" s="6" t="n">
        <v>35.65</v>
      </c>
      <c r="J44" s="6" t="n">
        <v>30.65</v>
      </c>
    </row>
    <row collapsed="false" customFormat="false" customHeight="false" hidden="false" ht="12.1" outlineLevel="0" r="45">
      <c r="A45" s="39" t="n">
        <v>45264</v>
      </c>
      <c r="B45" s="2" t="s">
        <v>793</v>
      </c>
      <c r="C45" s="2" t="s">
        <v>124</v>
      </c>
      <c r="D45" s="2" t="s">
        <v>125</v>
      </c>
      <c r="E45" s="6" t="n">
        <v>1000</v>
      </c>
      <c r="F45" s="7" t="n">
        <v>1</v>
      </c>
      <c r="G45" s="6" t="n">
        <v>56.1</v>
      </c>
      <c r="H45" s="6" t="n">
        <v>7</v>
      </c>
      <c r="I45" s="6" t="n">
        <v>56.1</v>
      </c>
      <c r="J45" s="6" t="n">
        <v>49.1</v>
      </c>
    </row>
    <row collapsed="false" customFormat="false" customHeight="false" hidden="false" ht="12.1" outlineLevel="0" r="46">
      <c r="A46" s="39" t="n">
        <v>45265</v>
      </c>
      <c r="B46" s="2" t="s">
        <v>793</v>
      </c>
      <c r="C46" s="2" t="s">
        <v>121</v>
      </c>
      <c r="D46" s="2" t="s">
        <v>122</v>
      </c>
      <c r="E46" s="6" t="n">
        <v>1000</v>
      </c>
      <c r="F46" s="7" t="n">
        <v>1</v>
      </c>
      <c r="G46" s="6" t="n">
        <v>56.84</v>
      </c>
      <c r="H46" s="6" t="n">
        <v>7</v>
      </c>
      <c r="I46" s="6" t="n">
        <v>56.84</v>
      </c>
      <c r="J46" s="6" t="n">
        <v>49.84</v>
      </c>
    </row>
    <row collapsed="false" customFormat="false" customHeight="false" hidden="false" ht="12.1" outlineLevel="0" r="47">
      <c r="A47" s="39" t="n">
        <v>45291</v>
      </c>
      <c r="B47" s="2" t="s">
        <v>793</v>
      </c>
      <c r="C47" s="2" t="s">
        <v>478</v>
      </c>
      <c r="D47" s="2" t="s">
        <v>800</v>
      </c>
      <c r="E47" s="6" t="n">
        <v>1000</v>
      </c>
      <c r="F47" s="7" t="n">
        <v>1</v>
      </c>
      <c r="G47" s="6" t="n">
        <v>23.93</v>
      </c>
      <c r="H47" s="6" t="n">
        <v>3</v>
      </c>
      <c r="I47" s="6" t="n">
        <v>23.93</v>
      </c>
      <c r="J47" s="6" t="n">
        <v>20.93</v>
      </c>
    </row>
    <row collapsed="false" customFormat="false" customHeight="false" hidden="false" ht="12.1" outlineLevel="0" r="48">
      <c r="A48" s="39" t="n">
        <v>45299</v>
      </c>
      <c r="B48" s="2" t="s">
        <v>793</v>
      </c>
      <c r="C48" s="2" t="s">
        <v>115</v>
      </c>
      <c r="D48" s="2" t="s">
        <v>116</v>
      </c>
      <c r="E48" s="6" t="n">
        <v>1000</v>
      </c>
      <c r="F48" s="7" t="n">
        <v>1</v>
      </c>
      <c r="G48" s="6" t="n">
        <v>54.1</v>
      </c>
      <c r="H48" s="6" t="n">
        <v>7</v>
      </c>
      <c r="I48" s="6" t="n">
        <v>54.1</v>
      </c>
      <c r="J48" s="6" t="n">
        <v>47.1</v>
      </c>
    </row>
    <row collapsed="false" customFormat="false" customHeight="false" hidden="false" ht="12.1" outlineLevel="0" r="49">
      <c r="A49" s="39" t="n">
        <v>45309</v>
      </c>
      <c r="B49" s="2" t="s">
        <v>793</v>
      </c>
      <c r="C49" s="2" t="s">
        <v>103</v>
      </c>
      <c r="D49" s="2" t="s">
        <v>104</v>
      </c>
      <c r="E49" s="6" t="n">
        <v>1000</v>
      </c>
      <c r="F49" s="7" t="n">
        <v>1</v>
      </c>
      <c r="G49" s="6" t="n">
        <v>32.54</v>
      </c>
      <c r="H49" s="6" t="n">
        <v>4</v>
      </c>
      <c r="I49" s="6" t="n">
        <v>32.54</v>
      </c>
      <c r="J49" s="6" t="n">
        <v>28.54</v>
      </c>
    </row>
    <row collapsed="false" customFormat="false" customHeight="false" hidden="false" ht="12.1" outlineLevel="0" r="50">
      <c r="A50" s="39" t="n">
        <v>45320</v>
      </c>
      <c r="B50" s="2" t="s">
        <v>793</v>
      </c>
      <c r="C50" s="2" t="s">
        <v>109</v>
      </c>
      <c r="D50" s="2" t="s">
        <v>110</v>
      </c>
      <c r="E50" s="6" t="n">
        <v>1000</v>
      </c>
      <c r="F50" s="7" t="n">
        <v>1</v>
      </c>
      <c r="G50" s="6" t="n">
        <v>29.17</v>
      </c>
      <c r="H50" s="6" t="n">
        <v>4</v>
      </c>
      <c r="I50" s="6" t="n">
        <v>29.17</v>
      </c>
      <c r="J50" s="6" t="n">
        <v>25.17</v>
      </c>
    </row>
    <row collapsed="false" customFormat="false" customHeight="false" hidden="false" ht="12.1" outlineLevel="0" r="51">
      <c r="A51" s="39" t="n">
        <v>45321</v>
      </c>
      <c r="B51" s="2" t="s">
        <v>793</v>
      </c>
      <c r="C51" s="2" t="s">
        <v>96</v>
      </c>
      <c r="D51" s="2" t="s">
        <v>98</v>
      </c>
      <c r="E51" s="6" t="n">
        <v>1000</v>
      </c>
      <c r="F51" s="7" t="n">
        <v>5</v>
      </c>
      <c r="G51" s="6" t="n">
        <v>30.42</v>
      </c>
      <c r="H51" s="6" t="n">
        <v>20</v>
      </c>
      <c r="I51" s="6" t="n">
        <v>152.1</v>
      </c>
      <c r="J51" s="6" t="n">
        <v>132.1</v>
      </c>
    </row>
    <row collapsed="false" customFormat="false" customHeight="false" hidden="false" ht="12.1" outlineLevel="0" r="52">
      <c r="A52" s="39" t="n">
        <v>45337</v>
      </c>
      <c r="B52" s="2" t="s">
        <v>793</v>
      </c>
      <c r="C52" s="2" t="s">
        <v>112</v>
      </c>
      <c r="D52" s="2" t="s">
        <v>113</v>
      </c>
      <c r="E52" s="6" t="n">
        <v>1000</v>
      </c>
      <c r="F52" s="7" t="n">
        <v>1</v>
      </c>
      <c r="G52" s="6" t="n">
        <v>51.86</v>
      </c>
      <c r="H52" s="6" t="n">
        <v>7</v>
      </c>
      <c r="I52" s="6" t="n">
        <v>51.86</v>
      </c>
      <c r="J52" s="6" t="n">
        <v>44.86</v>
      </c>
    </row>
    <row collapsed="false" customFormat="false" customHeight="false" hidden="false" ht="12.1" outlineLevel="0" r="53">
      <c r="A53" s="39" t="n">
        <v>45349</v>
      </c>
      <c r="B53" s="2" t="s">
        <v>793</v>
      </c>
      <c r="C53" s="2" t="s">
        <v>471</v>
      </c>
      <c r="D53" s="2" t="s">
        <v>798</v>
      </c>
      <c r="E53" s="6" t="n">
        <v>1000</v>
      </c>
      <c r="F53" s="7" t="n">
        <v>1</v>
      </c>
      <c r="G53" s="6" t="n">
        <v>32.41</v>
      </c>
      <c r="H53" s="6" t="n">
        <v>4</v>
      </c>
      <c r="I53" s="6" t="n">
        <v>32.41</v>
      </c>
      <c r="J53" s="6" t="n">
        <v>28.41</v>
      </c>
    </row>
    <row collapsed="false" customFormat="false" customHeight="false" hidden="false" ht="12.1" outlineLevel="0" r="54">
      <c r="A54" s="39" t="n">
        <v>45356</v>
      </c>
      <c r="B54" s="2" t="s">
        <v>793</v>
      </c>
      <c r="C54" s="2" t="s">
        <v>127</v>
      </c>
      <c r="D54" s="2" t="s">
        <v>128</v>
      </c>
      <c r="E54" s="6" t="n">
        <v>1000</v>
      </c>
      <c r="F54" s="7" t="n">
        <v>1</v>
      </c>
      <c r="G54" s="6" t="n">
        <v>11.26</v>
      </c>
      <c r="H54" s="6" t="n">
        <v>1</v>
      </c>
      <c r="I54" s="6" t="n">
        <v>11.26</v>
      </c>
      <c r="J54" s="6" t="n">
        <v>10.26</v>
      </c>
    </row>
    <row collapsed="false" customFormat="false" customHeight="false" hidden="false" ht="12.1" outlineLevel="0" r="55">
      <c r="A55" s="39" t="n">
        <v>45377</v>
      </c>
      <c r="B55" s="2" t="s">
        <v>793</v>
      </c>
      <c r="C55" s="2" t="s">
        <v>118</v>
      </c>
      <c r="D55" s="2" t="s">
        <v>119</v>
      </c>
      <c r="E55" s="6" t="n">
        <v>1000</v>
      </c>
      <c r="F55" s="7" t="n">
        <v>1</v>
      </c>
      <c r="G55" s="6" t="n">
        <v>47.47</v>
      </c>
      <c r="H55" s="6" t="n">
        <v>6</v>
      </c>
      <c r="I55" s="6" t="n">
        <v>47.47</v>
      </c>
      <c r="J55" s="6" t="n">
        <v>41.47</v>
      </c>
    </row>
    <row collapsed="false" customFormat="false" customHeight="false" hidden="false" ht="12.1" outlineLevel="0" r="56">
      <c r="A56" s="39" t="n">
        <v>45382</v>
      </c>
      <c r="B56" s="2" t="s">
        <v>793</v>
      </c>
      <c r="C56" s="2" t="s">
        <v>478</v>
      </c>
      <c r="D56" s="2" t="s">
        <v>800</v>
      </c>
      <c r="E56" s="6" t="n">
        <v>1000</v>
      </c>
      <c r="F56" s="7" t="n">
        <v>1</v>
      </c>
      <c r="G56" s="6" t="n">
        <v>23.93</v>
      </c>
      <c r="H56" s="6" t="n">
        <v>3</v>
      </c>
      <c r="I56" s="6" t="n">
        <v>23.93</v>
      </c>
      <c r="J56" s="6" t="n">
        <v>20.93</v>
      </c>
    </row>
    <row collapsed="false" customFormat="false" customHeight="false" hidden="false" ht="12.1" outlineLevel="0" r="57">
      <c r="A57" s="39" t="n">
        <v>45386</v>
      </c>
      <c r="B57" s="2" t="s">
        <v>793</v>
      </c>
      <c r="C57" s="2" t="s">
        <v>127</v>
      </c>
      <c r="D57" s="2" t="s">
        <v>128</v>
      </c>
      <c r="E57" s="6" t="n">
        <v>1000</v>
      </c>
      <c r="F57" s="7" t="n">
        <v>1</v>
      </c>
      <c r="G57" s="6" t="n">
        <v>11.26</v>
      </c>
      <c r="H57" s="6" t="n">
        <v>1</v>
      </c>
      <c r="I57" s="6" t="n">
        <v>11.26</v>
      </c>
      <c r="J57" s="6" t="n">
        <v>10.26</v>
      </c>
    </row>
    <row collapsed="false" customFormat="false" customHeight="false" hidden="false" ht="12.1" outlineLevel="0" r="58">
      <c r="A58" s="39" t="n">
        <v>45400</v>
      </c>
      <c r="B58" s="2" t="s">
        <v>793</v>
      </c>
      <c r="C58" s="2" t="s">
        <v>103</v>
      </c>
      <c r="D58" s="2" t="s">
        <v>104</v>
      </c>
      <c r="E58" s="6" t="n">
        <v>1000</v>
      </c>
      <c r="F58" s="7" t="n">
        <v>1</v>
      </c>
      <c r="G58" s="6" t="n">
        <v>32.54</v>
      </c>
      <c r="H58" s="6" t="n">
        <v>4</v>
      </c>
      <c r="I58" s="6" t="n">
        <v>32.54</v>
      </c>
      <c r="J58" s="6" t="n">
        <v>28.54</v>
      </c>
    </row>
    <row collapsed="false" customFormat="false" customHeight="false" hidden="false" ht="12.1" outlineLevel="0" r="59">
      <c r="A59" s="39" t="n">
        <v>45411</v>
      </c>
      <c r="B59" s="2" t="s">
        <v>793</v>
      </c>
      <c r="C59" s="2" t="s">
        <v>109</v>
      </c>
      <c r="D59" s="2" t="s">
        <v>110</v>
      </c>
      <c r="E59" s="6" t="n">
        <v>1000</v>
      </c>
      <c r="F59" s="7" t="n">
        <v>1</v>
      </c>
      <c r="G59" s="6" t="n">
        <v>29.17</v>
      </c>
      <c r="H59" s="6" t="n">
        <v>4</v>
      </c>
      <c r="I59" s="6" t="n">
        <v>29.17</v>
      </c>
      <c r="J59" s="6" t="n">
        <v>25.17</v>
      </c>
    </row>
    <row collapsed="false" customFormat="false" customHeight="false" hidden="false" ht="12.1" outlineLevel="0" r="60">
      <c r="A60" s="39" t="n">
        <v>45413</v>
      </c>
      <c r="B60" s="2" t="s">
        <v>793</v>
      </c>
      <c r="C60" s="2" t="s">
        <v>100</v>
      </c>
      <c r="D60" s="2" t="s">
        <v>101</v>
      </c>
      <c r="E60" s="6" t="n">
        <v>1000</v>
      </c>
      <c r="F60" s="7" t="n">
        <v>3</v>
      </c>
      <c r="G60" s="6" t="n">
        <v>42.38</v>
      </c>
      <c r="H60" s="6" t="n">
        <v>17</v>
      </c>
      <c r="I60" s="6" t="n">
        <v>127.14</v>
      </c>
      <c r="J60" s="6" t="n">
        <v>110.14</v>
      </c>
    </row>
    <row collapsed="false" customFormat="false" customHeight="false" hidden="false" ht="12.1" outlineLevel="0" r="61">
      <c r="A61" s="39" t="n">
        <v>45416</v>
      </c>
      <c r="B61" s="2" t="s">
        <v>793</v>
      </c>
      <c r="C61" s="2" t="s">
        <v>127</v>
      </c>
      <c r="D61" s="2" t="s">
        <v>128</v>
      </c>
      <c r="E61" s="6" t="n">
        <v>1000</v>
      </c>
      <c r="F61" s="7" t="n">
        <v>1</v>
      </c>
      <c r="G61" s="6" t="n">
        <v>11.26</v>
      </c>
      <c r="H61" s="6" t="n">
        <v>1</v>
      </c>
      <c r="I61" s="6" t="n">
        <v>11.26</v>
      </c>
      <c r="J61" s="6" t="n">
        <v>10.26</v>
      </c>
    </row>
    <row collapsed="false" customFormat="false" customHeight="false" hidden="false" ht="12.1" outlineLevel="0" r="62">
      <c r="A62" s="39" t="n">
        <v>45426</v>
      </c>
      <c r="B62" s="2" t="s">
        <v>793</v>
      </c>
      <c r="C62" s="2" t="s">
        <v>106</v>
      </c>
      <c r="D62" s="2" t="s">
        <v>107</v>
      </c>
      <c r="E62" s="6" t="n">
        <v>1000</v>
      </c>
      <c r="F62" s="7" t="n">
        <v>1</v>
      </c>
      <c r="G62" s="6" t="n">
        <v>35.65</v>
      </c>
      <c r="H62" s="6" t="n">
        <v>5</v>
      </c>
      <c r="I62" s="6" t="n">
        <v>35.65</v>
      </c>
      <c r="J62" s="6" t="n">
        <v>30.65</v>
      </c>
    </row>
    <row collapsed="false" customFormat="false" customHeight="false" hidden="false" ht="12.1" outlineLevel="0" r="63">
      <c r="A63" s="39" t="n">
        <v>45446</v>
      </c>
      <c r="B63" s="2" t="s">
        <v>793</v>
      </c>
      <c r="C63" s="2" t="s">
        <v>127</v>
      </c>
      <c r="D63" s="2" t="s">
        <v>128</v>
      </c>
      <c r="E63" s="6" t="n">
        <v>1000</v>
      </c>
      <c r="F63" s="7" t="n">
        <v>1</v>
      </c>
      <c r="G63" s="6" t="n">
        <v>11.26</v>
      </c>
      <c r="H63" s="6" t="n">
        <v>1</v>
      </c>
      <c r="I63" s="6" t="n">
        <v>11.26</v>
      </c>
      <c r="J63" s="6" t="n">
        <v>10.26</v>
      </c>
    </row>
    <row collapsed="false" customFormat="false" customHeight="false" hidden="false" ht="12.1" outlineLevel="0" r="64">
      <c r="A64" s="39" t="n">
        <v>45446</v>
      </c>
      <c r="B64" s="2" t="s">
        <v>793</v>
      </c>
      <c r="C64" s="2" t="s">
        <v>124</v>
      </c>
      <c r="D64" s="2" t="s">
        <v>125</v>
      </c>
      <c r="E64" s="6" t="n">
        <v>1000</v>
      </c>
      <c r="F64" s="7" t="n">
        <v>1</v>
      </c>
      <c r="G64" s="6" t="n">
        <v>56.1</v>
      </c>
      <c r="H64" s="6" t="n">
        <v>7</v>
      </c>
      <c r="I64" s="6" t="n">
        <v>56.1</v>
      </c>
      <c r="J64" s="6" t="n">
        <v>49.1</v>
      </c>
    </row>
    <row collapsed="false" customFormat="false" customHeight="false" hidden="false" ht="12.1" outlineLevel="0" r="65">
      <c r="A65" s="39" t="n">
        <v>45447</v>
      </c>
      <c r="B65" s="2" t="s">
        <v>793</v>
      </c>
      <c r="C65" s="2" t="s">
        <v>121</v>
      </c>
      <c r="D65" s="2" t="s">
        <v>122</v>
      </c>
      <c r="E65" s="6" t="n">
        <v>1000</v>
      </c>
      <c r="F65" s="7" t="n">
        <v>1</v>
      </c>
      <c r="G65" s="6" t="n">
        <v>56.84</v>
      </c>
      <c r="H65" s="6" t="n">
        <v>7</v>
      </c>
      <c r="I65" s="6" t="n">
        <v>56.84</v>
      </c>
      <c r="J65" s="6" t="n">
        <v>49.84</v>
      </c>
    </row>
    <row collapsed="false" customFormat="false" customHeight="false" hidden="false" ht="12.1" outlineLevel="0" r="66">
      <c r="A66" s="39" t="n">
        <v>45447</v>
      </c>
      <c r="B66" s="2" t="s">
        <v>793</v>
      </c>
      <c r="C66" s="2" t="s">
        <v>133</v>
      </c>
      <c r="D66" s="2" t="s">
        <v>134</v>
      </c>
      <c r="E66" s="6" t="n">
        <v>1000</v>
      </c>
      <c r="F66" s="7" t="n">
        <v>1</v>
      </c>
      <c r="G66" s="6" t="n">
        <v>35.4</v>
      </c>
      <c r="H66" s="6" t="n">
        <v>5</v>
      </c>
      <c r="I66" s="6" t="n">
        <v>35.4</v>
      </c>
      <c r="J66" s="6" t="n">
        <v>30.4</v>
      </c>
    </row>
    <row collapsed="false" customFormat="false" customHeight="false" hidden="false" ht="12.1" outlineLevel="0" r="67">
      <c r="A67" s="39" t="n">
        <v>45476</v>
      </c>
      <c r="B67" s="2" t="s">
        <v>793</v>
      </c>
      <c r="C67" s="2" t="s">
        <v>127</v>
      </c>
      <c r="D67" s="2" t="s">
        <v>128</v>
      </c>
      <c r="E67" s="6" t="n">
        <v>1000</v>
      </c>
      <c r="F67" s="7" t="n">
        <v>1</v>
      </c>
      <c r="G67" s="6" t="n">
        <v>11.26</v>
      </c>
      <c r="H67" s="6" t="n">
        <v>1</v>
      </c>
      <c r="I67" s="6" t="n">
        <v>11.26</v>
      </c>
      <c r="J67" s="6" t="n">
        <v>10.26</v>
      </c>
    </row>
    <row collapsed="false" customFormat="false" customHeight="false" hidden="false" ht="12.1" outlineLevel="0" r="68">
      <c r="A68" s="39" t="n">
        <v>45481</v>
      </c>
      <c r="B68" s="2" t="s">
        <v>793</v>
      </c>
      <c r="C68" s="2" t="s">
        <v>115</v>
      </c>
      <c r="D68" s="2" t="s">
        <v>116</v>
      </c>
      <c r="E68" s="6" t="n">
        <v>1000</v>
      </c>
      <c r="F68" s="7" t="n">
        <v>1</v>
      </c>
      <c r="G68" s="6" t="n">
        <v>54.1</v>
      </c>
      <c r="H68" s="6" t="n">
        <v>7</v>
      </c>
      <c r="I68" s="6" t="n">
        <v>54.1</v>
      </c>
      <c r="J68" s="6" t="n">
        <v>47.1</v>
      </c>
    </row>
    <row collapsed="false" customFormat="false" customHeight="false" hidden="false" ht="12.1" outlineLevel="0" r="69">
      <c r="A69" s="39" t="n">
        <v>45491</v>
      </c>
      <c r="B69" s="2" t="s">
        <v>793</v>
      </c>
      <c r="C69" s="2" t="s">
        <v>103</v>
      </c>
      <c r="D69" s="2" t="s">
        <v>104</v>
      </c>
      <c r="E69" s="6" t="n">
        <v>1000</v>
      </c>
      <c r="F69" s="7" t="n">
        <v>1</v>
      </c>
      <c r="G69" s="6" t="n">
        <v>32.54</v>
      </c>
      <c r="H69" s="6" t="n">
        <v>4</v>
      </c>
      <c r="I69" s="6" t="n">
        <v>32.54</v>
      </c>
      <c r="J69" s="6" t="n">
        <v>28.54</v>
      </c>
    </row>
    <row collapsed="false" customFormat="false" customHeight="false" hidden="false" ht="12.1" outlineLevel="0" r="70">
      <c r="A70" s="39" t="n">
        <v>45502</v>
      </c>
      <c r="B70" s="2" t="s">
        <v>793</v>
      </c>
      <c r="C70" s="2" t="s">
        <v>109</v>
      </c>
      <c r="D70" s="2" t="s">
        <v>110</v>
      </c>
      <c r="E70" s="6" t="n">
        <v>1000</v>
      </c>
      <c r="F70" s="7" t="n">
        <v>1</v>
      </c>
      <c r="G70" s="6" t="n">
        <v>29.17</v>
      </c>
      <c r="H70" s="6" t="n">
        <v>4</v>
      </c>
      <c r="I70" s="6" t="n">
        <v>29.17</v>
      </c>
      <c r="J70" s="6" t="n">
        <v>25.17</v>
      </c>
    </row>
    <row collapsed="false" customFormat="false" customHeight="false" hidden="false" ht="12.1" outlineLevel="0" r="71">
      <c r="A71" s="39" t="n">
        <v>45503</v>
      </c>
      <c r="B71" s="2" t="s">
        <v>793</v>
      </c>
      <c r="C71" s="2" t="s">
        <v>96</v>
      </c>
      <c r="D71" s="2" t="s">
        <v>98</v>
      </c>
      <c r="E71" s="6" t="n">
        <v>1000</v>
      </c>
      <c r="F71" s="7" t="n">
        <v>6</v>
      </c>
      <c r="G71" s="6" t="n">
        <v>30.42</v>
      </c>
      <c r="H71" s="6" t="n">
        <v>24</v>
      </c>
      <c r="I71" s="6" t="n">
        <v>182.52</v>
      </c>
      <c r="J71" s="6" t="n">
        <v>158.52</v>
      </c>
    </row>
    <row collapsed="false" customFormat="false" customHeight="false" hidden="false" ht="12.1" outlineLevel="0" r="72">
      <c r="A72" s="39" t="n">
        <v>45506</v>
      </c>
      <c r="B72" s="2" t="s">
        <v>793</v>
      </c>
      <c r="C72" s="2" t="s">
        <v>127</v>
      </c>
      <c r="D72" s="2" t="s">
        <v>128</v>
      </c>
      <c r="E72" s="6" t="n">
        <v>1000</v>
      </c>
      <c r="F72" s="7" t="n">
        <v>1</v>
      </c>
      <c r="G72" s="6" t="n">
        <v>11.26</v>
      </c>
      <c r="H72" s="6" t="n">
        <v>1</v>
      </c>
      <c r="I72" s="6" t="n">
        <v>11.26</v>
      </c>
      <c r="J72" s="6" t="n">
        <v>10.26</v>
      </c>
    </row>
    <row collapsed="false" customFormat="false" customHeight="false" hidden="false" ht="12.1" outlineLevel="0" r="73">
      <c r="A73" s="39" t="n">
        <v>45519</v>
      </c>
      <c r="B73" s="2" t="s">
        <v>793</v>
      </c>
      <c r="C73" s="2" t="s">
        <v>112</v>
      </c>
      <c r="D73" s="2" t="s">
        <v>113</v>
      </c>
      <c r="E73" s="6" t="n">
        <v>1000</v>
      </c>
      <c r="F73" s="7" t="n">
        <v>1</v>
      </c>
      <c r="G73" s="6" t="n">
        <v>51.86</v>
      </c>
      <c r="H73" s="6" t="n">
        <v>7</v>
      </c>
      <c r="I73" s="6" t="n">
        <v>51.86</v>
      </c>
      <c r="J73" s="6" t="n">
        <v>44.86</v>
      </c>
    </row>
    <row collapsed="false" customFormat="false" customHeight="false" hidden="false" ht="12.1" outlineLevel="0" r="74">
      <c r="A74" s="39" t="n">
        <v>45536</v>
      </c>
      <c r="B74" s="2" t="s">
        <v>793</v>
      </c>
      <c r="C74" s="2" t="s">
        <v>127</v>
      </c>
      <c r="D74" s="2" t="s">
        <v>128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39" t="n">
        <v>45559</v>
      </c>
      <c r="B75" s="2" t="s">
        <v>793</v>
      </c>
      <c r="C75" s="2" t="s">
        <v>118</v>
      </c>
      <c r="D75" s="2" t="s">
        <v>119</v>
      </c>
      <c r="E75" s="6" t="n">
        <v>1000</v>
      </c>
      <c r="F75" s="7" t="n">
        <v>1</v>
      </c>
      <c r="G75" s="6" t="n">
        <v>56.1</v>
      </c>
      <c r="H75" s="6" t="n">
        <v>7</v>
      </c>
      <c r="I75" s="6" t="n">
        <v>56.1</v>
      </c>
      <c r="J75" s="6" t="n">
        <v>49.1</v>
      </c>
    </row>
    <row collapsed="false" customFormat="false" customHeight="false" hidden="false" ht="12.1" outlineLevel="0" r="76">
      <c r="A76" s="39" t="n">
        <v>45566</v>
      </c>
      <c r="B76" s="2" t="s">
        <v>793</v>
      </c>
      <c r="C76" s="2" t="s">
        <v>127</v>
      </c>
      <c r="D76" s="2" t="s">
        <v>128</v>
      </c>
      <c r="E76" s="6" t="n">
        <v>1000</v>
      </c>
      <c r="F76" s="7" t="n">
        <v>1</v>
      </c>
      <c r="G76" s="6" t="n">
        <v>11.26</v>
      </c>
      <c r="H76" s="6" t="n">
        <v>1</v>
      </c>
      <c r="I76" s="6" t="n">
        <v>11.26</v>
      </c>
      <c r="J76" s="6" t="n">
        <v>10.26</v>
      </c>
    </row>
    <row collapsed="false" customFormat="false" customHeight="false" hidden="false" ht="12.1" outlineLevel="0" r="77">
      <c r="A77" s="39" t="n">
        <v>45582</v>
      </c>
      <c r="B77" s="2" t="s">
        <v>793</v>
      </c>
      <c r="C77" s="2" t="s">
        <v>103</v>
      </c>
      <c r="D77" s="2" t="s">
        <v>104</v>
      </c>
      <c r="E77" s="6" t="n">
        <v>1000</v>
      </c>
      <c r="F77" s="7" t="n">
        <v>1</v>
      </c>
      <c r="G77" s="6" t="n">
        <v>32.54</v>
      </c>
      <c r="H77" s="6" t="n">
        <v>4</v>
      </c>
      <c r="I77" s="6" t="n">
        <v>32.54</v>
      </c>
      <c r="J77" s="6" t="n">
        <v>28.54</v>
      </c>
    </row>
    <row collapsed="false" customFormat="false" customHeight="false" hidden="false" ht="12.1" outlineLevel="0" r="78">
      <c r="A78" s="39" t="n">
        <v>45593</v>
      </c>
      <c r="B78" s="2" t="s">
        <v>793</v>
      </c>
      <c r="C78" s="2" t="s">
        <v>109</v>
      </c>
      <c r="D78" s="2" t="s">
        <v>110</v>
      </c>
      <c r="E78" s="6" t="n">
        <v>1000</v>
      </c>
      <c r="F78" s="7" t="n">
        <v>1</v>
      </c>
      <c r="G78" s="6" t="n">
        <v>29.17</v>
      </c>
      <c r="H78" s="6" t="n">
        <v>4</v>
      </c>
      <c r="I78" s="6" t="n">
        <v>29.17</v>
      </c>
      <c r="J78" s="6" t="n">
        <v>25.17</v>
      </c>
    </row>
    <row collapsed="false" customFormat="false" customHeight="false" hidden="false" ht="12.1" outlineLevel="0" r="79">
      <c r="A79" s="39" t="n">
        <v>45595</v>
      </c>
      <c r="B79" s="2" t="s">
        <v>793</v>
      </c>
      <c r="C79" s="2" t="s">
        <v>100</v>
      </c>
      <c r="D79" s="2" t="s">
        <v>101</v>
      </c>
      <c r="E79" s="6" t="n">
        <v>1000</v>
      </c>
      <c r="F79" s="7" t="n">
        <v>3</v>
      </c>
      <c r="G79" s="6" t="n">
        <v>42.38</v>
      </c>
      <c r="H79" s="6" t="n">
        <v>17</v>
      </c>
      <c r="I79" s="6" t="n">
        <v>127.14</v>
      </c>
      <c r="J79" s="6" t="n">
        <v>110.14</v>
      </c>
    </row>
    <row collapsed="false" customFormat="false" customHeight="false" hidden="false" ht="12.1" outlineLevel="0" r="80">
      <c r="A80" s="39" t="n">
        <v>45596</v>
      </c>
      <c r="B80" s="2" t="s">
        <v>793</v>
      </c>
      <c r="C80" s="2" t="s">
        <v>127</v>
      </c>
      <c r="D80" s="2" t="s">
        <v>128</v>
      </c>
      <c r="E80" s="6" t="n">
        <v>1000</v>
      </c>
      <c r="F80" s="7" t="n">
        <v>1</v>
      </c>
      <c r="G80" s="6" t="n">
        <v>11.26</v>
      </c>
      <c r="H80" s="6" t="n">
        <v>1</v>
      </c>
      <c r="I80" s="6" t="n">
        <v>11.26</v>
      </c>
      <c r="J80" s="6" t="n">
        <v>10.26</v>
      </c>
    </row>
    <row collapsed="false" customFormat="false" customHeight="false" hidden="false" ht="12.1" outlineLevel="0" r="81">
      <c r="A81" s="39" t="n">
        <v>45608</v>
      </c>
      <c r="B81" s="2" t="s">
        <v>793</v>
      </c>
      <c r="C81" s="2" t="s">
        <v>106</v>
      </c>
      <c r="D81" s="2" t="s">
        <v>107</v>
      </c>
      <c r="E81" s="6" t="n">
        <v>1000</v>
      </c>
      <c r="F81" s="7" t="n">
        <v>1</v>
      </c>
      <c r="G81" s="6" t="n">
        <v>35.65</v>
      </c>
      <c r="H81" s="6" t="n">
        <v>5</v>
      </c>
      <c r="I81" s="6" t="n">
        <v>35.65</v>
      </c>
      <c r="J81" s="6" t="n">
        <v>30.65</v>
      </c>
    </row>
    <row collapsed="false" customFormat="false" customHeight="false" hidden="false" ht="12.1" outlineLevel="0" r="82">
      <c r="A82" s="39" t="n">
        <v>45626</v>
      </c>
      <c r="B82" s="2" t="s">
        <v>793</v>
      </c>
      <c r="C82" s="2" t="s">
        <v>127</v>
      </c>
      <c r="D82" s="2" t="s">
        <v>128</v>
      </c>
      <c r="E82" s="6" t="n">
        <v>1000</v>
      </c>
      <c r="F82" s="7" t="n">
        <v>1</v>
      </c>
      <c r="G82" s="6" t="n">
        <v>11.26</v>
      </c>
      <c r="H82" s="6" t="n">
        <v>1</v>
      </c>
      <c r="I82" s="6" t="n">
        <v>11.26</v>
      </c>
      <c r="J82" s="6" t="n">
        <v>10.26</v>
      </c>
    </row>
    <row collapsed="false" customFormat="false" customHeight="false" hidden="false" ht="12.1" outlineLevel="0" r="83">
      <c r="A83" s="39" t="n">
        <v>45626</v>
      </c>
      <c r="B83" s="2" t="s">
        <v>793</v>
      </c>
      <c r="C83" s="2" t="s">
        <v>130</v>
      </c>
      <c r="D83" s="2" t="s">
        <v>131</v>
      </c>
      <c r="E83" s="6" t="n">
        <v>964.52</v>
      </c>
      <c r="F83" s="7" t="n">
        <v>1</v>
      </c>
      <c r="G83" s="6" t="n">
        <v>32.4</v>
      </c>
      <c r="H83" s="6" t="n">
        <v>4</v>
      </c>
      <c r="I83" s="6" t="n">
        <v>32.4</v>
      </c>
      <c r="J83" s="6" t="n">
        <v>28.4</v>
      </c>
    </row>
    <row collapsed="false" customFormat="false" customHeight="false" hidden="false" ht="12.1" outlineLevel="0" r="84">
      <c r="A84" s="39" t="n">
        <v>45628</v>
      </c>
      <c r="B84" s="2" t="s">
        <v>793</v>
      </c>
      <c r="C84" s="2" t="s">
        <v>124</v>
      </c>
      <c r="D84" s="2" t="s">
        <v>125</v>
      </c>
      <c r="E84" s="6" t="n">
        <v>1000</v>
      </c>
      <c r="F84" s="7" t="n">
        <v>1</v>
      </c>
      <c r="G84" s="6" t="n">
        <v>56.1</v>
      </c>
      <c r="H84" s="6" t="n">
        <v>7</v>
      </c>
      <c r="I84" s="6" t="n">
        <v>56.1</v>
      </c>
      <c r="J84" s="6" t="n">
        <v>49.1</v>
      </c>
    </row>
    <row collapsed="false" customFormat="false" customHeight="false" hidden="false" ht="12.1" outlineLevel="0" r="85">
      <c r="A85" s="39" t="n">
        <v>45629</v>
      </c>
      <c r="B85" s="2" t="s">
        <v>793</v>
      </c>
      <c r="C85" s="2" t="s">
        <v>121</v>
      </c>
      <c r="D85" s="2" t="s">
        <v>122</v>
      </c>
      <c r="E85" s="6" t="n">
        <v>1000</v>
      </c>
      <c r="F85" s="7" t="n">
        <v>1</v>
      </c>
      <c r="G85" s="6" t="n">
        <v>56.84</v>
      </c>
      <c r="H85" s="6" t="n">
        <v>7</v>
      </c>
      <c r="I85" s="6" t="n">
        <v>56.84</v>
      </c>
      <c r="J85" s="6" t="n">
        <v>49.84</v>
      </c>
    </row>
    <row collapsed="false" customFormat="false" customHeight="false" hidden="false" ht="12.1" outlineLevel="0" r="86">
      <c r="A86" s="39" t="n">
        <v>45629</v>
      </c>
      <c r="B86" s="2" t="s">
        <v>793</v>
      </c>
      <c r="C86" s="2" t="s">
        <v>133</v>
      </c>
      <c r="D86" s="2" t="s">
        <v>134</v>
      </c>
      <c r="E86" s="6" t="n">
        <v>1000</v>
      </c>
      <c r="F86" s="7" t="n">
        <v>1</v>
      </c>
      <c r="G86" s="6" t="n">
        <v>35.4</v>
      </c>
      <c r="H86" s="6" t="n">
        <v>5</v>
      </c>
      <c r="I86" s="6" t="n">
        <v>35.4</v>
      </c>
      <c r="J86" s="6" t="n">
        <v>30.4</v>
      </c>
    </row>
    <row collapsed="false" customFormat="false" customHeight="false" hidden="false" ht="12.1" outlineLevel="0" r="87">
      <c r="A87" s="39" t="n">
        <v>45656</v>
      </c>
      <c r="B87" s="2" t="s">
        <v>793</v>
      </c>
      <c r="C87" s="2" t="s">
        <v>127</v>
      </c>
      <c r="D87" s="2" t="s">
        <v>128</v>
      </c>
      <c r="E87" s="6" t="n">
        <v>1000</v>
      </c>
      <c r="F87" s="7" t="n">
        <v>1</v>
      </c>
      <c r="G87" s="6" t="n">
        <v>11.26</v>
      </c>
      <c r="H87" s="6" t="n">
        <v>1</v>
      </c>
      <c r="I87" s="6" t="n">
        <v>11.26</v>
      </c>
      <c r="J87" s="6" t="n">
        <v>10.26</v>
      </c>
    </row>
    <row collapsed="false" customFormat="false" customHeight="false" hidden="false" ht="12.1" outlineLevel="0" r="88">
      <c r="A88" s="39" t="n">
        <v>45657</v>
      </c>
      <c r="B88" s="2" t="s">
        <v>793</v>
      </c>
      <c r="C88" s="2" t="s">
        <v>130</v>
      </c>
      <c r="D88" s="2" t="s">
        <v>131</v>
      </c>
      <c r="E88" s="6" t="n">
        <v>921.19</v>
      </c>
      <c r="F88" s="7" t="n">
        <v>1</v>
      </c>
      <c r="G88" s="6" t="n">
        <v>17.61</v>
      </c>
      <c r="H88" s="6" t="n">
        <v>2</v>
      </c>
      <c r="I88" s="6" t="n">
        <v>17.61</v>
      </c>
      <c r="J88" s="6" t="n">
        <v>15.61</v>
      </c>
    </row>
    <row collapsed="false" customFormat="false" customHeight="false" hidden="false" ht="12.1" outlineLevel="0" r="89">
      <c r="A89" s="39" t="n">
        <v>45663</v>
      </c>
      <c r="B89" s="2" t="s">
        <v>793</v>
      </c>
      <c r="C89" s="2" t="s">
        <v>115</v>
      </c>
      <c r="D89" s="2" t="s">
        <v>116</v>
      </c>
      <c r="E89" s="6" t="n">
        <v>1000</v>
      </c>
      <c r="F89" s="7" t="n">
        <v>1</v>
      </c>
      <c r="G89" s="6" t="n">
        <v>54.1</v>
      </c>
      <c r="H89" s="6" t="n">
        <v>7</v>
      </c>
      <c r="I89" s="6" t="n">
        <v>54.1</v>
      </c>
      <c r="J89" s="6" t="n">
        <v>47.1</v>
      </c>
    </row>
    <row collapsed="false" customFormat="false" customHeight="false" hidden="false" ht="12.1" outlineLevel="0" r="90">
      <c r="A90" s="39" t="n">
        <v>45673</v>
      </c>
      <c r="B90" s="2" t="s">
        <v>793</v>
      </c>
      <c r="C90" s="2" t="s">
        <v>103</v>
      </c>
      <c r="D90" s="2" t="s">
        <v>104</v>
      </c>
      <c r="E90" s="6" t="n">
        <v>1000</v>
      </c>
      <c r="F90" s="7" t="n">
        <v>1</v>
      </c>
      <c r="G90" s="6" t="n">
        <v>32.54</v>
      </c>
      <c r="H90" s="6" t="n">
        <v>4</v>
      </c>
      <c r="I90" s="6" t="n">
        <v>32.54</v>
      </c>
      <c r="J90" s="6" t="n">
        <v>28.54</v>
      </c>
    </row>
    <row collapsed="false" customFormat="false" customHeight="false" hidden="false" ht="12.1" outlineLevel="0" r="91">
      <c r="A91" s="39" t="n">
        <v>45684</v>
      </c>
      <c r="B91" s="2" t="s">
        <v>793</v>
      </c>
      <c r="C91" s="2" t="s">
        <v>109</v>
      </c>
      <c r="D91" s="2" t="s">
        <v>110</v>
      </c>
      <c r="E91" s="6" t="n">
        <v>1000</v>
      </c>
      <c r="F91" s="7" t="n">
        <v>1</v>
      </c>
      <c r="G91" s="6" t="n">
        <v>29.17</v>
      </c>
      <c r="H91" s="6" t="n">
        <v>4</v>
      </c>
      <c r="I91" s="6" t="n">
        <v>29.17</v>
      </c>
      <c r="J91" s="6" t="n">
        <v>25.17</v>
      </c>
    </row>
    <row collapsed="false" customFormat="false" customHeight="false" hidden="false" ht="12.1" outlineLevel="0" r="92">
      <c r="A92" s="39" t="n">
        <v>45685</v>
      </c>
      <c r="B92" s="2" t="s">
        <v>793</v>
      </c>
      <c r="C92" s="2" t="s">
        <v>96</v>
      </c>
      <c r="D92" s="2" t="s">
        <v>98</v>
      </c>
      <c r="E92" s="6" t="n">
        <v>1000</v>
      </c>
      <c r="F92" s="7" t="n">
        <v>6</v>
      </c>
      <c r="G92" s="6" t="n">
        <v>30.42</v>
      </c>
      <c r="H92" s="6" t="n">
        <v>24</v>
      </c>
      <c r="I92" s="6" t="n">
        <v>182.52</v>
      </c>
      <c r="J92" s="6" t="n">
        <v>158.52</v>
      </c>
    </row>
    <row collapsed="false" customFormat="false" customHeight="false" hidden="false" ht="12.1" outlineLevel="0" r="93">
      <c r="A93" s="39" t="n">
        <v>45686</v>
      </c>
      <c r="B93" s="2" t="s">
        <v>793</v>
      </c>
      <c r="C93" s="2" t="s">
        <v>127</v>
      </c>
      <c r="D93" s="2" t="s">
        <v>128</v>
      </c>
      <c r="E93" s="6" t="n">
        <v>1000</v>
      </c>
      <c r="F93" s="7" t="n">
        <v>1</v>
      </c>
      <c r="G93" s="6" t="n">
        <v>11.26</v>
      </c>
      <c r="H93" s="6" t="n">
        <v>1</v>
      </c>
      <c r="I93" s="6" t="n">
        <v>11.26</v>
      </c>
      <c r="J93" s="6" t="n">
        <v>10.26</v>
      </c>
    </row>
    <row collapsed="false" customFormat="false" customHeight="false" hidden="false" ht="12.1" outlineLevel="0" r="94">
      <c r="A94" s="39" t="n">
        <v>45688</v>
      </c>
      <c r="B94" s="2" t="s">
        <v>793</v>
      </c>
      <c r="C94" s="2" t="s">
        <v>130</v>
      </c>
      <c r="D94" s="2" t="s">
        <v>131</v>
      </c>
      <c r="E94" s="6" t="n">
        <v>876.93</v>
      </c>
      <c r="F94" s="7" t="n">
        <v>1</v>
      </c>
      <c r="G94" s="6" t="n">
        <v>16.82</v>
      </c>
      <c r="H94" s="6" t="n">
        <v>2</v>
      </c>
      <c r="I94" s="6" t="n">
        <v>16.82</v>
      </c>
      <c r="J94" s="6" t="n">
        <v>14.82</v>
      </c>
    </row>
    <row collapsed="false" customFormat="false" customHeight="false" hidden="false" ht="12.1" outlineLevel="0" r="95">
      <c r="A95" s="39" t="n">
        <v>45701</v>
      </c>
      <c r="B95" s="2" t="s">
        <v>793</v>
      </c>
      <c r="C95" s="2" t="s">
        <v>112</v>
      </c>
      <c r="D95" s="2" t="s">
        <v>113</v>
      </c>
      <c r="E95" s="6" t="n">
        <v>1000</v>
      </c>
      <c r="F95" s="7" t="n">
        <v>1</v>
      </c>
      <c r="G95" s="6" t="n">
        <v>51.86</v>
      </c>
      <c r="H95" s="6" t="n">
        <v>7</v>
      </c>
      <c r="I95" s="6" t="n">
        <v>51.86</v>
      </c>
      <c r="J95" s="6" t="n">
        <v>44.86</v>
      </c>
    </row>
    <row collapsed="false" customFormat="false" customHeight="false" hidden="false" ht="12.1" outlineLevel="0" r="96">
      <c r="A96" s="39"/>
      <c r="B96" s="2"/>
      <c r="C96" s="2"/>
      <c r="D96" s="2"/>
      <c r="E96" s="6"/>
      <c r="F96" s="7"/>
      <c r="G96" s="6"/>
      <c r="H96" s="6"/>
      <c r="I96" s="6"/>
      <c r="J96" s="6"/>
    </row>
    <row collapsed="false" customFormat="false" customHeight="false" hidden="false" ht="12.1" outlineLevel="0" r="97">
      <c r="A97" s="39" t="n">
        <v>45716</v>
      </c>
      <c r="B97" s="2" t="s">
        <v>793</v>
      </c>
      <c r="C97" s="2" t="s">
        <v>130</v>
      </c>
      <c r="D97" s="2" t="s">
        <v>131</v>
      </c>
      <c r="E97" s="6" t="n">
        <v>835.26</v>
      </c>
      <c r="F97" s="7" t="n">
        <v>1</v>
      </c>
      <c r="G97" s="6" t="n">
        <v>14.46</v>
      </c>
      <c r="H97" s="6" t="n">
        <v>2</v>
      </c>
      <c r="I97" s="6" t="n">
        <v>14.46</v>
      </c>
      <c r="J97" s="6" t="n">
        <v>12.46</v>
      </c>
    </row>
    <row collapsed="false" customFormat="false" customHeight="false" hidden="false" ht="12.1" outlineLevel="0" r="98">
      <c r="A98" s="39" t="n">
        <v>45716</v>
      </c>
      <c r="B98" s="2" t="s">
        <v>793</v>
      </c>
      <c r="C98" s="2" t="s">
        <v>127</v>
      </c>
      <c r="D98" s="2" t="s">
        <v>128</v>
      </c>
      <c r="E98" s="6" t="n">
        <v>1000</v>
      </c>
      <c r="F98" s="7" t="n">
        <v>1</v>
      </c>
      <c r="G98" s="6" t="n">
        <v>11.26</v>
      </c>
      <c r="H98" s="6" t="n">
        <v>1</v>
      </c>
      <c r="I98" s="6" t="n">
        <v>11.26</v>
      </c>
      <c r="J98" s="6" t="n">
        <v>10.26</v>
      </c>
    </row>
    <row collapsed="false" customFormat="false" customHeight="false" hidden="false" ht="12.1" outlineLevel="0" r="99">
      <c r="A99" s="39" t="n">
        <v>45741</v>
      </c>
      <c r="B99" s="2" t="s">
        <v>793</v>
      </c>
      <c r="C99" s="2" t="s">
        <v>118</v>
      </c>
      <c r="D99" s="2" t="s">
        <v>119</v>
      </c>
      <c r="E99" s="6" t="n">
        <v>1000</v>
      </c>
      <c r="F99" s="7" t="n">
        <v>1</v>
      </c>
      <c r="G99" s="6" t="n">
        <v>56.1</v>
      </c>
      <c r="H99" s="6" t="n">
        <v>7</v>
      </c>
      <c r="I99" s="6" t="n">
        <v>56.1</v>
      </c>
      <c r="J99" s="6" t="n">
        <v>49.1</v>
      </c>
    </row>
    <row collapsed="false" customFormat="false" customHeight="false" hidden="false" ht="12.1" outlineLevel="0" r="100">
      <c r="A100" s="39" t="n">
        <v>45746</v>
      </c>
      <c r="B100" s="2" t="s">
        <v>793</v>
      </c>
      <c r="C100" s="2" t="s">
        <v>127</v>
      </c>
      <c r="D100" s="2" t="s">
        <v>128</v>
      </c>
      <c r="E100" s="6" t="n">
        <v>1000</v>
      </c>
      <c r="F100" s="7" t="n">
        <v>1</v>
      </c>
      <c r="G100" s="6" t="n">
        <v>11.26</v>
      </c>
      <c r="H100" s="6" t="n">
        <v>1</v>
      </c>
      <c r="I100" s="6" t="n">
        <v>11.26</v>
      </c>
      <c r="J100" s="6" t="n">
        <v>10.26</v>
      </c>
    </row>
    <row collapsed="false" customFormat="false" customHeight="false" hidden="false" ht="12.1" outlineLevel="0" r="101">
      <c r="A101" s="39" t="n">
        <v>45747</v>
      </c>
      <c r="B101" s="2" t="s">
        <v>793</v>
      </c>
      <c r="C101" s="2" t="s">
        <v>130</v>
      </c>
      <c r="D101" s="2" t="s">
        <v>131</v>
      </c>
      <c r="E101" s="6" t="n">
        <v>835.26</v>
      </c>
      <c r="F101" s="7" t="n">
        <v>1</v>
      </c>
      <c r="G101" s="6" t="n">
        <v>15.25</v>
      </c>
      <c r="H101" s="6" t="n">
        <v>2</v>
      </c>
      <c r="I101" s="6" t="n">
        <v>15.25</v>
      </c>
      <c r="J101" s="6" t="n">
        <v>13.25</v>
      </c>
    </row>
    <row collapsed="false" customFormat="false" customHeight="false" hidden="false" ht="12.1" outlineLevel="0" r="102">
      <c r="A102" s="39" t="n">
        <v>45764</v>
      </c>
      <c r="B102" s="2" t="s">
        <v>793</v>
      </c>
      <c r="C102" s="2" t="s">
        <v>103</v>
      </c>
      <c r="D102" s="2" t="s">
        <v>104</v>
      </c>
      <c r="E102" s="6" t="n">
        <v>1000</v>
      </c>
      <c r="F102" s="7" t="n">
        <v>1</v>
      </c>
      <c r="G102" s="6" t="n">
        <v>32.54</v>
      </c>
      <c r="H102" s="6" t="n">
        <v>4</v>
      </c>
      <c r="I102" s="6" t="n">
        <v>32.54</v>
      </c>
      <c r="J102" s="6" t="n">
        <v>28.54</v>
      </c>
    </row>
    <row collapsed="false" customFormat="false" customHeight="false" hidden="false" ht="12.1" outlineLevel="0" r="103">
      <c r="A103" s="39" t="n">
        <v>45775</v>
      </c>
      <c r="B103" s="2" t="s">
        <v>793</v>
      </c>
      <c r="C103" s="2" t="s">
        <v>109</v>
      </c>
      <c r="D103" s="2" t="s">
        <v>110</v>
      </c>
      <c r="E103" s="6" t="n">
        <v>1000</v>
      </c>
      <c r="F103" s="7" t="n">
        <v>1</v>
      </c>
      <c r="G103" s="6" t="n">
        <v>29.17</v>
      </c>
      <c r="H103" s="6" t="n">
        <v>4</v>
      </c>
      <c r="I103" s="6" t="n">
        <v>29.17</v>
      </c>
      <c r="J103" s="6" t="n">
        <v>25.17</v>
      </c>
    </row>
    <row collapsed="false" customFormat="false" customHeight="false" hidden="false" ht="12.1" outlineLevel="0" r="104">
      <c r="A104" s="39" t="n">
        <v>45776</v>
      </c>
      <c r="B104" s="2" t="s">
        <v>793</v>
      </c>
      <c r="C104" s="2" t="s">
        <v>127</v>
      </c>
      <c r="D104" s="2" t="s">
        <v>128</v>
      </c>
      <c r="E104" s="6" t="n">
        <v>1000</v>
      </c>
      <c r="F104" s="7" t="n">
        <v>1</v>
      </c>
      <c r="G104" s="6" t="n">
        <v>11.26</v>
      </c>
      <c r="H104" s="6" t="n">
        <v>1</v>
      </c>
      <c r="I104" s="6" t="n">
        <v>11.26</v>
      </c>
      <c r="J104" s="6" t="n">
        <v>10.26</v>
      </c>
    </row>
    <row collapsed="false" customFormat="false" customHeight="false" hidden="false" ht="12.1" outlineLevel="0" r="105">
      <c r="A105" s="39" t="n">
        <v>45777</v>
      </c>
      <c r="B105" s="2" t="s">
        <v>793</v>
      </c>
      <c r="C105" s="2" t="s">
        <v>130</v>
      </c>
      <c r="D105" s="2" t="s">
        <v>131</v>
      </c>
      <c r="E105" s="6" t="n">
        <v>835.26</v>
      </c>
      <c r="F105" s="7" t="n">
        <v>1</v>
      </c>
      <c r="G105" s="6" t="n">
        <v>14.76</v>
      </c>
      <c r="H105" s="6" t="n">
        <v>2</v>
      </c>
      <c r="I105" s="6" t="n">
        <v>14.76</v>
      </c>
      <c r="J105" s="6" t="n">
        <v>12.76</v>
      </c>
    </row>
    <row collapsed="false" customFormat="false" customHeight="false" hidden="false" ht="12.1" outlineLevel="0" r="106">
      <c r="A106" s="39" t="n">
        <v>45777</v>
      </c>
      <c r="B106" s="2" t="s">
        <v>793</v>
      </c>
      <c r="C106" s="2" t="s">
        <v>100</v>
      </c>
      <c r="D106" s="2" t="s">
        <v>101</v>
      </c>
      <c r="E106" s="6" t="n">
        <v>1000</v>
      </c>
      <c r="F106" s="7" t="n">
        <v>3</v>
      </c>
      <c r="G106" s="6" t="n">
        <v>42.38</v>
      </c>
      <c r="H106" s="6" t="n">
        <v>17</v>
      </c>
      <c r="I106" s="6" t="n">
        <v>127.14</v>
      </c>
      <c r="J106" s="6" t="n">
        <v>110.14</v>
      </c>
    </row>
    <row collapsed="false" customFormat="false" customHeight="false" hidden="false" ht="12.1" outlineLevel="0" r="107">
      <c r="A107" s="39" t="n">
        <v>45790</v>
      </c>
      <c r="B107" s="2" t="s">
        <v>793</v>
      </c>
      <c r="C107" s="2" t="s">
        <v>106</v>
      </c>
      <c r="D107" s="2" t="s">
        <v>107</v>
      </c>
      <c r="E107" s="6" t="n">
        <v>1000</v>
      </c>
      <c r="F107" s="7" t="n">
        <v>1</v>
      </c>
      <c r="G107" s="6" t="n">
        <v>35.65</v>
      </c>
      <c r="H107" s="6" t="n">
        <v>5</v>
      </c>
      <c r="I107" s="6" t="n">
        <v>35.65</v>
      </c>
      <c r="J107" s="6" t="n">
        <v>30.65</v>
      </c>
    </row>
    <row collapsed="false" customFormat="false" customHeight="false" hidden="false" ht="12.1" outlineLevel="0" r="108">
      <c r="A108" s="39" t="n">
        <v>45806</v>
      </c>
      <c r="B108" s="2" t="s">
        <v>793</v>
      </c>
      <c r="C108" s="2" t="s">
        <v>127</v>
      </c>
      <c r="D108" s="2" t="s">
        <v>128</v>
      </c>
      <c r="E108" s="6" t="n">
        <v>1000</v>
      </c>
      <c r="F108" s="7" t="n">
        <v>1</v>
      </c>
      <c r="G108" s="6" t="n">
        <v>11.26</v>
      </c>
      <c r="H108" s="6" t="n">
        <v>1</v>
      </c>
      <c r="I108" s="6" t="n">
        <v>11.26</v>
      </c>
      <c r="J108" s="6" t="n">
        <v>10.26</v>
      </c>
    </row>
    <row collapsed="false" customFormat="false" customHeight="false" hidden="false" ht="12.1" outlineLevel="0" r="109">
      <c r="A109" s="39" t="n">
        <v>45808</v>
      </c>
      <c r="B109" s="2" t="s">
        <v>793</v>
      </c>
      <c r="C109" s="2" t="s">
        <v>130</v>
      </c>
      <c r="D109" s="2" t="s">
        <v>131</v>
      </c>
      <c r="E109" s="6" t="n">
        <v>835.26</v>
      </c>
      <c r="F109" s="7" t="n">
        <v>1</v>
      </c>
      <c r="G109" s="6" t="n">
        <v>15.25</v>
      </c>
      <c r="H109" s="6" t="n">
        <v>2</v>
      </c>
      <c r="I109" s="6" t="n">
        <v>15.25</v>
      </c>
      <c r="J109" s="6" t="n">
        <v>13.25</v>
      </c>
    </row>
    <row collapsed="false" customFormat="false" customHeight="false" hidden="false" ht="12.1" outlineLevel="0" r="110">
      <c r="A110" s="39" t="n">
        <v>45810</v>
      </c>
      <c r="B110" s="2" t="s">
        <v>793</v>
      </c>
      <c r="C110" s="2" t="s">
        <v>124</v>
      </c>
      <c r="D110" s="2" t="s">
        <v>125</v>
      </c>
      <c r="E110" s="6" t="n">
        <v>1000</v>
      </c>
      <c r="F110" s="7" t="n">
        <v>1</v>
      </c>
      <c r="G110" s="6" t="n">
        <v>56.1</v>
      </c>
      <c r="H110" s="6" t="n">
        <v>7</v>
      </c>
      <c r="I110" s="6" t="n">
        <v>56.1</v>
      </c>
      <c r="J110" s="6" t="n">
        <v>49.1</v>
      </c>
    </row>
    <row collapsed="false" customFormat="false" customHeight="false" hidden="false" ht="12.1" outlineLevel="0" r="111">
      <c r="A111" s="39" t="n">
        <v>45811</v>
      </c>
      <c r="B111" s="2" t="s">
        <v>793</v>
      </c>
      <c r="C111" s="2" t="s">
        <v>121</v>
      </c>
      <c r="D111" s="2" t="s">
        <v>122</v>
      </c>
      <c r="E111" s="6" t="n">
        <v>1000</v>
      </c>
      <c r="F111" s="7" t="n">
        <v>1</v>
      </c>
      <c r="G111" s="6" t="n">
        <v>56.84</v>
      </c>
      <c r="H111" s="6" t="n">
        <v>7</v>
      </c>
      <c r="I111" s="6" t="n">
        <v>56.84</v>
      </c>
      <c r="J111" s="6" t="n">
        <v>49.84</v>
      </c>
    </row>
    <row collapsed="false" customFormat="false" customHeight="false" hidden="false" ht="12.1" outlineLevel="0" r="112">
      <c r="A112" s="39" t="n">
        <v>45811</v>
      </c>
      <c r="B112" s="2" t="s">
        <v>793</v>
      </c>
      <c r="C112" s="2" t="s">
        <v>133</v>
      </c>
      <c r="D112" s="2" t="s">
        <v>134</v>
      </c>
      <c r="E112" s="6" t="n">
        <v>1000</v>
      </c>
      <c r="F112" s="7" t="n">
        <v>1</v>
      </c>
      <c r="G112" s="6" t="n">
        <v>35.4</v>
      </c>
      <c r="H112" s="6" t="n">
        <v>5</v>
      </c>
      <c r="I112" s="6" t="n">
        <v>35.4</v>
      </c>
      <c r="J112" s="6" t="n">
        <v>30.4</v>
      </c>
    </row>
    <row collapsed="false" customFormat="false" customHeight="false" hidden="false" ht="12.1" outlineLevel="0" r="113">
      <c r="A113" s="39" t="n">
        <v>45836</v>
      </c>
      <c r="B113" s="2" t="s">
        <v>793</v>
      </c>
      <c r="C113" s="2" t="s">
        <v>127</v>
      </c>
      <c r="D113" s="2" t="s">
        <v>128</v>
      </c>
      <c r="E113" s="6" t="n">
        <v>1000</v>
      </c>
      <c r="F113" s="7" t="n">
        <v>1</v>
      </c>
      <c r="G113" s="6" t="n">
        <v>11.26</v>
      </c>
      <c r="H113" s="6" t="n">
        <v>1</v>
      </c>
      <c r="I113" s="6" t="n">
        <v>11.26</v>
      </c>
      <c r="J113" s="6" t="n">
        <v>10.26</v>
      </c>
    </row>
    <row collapsed="false" customFormat="false" customHeight="false" hidden="false" ht="12.1" outlineLevel="0" r="114">
      <c r="A114" s="39" t="n">
        <v>45838</v>
      </c>
      <c r="B114" s="2" t="s">
        <v>793</v>
      </c>
      <c r="C114" s="2" t="s">
        <v>130</v>
      </c>
      <c r="D114" s="2" t="s">
        <v>131</v>
      </c>
      <c r="E114" s="6" t="n">
        <v>835.26</v>
      </c>
      <c r="F114" s="7" t="n">
        <v>1</v>
      </c>
      <c r="G114" s="6" t="n">
        <v>14.76</v>
      </c>
      <c r="H114" s="6" t="n">
        <v>2</v>
      </c>
      <c r="I114" s="6" t="n">
        <v>14.76</v>
      </c>
      <c r="J114" s="6" t="n">
        <v>12.76</v>
      </c>
    </row>
    <row collapsed="false" customFormat="false" customHeight="false" hidden="false" ht="12.1" outlineLevel="0" r="115">
      <c r="A115" s="39" t="n">
        <v>45845</v>
      </c>
      <c r="B115" s="2" t="s">
        <v>793</v>
      </c>
      <c r="C115" s="2" t="s">
        <v>115</v>
      </c>
      <c r="D115" s="2" t="s">
        <v>116</v>
      </c>
      <c r="E115" s="6" t="n">
        <v>1000</v>
      </c>
      <c r="F115" s="7" t="n">
        <v>1</v>
      </c>
      <c r="G115" s="6" t="n">
        <v>54.1</v>
      </c>
      <c r="H115" s="6" t="n">
        <v>7</v>
      </c>
      <c r="I115" s="6" t="n">
        <v>54.1</v>
      </c>
      <c r="J115" s="6" t="n">
        <v>47.1</v>
      </c>
    </row>
    <row collapsed="false" customFormat="false" customHeight="false" hidden="false" ht="12.1" outlineLevel="0" r="116">
      <c r="A116" s="39" t="n">
        <v>45866</v>
      </c>
      <c r="B116" s="2" t="s">
        <v>793</v>
      </c>
      <c r="C116" s="2" t="s">
        <v>109</v>
      </c>
      <c r="D116" s="2" t="s">
        <v>110</v>
      </c>
      <c r="E116" s="6" t="n">
        <v>1000</v>
      </c>
      <c r="F116" s="7" t="n">
        <v>1</v>
      </c>
      <c r="G116" s="6" t="n">
        <v>29.17</v>
      </c>
      <c r="H116" s="6" t="n">
        <v>4</v>
      </c>
      <c r="I116" s="6" t="n">
        <v>29.17</v>
      </c>
      <c r="J116" s="6" t="n">
        <v>25.17</v>
      </c>
    </row>
    <row collapsed="false" customFormat="false" customHeight="false" hidden="false" ht="12.1" outlineLevel="0" r="117">
      <c r="A117" s="39" t="n">
        <v>45866</v>
      </c>
      <c r="B117" s="2" t="s">
        <v>793</v>
      </c>
      <c r="C117" s="2" t="s">
        <v>127</v>
      </c>
      <c r="D117" s="2" t="s">
        <v>128</v>
      </c>
      <c r="E117" s="6" t="n">
        <v>1000</v>
      </c>
      <c r="F117" s="7" t="n">
        <v>1</v>
      </c>
      <c r="G117" s="6" t="n">
        <v>11.26</v>
      </c>
      <c r="H117" s="6" t="n">
        <v>1</v>
      </c>
      <c r="I117" s="6" t="n">
        <v>11.26</v>
      </c>
      <c r="J117" s="6" t="n">
        <v>10.26</v>
      </c>
    </row>
    <row collapsed="false" customFormat="false" customHeight="false" hidden="false" ht="12.1" outlineLevel="0" r="118">
      <c r="A118" s="39" t="n">
        <v>45867</v>
      </c>
      <c r="B118" s="2" t="s">
        <v>793</v>
      </c>
      <c r="C118" s="2" t="s">
        <v>96</v>
      </c>
      <c r="D118" s="2" t="s">
        <v>98</v>
      </c>
      <c r="E118" s="6" t="n">
        <v>1000</v>
      </c>
      <c r="F118" s="7" t="n">
        <v>6</v>
      </c>
      <c r="G118" s="6" t="n">
        <v>30.42</v>
      </c>
      <c r="H118" s="6" t="n">
        <v>24</v>
      </c>
      <c r="I118" s="6" t="n">
        <v>182.52</v>
      </c>
      <c r="J118" s="6" t="n">
        <v>158.52</v>
      </c>
    </row>
    <row collapsed="false" customFormat="false" customHeight="false" hidden="false" ht="12.1" outlineLevel="0" r="119">
      <c r="A119" s="39" t="n">
        <v>45869</v>
      </c>
      <c r="B119" s="2" t="s">
        <v>793</v>
      </c>
      <c r="C119" s="2" t="s">
        <v>130</v>
      </c>
      <c r="D119" s="2" t="s">
        <v>131</v>
      </c>
      <c r="E119" s="6" t="n">
        <v>835.26</v>
      </c>
      <c r="F119" s="7" t="n">
        <v>1</v>
      </c>
      <c r="G119" s="6" t="n">
        <v>15.25</v>
      </c>
      <c r="H119" s="6" t="n">
        <v>2</v>
      </c>
      <c r="I119" s="6" t="n">
        <v>15.25</v>
      </c>
      <c r="J119" s="6" t="n">
        <v>13.25</v>
      </c>
    </row>
    <row collapsed="false" customFormat="false" customHeight="false" hidden="false" ht="12.1" outlineLevel="0" r="120">
      <c r="A120" s="39" t="n">
        <v>45883</v>
      </c>
      <c r="B120" s="2" t="s">
        <v>793</v>
      </c>
      <c r="C120" s="2" t="s">
        <v>112</v>
      </c>
      <c r="D120" s="2" t="s">
        <v>113</v>
      </c>
      <c r="E120" s="6" t="n">
        <v>1000</v>
      </c>
      <c r="F120" s="7" t="n">
        <v>1</v>
      </c>
      <c r="G120" s="6" t="n">
        <v>51.86</v>
      </c>
      <c r="H120" s="6" t="n">
        <v>7</v>
      </c>
      <c r="I120" s="6" t="n">
        <v>51.86</v>
      </c>
      <c r="J120" s="6" t="n">
        <v>44.86</v>
      </c>
    </row>
    <row collapsed="false" customFormat="false" customHeight="false" hidden="false" ht="12.1" outlineLevel="0" r="121">
      <c r="A121" s="39" t="n">
        <v>45896</v>
      </c>
      <c r="B121" s="2" t="s">
        <v>793</v>
      </c>
      <c r="C121" s="2" t="s">
        <v>127</v>
      </c>
      <c r="D121" s="2" t="s">
        <v>128</v>
      </c>
      <c r="E121" s="6" t="n">
        <v>1000</v>
      </c>
      <c r="F121" s="7" t="n">
        <v>1</v>
      </c>
      <c r="G121" s="6" t="n">
        <v>11.26</v>
      </c>
      <c r="H121" s="6" t="n">
        <v>1</v>
      </c>
      <c r="I121" s="6" t="n">
        <v>11.26</v>
      </c>
      <c r="J121" s="6" t="n">
        <v>10.26</v>
      </c>
    </row>
    <row collapsed="false" customFormat="false" customHeight="false" hidden="false" ht="12.1" outlineLevel="0" r="122">
      <c r="A122" s="39" t="n">
        <v>45900</v>
      </c>
      <c r="B122" s="2" t="s">
        <v>793</v>
      </c>
      <c r="C122" s="2" t="s">
        <v>130</v>
      </c>
      <c r="D122" s="2" t="s">
        <v>131</v>
      </c>
      <c r="E122" s="6" t="n">
        <v>835.26</v>
      </c>
      <c r="F122" s="7" t="n">
        <v>1</v>
      </c>
      <c r="G122" s="6" t="n">
        <v>15.25</v>
      </c>
      <c r="H122" s="6" t="n">
        <v>2</v>
      </c>
      <c r="I122" s="6" t="n">
        <v>15.25</v>
      </c>
      <c r="J122" s="6" t="n">
        <v>13.25</v>
      </c>
    </row>
    <row collapsed="false" customFormat="false" customHeight="false" hidden="false" ht="12.1" outlineLevel="0" r="123">
      <c r="A123" s="39" t="n">
        <v>45923</v>
      </c>
      <c r="B123" s="2" t="s">
        <v>793</v>
      </c>
      <c r="C123" s="2" t="s">
        <v>118</v>
      </c>
      <c r="D123" s="2" t="s">
        <v>119</v>
      </c>
      <c r="E123" s="6" t="n">
        <v>1000</v>
      </c>
      <c r="F123" s="7" t="n">
        <v>1</v>
      </c>
      <c r="G123" s="6" t="n">
        <v>56.1</v>
      </c>
      <c r="H123" s="6" t="n">
        <v>7</v>
      </c>
      <c r="I123" s="6" t="n">
        <v>56.1</v>
      </c>
      <c r="J123" s="6" t="n">
        <v>49.1</v>
      </c>
    </row>
    <row collapsed="false" customFormat="false" customHeight="false" hidden="false" ht="12.1" outlineLevel="0" r="124">
      <c r="A124" s="39" t="n">
        <v>45926</v>
      </c>
      <c r="B124" s="2" t="s">
        <v>793</v>
      </c>
      <c r="C124" s="2" t="s">
        <v>127</v>
      </c>
      <c r="D124" s="2" t="s">
        <v>128</v>
      </c>
      <c r="E124" s="6" t="n">
        <v>1000</v>
      </c>
      <c r="F124" s="7" t="n">
        <v>1</v>
      </c>
      <c r="G124" s="6" t="n">
        <v>11.26</v>
      </c>
      <c r="H124" s="6" t="n">
        <v>1</v>
      </c>
      <c r="I124" s="6" t="n">
        <v>11.26</v>
      </c>
      <c r="J124" s="6" t="n">
        <v>10.26</v>
      </c>
    </row>
    <row collapsed="false" customFormat="false" customHeight="false" hidden="false" ht="12.1" outlineLevel="0" r="125">
      <c r="A125" s="39" t="n">
        <v>45930</v>
      </c>
      <c r="B125" s="2" t="s">
        <v>793</v>
      </c>
      <c r="C125" s="2" t="s">
        <v>130</v>
      </c>
      <c r="D125" s="2" t="s">
        <v>131</v>
      </c>
      <c r="E125" s="6" t="n">
        <v>835.26</v>
      </c>
      <c r="F125" s="7" t="n">
        <v>1</v>
      </c>
      <c r="G125" s="6" t="n">
        <v>14.76</v>
      </c>
      <c r="H125" s="6" t="n">
        <v>2</v>
      </c>
      <c r="I125" s="6" t="n">
        <v>14.76</v>
      </c>
      <c r="J125" s="6" t="n">
        <v>12.76</v>
      </c>
    </row>
    <row collapsed="false" customFormat="false" customHeight="false" hidden="false" ht="12.1" outlineLevel="0" r="126">
      <c r="A126" s="39" t="n">
        <v>45956</v>
      </c>
      <c r="B126" s="2" t="s">
        <v>793</v>
      </c>
      <c r="C126" s="2" t="s">
        <v>127</v>
      </c>
      <c r="D126" s="2" t="s">
        <v>128</v>
      </c>
      <c r="E126" s="6" t="n">
        <v>1000</v>
      </c>
      <c r="F126" s="7" t="n">
        <v>1</v>
      </c>
      <c r="G126" s="6" t="n">
        <v>11.26</v>
      </c>
      <c r="H126" s="6" t="n">
        <v>1</v>
      </c>
      <c r="I126" s="6" t="n">
        <v>11.26</v>
      </c>
      <c r="J126" s="6" t="n">
        <v>10.26</v>
      </c>
    </row>
    <row collapsed="false" customFormat="false" customHeight="false" hidden="false" ht="12.1" outlineLevel="0" r="127">
      <c r="A127" s="39" t="n">
        <v>45957</v>
      </c>
      <c r="B127" s="2" t="s">
        <v>793</v>
      </c>
      <c r="C127" s="2" t="s">
        <v>109</v>
      </c>
      <c r="D127" s="2" t="s">
        <v>110</v>
      </c>
      <c r="E127" s="6" t="n">
        <v>1000</v>
      </c>
      <c r="F127" s="7" t="n">
        <v>1</v>
      </c>
      <c r="G127" s="6" t="n">
        <v>29.17</v>
      </c>
      <c r="H127" s="6" t="n">
        <v>4</v>
      </c>
      <c r="I127" s="6" t="n">
        <v>29.17</v>
      </c>
      <c r="J127" s="6" t="n">
        <v>25.17</v>
      </c>
    </row>
    <row collapsed="false" customFormat="false" customHeight="false" hidden="false" ht="12.1" outlineLevel="0" r="128">
      <c r="A128" s="39" t="n">
        <v>45961</v>
      </c>
      <c r="B128" s="2" t="s">
        <v>793</v>
      </c>
      <c r="C128" s="2" t="s">
        <v>130</v>
      </c>
      <c r="D128" s="2" t="s">
        <v>131</v>
      </c>
      <c r="E128" s="6" t="n">
        <v>835.26</v>
      </c>
      <c r="F128" s="7" t="n">
        <v>1</v>
      </c>
      <c r="G128" s="6" t="n">
        <v>15.25</v>
      </c>
      <c r="H128" s="6" t="n">
        <v>2</v>
      </c>
      <c r="I128" s="6" t="n">
        <v>15.25</v>
      </c>
      <c r="J128" s="6" t="n">
        <v>13.25</v>
      </c>
    </row>
    <row collapsed="false" customFormat="false" customHeight="false" hidden="false" ht="12.1" outlineLevel="0" r="129">
      <c r="A129" s="39" t="n">
        <v>45972</v>
      </c>
      <c r="B129" s="2" t="s">
        <v>793</v>
      </c>
      <c r="C129" s="2" t="s">
        <v>106</v>
      </c>
      <c r="D129" s="2" t="s">
        <v>107</v>
      </c>
      <c r="E129" s="6" t="n">
        <v>1000</v>
      </c>
      <c r="F129" s="7" t="n">
        <v>1</v>
      </c>
      <c r="G129" s="6" t="n">
        <v>35.65</v>
      </c>
      <c r="H129" s="6" t="n">
        <v>5</v>
      </c>
      <c r="I129" s="6" t="n">
        <v>35.65</v>
      </c>
      <c r="J129" s="6" t="n">
        <v>30.65</v>
      </c>
    </row>
    <row collapsed="false" customFormat="false" customHeight="false" hidden="false" ht="12.1" outlineLevel="0" r="130">
      <c r="A130" s="39" t="n">
        <v>45986</v>
      </c>
      <c r="B130" s="2" t="s">
        <v>793</v>
      </c>
      <c r="C130" s="2" t="s">
        <v>127</v>
      </c>
      <c r="D130" s="2" t="s">
        <v>128</v>
      </c>
      <c r="E130" s="6" t="n">
        <v>1000</v>
      </c>
      <c r="F130" s="7" t="n">
        <v>1</v>
      </c>
      <c r="G130" s="6" t="n">
        <v>11.26</v>
      </c>
      <c r="H130" s="6" t="n">
        <v>1</v>
      </c>
      <c r="I130" s="6" t="n">
        <v>11.26</v>
      </c>
      <c r="J130" s="6" t="n">
        <v>10.26</v>
      </c>
    </row>
    <row collapsed="false" customFormat="false" customHeight="false" hidden="false" ht="12.1" outlineLevel="0" r="131">
      <c r="A131" s="39" t="n">
        <v>45991</v>
      </c>
      <c r="B131" s="2" t="s">
        <v>793</v>
      </c>
      <c r="C131" s="2" t="s">
        <v>130</v>
      </c>
      <c r="D131" s="2" t="s">
        <v>131</v>
      </c>
      <c r="E131" s="6" t="n">
        <v>835.26</v>
      </c>
      <c r="F131" s="7" t="n">
        <v>1</v>
      </c>
      <c r="G131" s="6" t="n">
        <v>14.76</v>
      </c>
      <c r="H131" s="6" t="n">
        <v>2</v>
      </c>
      <c r="I131" s="6" t="n">
        <v>14.76</v>
      </c>
      <c r="J131" s="6" t="n">
        <v>12.76</v>
      </c>
    </row>
    <row collapsed="false" customFormat="false" customHeight="false" hidden="false" ht="12.1" outlineLevel="0" r="132">
      <c r="A132" s="39" t="n">
        <v>45992</v>
      </c>
      <c r="B132" s="2" t="s">
        <v>793</v>
      </c>
      <c r="C132" s="2" t="s">
        <v>124</v>
      </c>
      <c r="D132" s="2" t="s">
        <v>125</v>
      </c>
      <c r="E132" s="6" t="n">
        <v>1000</v>
      </c>
      <c r="F132" s="7" t="n">
        <v>1</v>
      </c>
      <c r="G132" s="6" t="n">
        <v>56.1</v>
      </c>
      <c r="H132" s="6" t="n">
        <v>7</v>
      </c>
      <c r="I132" s="6" t="n">
        <v>56.1</v>
      </c>
      <c r="J132" s="6" t="n">
        <v>49.1</v>
      </c>
    </row>
    <row collapsed="false" customFormat="false" customHeight="false" hidden="false" ht="12.1" outlineLevel="0" r="133">
      <c r="A133" s="39" t="n">
        <v>45993</v>
      </c>
      <c r="B133" s="2" t="s">
        <v>793</v>
      </c>
      <c r="C133" s="2" t="s">
        <v>121</v>
      </c>
      <c r="D133" s="2" t="s">
        <v>122</v>
      </c>
      <c r="E133" s="6" t="n">
        <v>1000</v>
      </c>
      <c r="F133" s="7" t="n">
        <v>1</v>
      </c>
      <c r="G133" s="6" t="n">
        <v>56.84</v>
      </c>
      <c r="H133" s="6" t="n">
        <v>7</v>
      </c>
      <c r="I133" s="6" t="n">
        <v>56.84</v>
      </c>
      <c r="J133" s="6" t="n">
        <v>49.84</v>
      </c>
    </row>
    <row collapsed="false" customFormat="false" customHeight="false" hidden="false" ht="12.1" outlineLevel="0" r="134">
      <c r="A134" s="39" t="n">
        <v>45993</v>
      </c>
      <c r="B134" s="2" t="s">
        <v>793</v>
      </c>
      <c r="C134" s="2" t="s">
        <v>133</v>
      </c>
      <c r="D134" s="2" t="s">
        <v>134</v>
      </c>
      <c r="E134" s="6" t="n">
        <v>1000</v>
      </c>
      <c r="F134" s="7" t="n">
        <v>1</v>
      </c>
      <c r="G134" s="6" t="n">
        <v>35.4</v>
      </c>
      <c r="H134" s="6" t="n">
        <v>5</v>
      </c>
      <c r="I134" s="6" t="n">
        <v>35.4</v>
      </c>
      <c r="J134" s="6" t="n">
        <v>30.4</v>
      </c>
    </row>
    <row collapsed="false" customFormat="false" customHeight="false" hidden="false" ht="12.1" outlineLevel="0" r="135">
      <c r="A135" s="39" t="n">
        <v>46016</v>
      </c>
      <c r="B135" s="2" t="s">
        <v>793</v>
      </c>
      <c r="C135" s="2" t="s">
        <v>127</v>
      </c>
      <c r="D135" s="2" t="s">
        <v>128</v>
      </c>
      <c r="E135" s="6" t="n">
        <v>1000</v>
      </c>
      <c r="F135" s="7" t="n">
        <v>1</v>
      </c>
      <c r="G135" s="6" t="n">
        <v>11.26</v>
      </c>
      <c r="H135" s="6" t="n">
        <v>1</v>
      </c>
      <c r="I135" s="6" t="n">
        <v>11.26</v>
      </c>
      <c r="J135" s="6" t="n">
        <v>10.26</v>
      </c>
    </row>
    <row collapsed="false" customFormat="false" customHeight="false" hidden="false" ht="12.1" outlineLevel="0" r="136">
      <c r="A136" s="39" t="n">
        <v>46022</v>
      </c>
      <c r="B136" s="2" t="s">
        <v>793</v>
      </c>
      <c r="C136" s="2" t="s">
        <v>130</v>
      </c>
      <c r="D136" s="2" t="s">
        <v>131</v>
      </c>
      <c r="E136" s="6" t="n">
        <v>835.26</v>
      </c>
      <c r="F136" s="7" t="n">
        <v>1</v>
      </c>
      <c r="G136" s="6" t="n">
        <v>15.25</v>
      </c>
      <c r="H136" s="6" t="n">
        <v>2</v>
      </c>
      <c r="I136" s="6" t="n">
        <v>15.25</v>
      </c>
      <c r="J136" s="6" t="n">
        <v>13.25</v>
      </c>
    </row>
    <row collapsed="false" customFormat="false" customHeight="false" hidden="false" ht="12.1" outlineLevel="0" r="137">
      <c r="A137" s="39" t="n">
        <v>46027</v>
      </c>
      <c r="B137" s="2" t="s">
        <v>793</v>
      </c>
      <c r="C137" s="2" t="s">
        <v>115</v>
      </c>
      <c r="D137" s="2" t="s">
        <v>116</v>
      </c>
      <c r="E137" s="6" t="n">
        <v>1000</v>
      </c>
      <c r="F137" s="7" t="n">
        <v>1</v>
      </c>
      <c r="G137" s="6" t="n">
        <v>54.1</v>
      </c>
      <c r="H137" s="6" t="n">
        <v>7</v>
      </c>
      <c r="I137" s="6" t="n">
        <v>54.1</v>
      </c>
      <c r="J137" s="6" t="n">
        <v>47.1</v>
      </c>
    </row>
    <row collapsed="false" customFormat="false" customHeight="false" hidden="false" ht="12.1" outlineLevel="0" r="138">
      <c r="A138" s="39" t="n">
        <v>46046</v>
      </c>
      <c r="B138" s="2" t="s">
        <v>793</v>
      </c>
      <c r="C138" s="2" t="s">
        <v>127</v>
      </c>
      <c r="D138" s="2" t="s">
        <v>128</v>
      </c>
      <c r="E138" s="6" t="n">
        <v>1000</v>
      </c>
      <c r="F138" s="7" t="n">
        <v>1</v>
      </c>
      <c r="G138" s="6" t="n">
        <v>11.26</v>
      </c>
      <c r="H138" s="6" t="n">
        <v>1</v>
      </c>
      <c r="I138" s="6" t="n">
        <v>11.26</v>
      </c>
      <c r="J138" s="6" t="n">
        <v>10.26</v>
      </c>
    </row>
    <row collapsed="false" customFormat="false" customHeight="false" hidden="false" ht="12.1" outlineLevel="0" r="139">
      <c r="A139" s="39" t="n">
        <v>46048</v>
      </c>
      <c r="B139" s="2" t="s">
        <v>793</v>
      </c>
      <c r="C139" s="2" t="s">
        <v>109</v>
      </c>
      <c r="D139" s="2" t="s">
        <v>110</v>
      </c>
      <c r="E139" s="6" t="n">
        <v>1000</v>
      </c>
      <c r="F139" s="7" t="n">
        <v>1</v>
      </c>
      <c r="G139" s="6" t="n">
        <v>29.17</v>
      </c>
      <c r="H139" s="6" t="n">
        <v>4</v>
      </c>
      <c r="I139" s="6" t="n">
        <v>29.17</v>
      </c>
      <c r="J139" s="6" t="n">
        <v>25.17</v>
      </c>
    </row>
    <row collapsed="false" customFormat="false" customHeight="false" hidden="false" ht="12.1" outlineLevel="0" r="140">
      <c r="A140" s="39" t="n">
        <v>46049</v>
      </c>
      <c r="B140" s="2" t="s">
        <v>793</v>
      </c>
      <c r="C140" s="2" t="s">
        <v>96</v>
      </c>
      <c r="D140" s="2" t="s">
        <v>98</v>
      </c>
      <c r="E140" s="6" t="n">
        <v>1000</v>
      </c>
      <c r="F140" s="7" t="n">
        <v>6</v>
      </c>
      <c r="G140" s="6" t="n">
        <v>30.42</v>
      </c>
      <c r="H140" s="6" t="n">
        <v>24</v>
      </c>
      <c r="I140" s="6" t="n">
        <v>182.52</v>
      </c>
      <c r="J140" s="6" t="n">
        <v>158.52</v>
      </c>
    </row>
    <row collapsed="false" customFormat="false" customHeight="false" hidden="false" ht="12.1" outlineLevel="0" r="141">
      <c r="A141" s="39" t="n">
        <v>46053</v>
      </c>
      <c r="B141" s="2" t="s">
        <v>793</v>
      </c>
      <c r="C141" s="2" t="s">
        <v>130</v>
      </c>
      <c r="D141" s="2" t="s">
        <v>131</v>
      </c>
      <c r="E141" s="6" t="n">
        <v>835.26</v>
      </c>
      <c r="F141" s="7" t="n">
        <v>1</v>
      </c>
      <c r="G141" s="6" t="n">
        <v>15.25</v>
      </c>
      <c r="H141" s="6" t="n">
        <v>2</v>
      </c>
      <c r="I141" s="6" t="n">
        <v>15.25</v>
      </c>
      <c r="J141" s="6" t="n">
        <v>13.25</v>
      </c>
    </row>
    <row collapsed="false" customFormat="false" customHeight="false" hidden="false" ht="12.1" outlineLevel="0" r="142">
      <c r="A142" s="39" t="n">
        <v>46065</v>
      </c>
      <c r="B142" s="2" t="s">
        <v>793</v>
      </c>
      <c r="C142" s="2" t="s">
        <v>112</v>
      </c>
      <c r="D142" s="2" t="s">
        <v>113</v>
      </c>
      <c r="E142" s="6" t="n">
        <v>1000</v>
      </c>
      <c r="F142" s="7" t="n">
        <v>1</v>
      </c>
      <c r="G142" s="6" t="n">
        <v>51.86</v>
      </c>
      <c r="H142" s="6" t="n">
        <v>7</v>
      </c>
      <c r="I142" s="6" t="n">
        <v>51.86</v>
      </c>
      <c r="J142" s="6" t="n">
        <v>44.86</v>
      </c>
    </row>
    <row collapsed="false" customFormat="false" customHeight="false" hidden="false" ht="12.1" outlineLevel="0" r="143">
      <c r="A143" s="39" t="n">
        <v>46076</v>
      </c>
      <c r="B143" s="2" t="s">
        <v>793</v>
      </c>
      <c r="C143" s="2" t="s">
        <v>127</v>
      </c>
      <c r="D143" s="2" t="s">
        <v>128</v>
      </c>
      <c r="E143" s="6" t="n">
        <v>1000</v>
      </c>
      <c r="F143" s="7" t="n">
        <v>1</v>
      </c>
      <c r="G143" s="6" t="n">
        <v>11.26</v>
      </c>
      <c r="H143" s="6" t="n">
        <v>1</v>
      </c>
      <c r="I143" s="6" t="n">
        <v>11.26</v>
      </c>
      <c r="J143" s="6" t="n">
        <v>10.26</v>
      </c>
    </row>
  </sheetData>
  <autoFilter ref="A1:J1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140</v>
      </c>
      <c r="B1" s="38" t="s">
        <v>783</v>
      </c>
      <c r="C1" s="38" t="s">
        <v>0</v>
      </c>
      <c r="D1" s="38" t="s">
        <v>2</v>
      </c>
      <c r="E1" s="38" t="s">
        <v>784</v>
      </c>
      <c r="F1" s="38" t="s">
        <v>801</v>
      </c>
      <c r="G1" s="38" t="s">
        <v>802</v>
      </c>
      <c r="H1" s="38" t="s">
        <v>144</v>
      </c>
      <c r="I1" s="38" t="s">
        <v>803</v>
      </c>
      <c r="J1" s="38" t="s">
        <v>787</v>
      </c>
      <c r="K1" s="38" t="s">
        <v>804</v>
      </c>
      <c r="L1" s="38" t="s">
        <v>805</v>
      </c>
      <c r="M1" s="38" t="s">
        <v>806</v>
      </c>
      <c r="N1" s="38" t="s">
        <v>807</v>
      </c>
    </row>
    <row collapsed="false" customFormat="false" customHeight="false" hidden="false" ht="12.1" outlineLevel="0" r="2">
      <c r="A2" s="40" t="n">
        <v>44473</v>
      </c>
      <c r="B2" s="2" t="s">
        <v>793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1245</v>
      </c>
      <c r="J2" s="17" t="n">
        <v>216.0295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45526</v>
      </c>
      <c r="B3" s="2" t="s">
        <v>793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192</v>
      </c>
      <c r="J3" s="17" t="n">
        <v>120.572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45575</v>
      </c>
      <c r="B4" s="2" t="s">
        <v>793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143</v>
      </c>
      <c r="J4" s="17" t="n">
        <v>103.902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45481</v>
      </c>
      <c r="B5" s="2" t="s">
        <v>793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237</v>
      </c>
      <c r="J5" s="17" t="n">
        <v>4350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45579</v>
      </c>
      <c r="B6" s="2" t="s">
        <v>793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139</v>
      </c>
      <c r="J6" s="17" t="n">
        <v>4002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44187</v>
      </c>
      <c r="B7" s="2" t="s">
        <v>793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1531</v>
      </c>
      <c r="J7" s="17" t="n">
        <v>326.025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44251</v>
      </c>
      <c r="B8" s="2" t="s">
        <v>793</v>
      </c>
      <c r="C8" s="2" t="s">
        <v>25</v>
      </c>
      <c r="D8" s="2" t="s">
        <v>26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1467</v>
      </c>
      <c r="J8" s="17" t="n">
        <v>317.22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45621</v>
      </c>
      <c r="B9" s="2" t="s">
        <v>793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97</v>
      </c>
      <c r="J9" s="17" t="n">
        <v>174.355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44245</v>
      </c>
      <c r="B10" s="2" t="s">
        <v>793</v>
      </c>
      <c r="C10" s="2" t="s">
        <v>28</v>
      </c>
      <c r="D10" s="2" t="s">
        <v>29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1473</v>
      </c>
      <c r="J10" s="17" t="n">
        <v>224.656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45195</v>
      </c>
      <c r="B11" s="2" t="s">
        <v>793</v>
      </c>
      <c r="C11" s="2" t="s">
        <v>28</v>
      </c>
      <c r="D11" s="2" t="s">
        <v>29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523</v>
      </c>
      <c r="J11" s="17" t="n">
        <v>163.868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45453</v>
      </c>
      <c r="B12" s="2" t="s">
        <v>793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265</v>
      </c>
      <c r="J12" s="17" t="n">
        <v>118.571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44187</v>
      </c>
      <c r="B13" s="2" t="s">
        <v>793</v>
      </c>
      <c r="C13" s="2" t="s">
        <v>31</v>
      </c>
      <c r="D13" s="2" t="s">
        <v>32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1531</v>
      </c>
      <c r="J13" s="17" t="n">
        <v>95.936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44187</v>
      </c>
      <c r="B14" s="2" t="s">
        <v>793</v>
      </c>
      <c r="C14" s="2" t="s">
        <v>31</v>
      </c>
      <c r="D14" s="2" t="s">
        <v>32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1531</v>
      </c>
      <c r="J14" s="17" t="n">
        <v>95.986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44491</v>
      </c>
      <c r="B15" s="2" t="s">
        <v>793</v>
      </c>
      <c r="C15" s="2" t="s">
        <v>31</v>
      </c>
      <c r="D15" s="2" t="s">
        <v>32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1227</v>
      </c>
      <c r="J15" s="17" t="n">
        <v>127.388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45257</v>
      </c>
      <c r="B16" s="2" t="s">
        <v>793</v>
      </c>
      <c r="C16" s="2" t="s">
        <v>31</v>
      </c>
      <c r="D16" s="2" t="s">
        <v>32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461</v>
      </c>
      <c r="J16" s="17" t="n">
        <v>65.579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45526</v>
      </c>
      <c r="B17" s="2" t="s">
        <v>793</v>
      </c>
      <c r="C17" s="2" t="s">
        <v>31</v>
      </c>
      <c r="D17" s="2" t="s">
        <v>32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192</v>
      </c>
      <c r="J17" s="17" t="n">
        <v>54.573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45575</v>
      </c>
      <c r="B18" s="2" t="s">
        <v>793</v>
      </c>
      <c r="C18" s="2" t="s">
        <v>31</v>
      </c>
      <c r="D18" s="2" t="s">
        <v>32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</v>
      </c>
      <c r="J18" s="17" t="n">
        <v>53.802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45643</v>
      </c>
      <c r="B19" s="2" t="s">
        <v>793</v>
      </c>
      <c r="C19" s="2" t="s">
        <v>31</v>
      </c>
      <c r="D19" s="2" t="s">
        <v>32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75</v>
      </c>
      <c r="J19" s="17" t="n">
        <v>45.577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44187</v>
      </c>
      <c r="B20" s="2" t="s">
        <v>793</v>
      </c>
      <c r="C20" s="2" t="s">
        <v>34</v>
      </c>
      <c r="D20" s="2" t="s">
        <v>35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1531</v>
      </c>
      <c r="J20" s="17" t="n">
        <v>856.59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44267</v>
      </c>
      <c r="B21" s="2" t="s">
        <v>793</v>
      </c>
      <c r="C21" s="2" t="s">
        <v>34</v>
      </c>
      <c r="D21" s="2" t="s">
        <v>35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1451</v>
      </c>
      <c r="J21" s="17" t="n">
        <v>858.6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44330</v>
      </c>
      <c r="B22" s="2" t="s">
        <v>793</v>
      </c>
      <c r="C22" s="2" t="s">
        <v>34</v>
      </c>
      <c r="D22" s="2" t="s">
        <v>35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1388</v>
      </c>
      <c r="J22" s="17" t="n">
        <v>750.52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44543</v>
      </c>
      <c r="B23" s="2" t="s">
        <v>793</v>
      </c>
      <c r="C23" s="2" t="s">
        <v>34</v>
      </c>
      <c r="D23" s="2" t="s">
        <v>35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1175</v>
      </c>
      <c r="J23" s="17" t="n">
        <v>688.48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44547</v>
      </c>
      <c r="B24" s="2" t="s">
        <v>793</v>
      </c>
      <c r="C24" s="2" t="s">
        <v>34</v>
      </c>
      <c r="D24" s="2" t="s">
        <v>35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1171</v>
      </c>
      <c r="J24" s="17" t="n">
        <v>590.4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44305</v>
      </c>
      <c r="B25" s="2" t="s">
        <v>793</v>
      </c>
      <c r="C25" s="2" t="s">
        <v>37</v>
      </c>
      <c r="D25" s="2" t="s">
        <v>38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1413</v>
      </c>
      <c r="J25" s="17" t="n">
        <v>2387.65</v>
      </c>
      <c r="K25" s="6" t="s">
        <f>=Портфель!F8*Портфель!$Q$13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44243</v>
      </c>
      <c r="B26" s="2" t="s">
        <v>793</v>
      </c>
      <c r="C26" s="2" t="s">
        <v>40</v>
      </c>
      <c r="D26" s="2" t="s">
        <v>41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1475</v>
      </c>
      <c r="J26" s="17" t="n">
        <v>208.144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45621</v>
      </c>
      <c r="B27" s="2" t="s">
        <v>793</v>
      </c>
      <c r="C27" s="2" t="s">
        <v>40</v>
      </c>
      <c r="D27" s="2" t="s">
        <v>41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97</v>
      </c>
      <c r="J27" s="17" t="n">
        <v>119.031</v>
      </c>
      <c r="K27" s="6" t="s">
        <f>=Портфель!F9*Портфель!$Q$13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44187</v>
      </c>
      <c r="B28" s="2" t="s">
        <v>793</v>
      </c>
      <c r="C28" s="2" t="s">
        <v>43</v>
      </c>
      <c r="D28" s="2" t="s">
        <v>44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1531</v>
      </c>
      <c r="J28" s="17" t="n">
        <v>8.1006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44270</v>
      </c>
      <c r="B29" s="2" t="s">
        <v>793</v>
      </c>
      <c r="C29" s="2" t="s">
        <v>43</v>
      </c>
      <c r="D29" s="2" t="s">
        <v>44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1448</v>
      </c>
      <c r="J29" s="17" t="n">
        <v>7.8054</v>
      </c>
      <c r="K29" s="6" t="s">
        <f>=Портфель!F10*Портфель!$Q$13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44362</v>
      </c>
      <c r="B30" s="2" t="s">
        <v>793</v>
      </c>
      <c r="C30" s="2" t="s">
        <v>43</v>
      </c>
      <c r="D30" s="2" t="s">
        <v>44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1356</v>
      </c>
      <c r="J30" s="17" t="n">
        <v>7.0349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44187</v>
      </c>
      <c r="B31" s="2" t="s">
        <v>793</v>
      </c>
      <c r="C31" s="2" t="s">
        <v>46</v>
      </c>
      <c r="D31" s="2" t="s">
        <v>47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1531</v>
      </c>
      <c r="J31" s="17" t="n">
        <v>238.025</v>
      </c>
      <c r="K31" s="6" t="s">
        <f>=Портфель!F11*Портфель!$Q$13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44187</v>
      </c>
      <c r="B32" s="2" t="s">
        <v>793</v>
      </c>
      <c r="C32" s="2" t="s">
        <v>49</v>
      </c>
      <c r="D32" s="2" t="s">
        <v>50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1531</v>
      </c>
      <c r="J32" s="17" t="n">
        <v>0.7139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44368</v>
      </c>
      <c r="B33" s="2" t="s">
        <v>793</v>
      </c>
      <c r="C33" s="2" t="s">
        <v>49</v>
      </c>
      <c r="D33" s="2" t="s">
        <v>50</v>
      </c>
      <c r="E33" s="17" t="n">
        <v>1000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1350</v>
      </c>
      <c r="J33" s="17" t="n">
        <v>0.80065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44411</v>
      </c>
      <c r="B34" s="2" t="s">
        <v>793</v>
      </c>
      <c r="C34" s="2" t="s">
        <v>49</v>
      </c>
      <c r="D34" s="2" t="s">
        <v>50</v>
      </c>
      <c r="E34" s="17" t="n">
        <v>1000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1307</v>
      </c>
      <c r="J34" s="17" t="n">
        <v>0.66707</v>
      </c>
      <c r="K34" s="6" t="s">
        <f>=Портфель!F12*Портфель!$Q$13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44529</v>
      </c>
      <c r="B35" s="2" t="s">
        <v>793</v>
      </c>
      <c r="C35" s="2" t="s">
        <v>49</v>
      </c>
      <c r="D35" s="2" t="s">
        <v>50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1189</v>
      </c>
      <c r="J35" s="17" t="n">
        <v>0.59631</v>
      </c>
      <c r="K35" s="6" t="s">
        <f>=Портфель!F12*Портфель!$Q$13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45427</v>
      </c>
      <c r="B36" s="2" t="s">
        <v>793</v>
      </c>
      <c r="C36" s="2" t="s">
        <v>49</v>
      </c>
      <c r="D36" s="2" t="s">
        <v>50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291</v>
      </c>
      <c r="J36" s="17" t="n">
        <v>0.56594</v>
      </c>
      <c r="K36" s="6" t="s">
        <f>=Портфель!F12*Портфель!$Q$13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45525</v>
      </c>
      <c r="B37" s="2" t="s">
        <v>793</v>
      </c>
      <c r="C37" s="2" t="s">
        <v>49</v>
      </c>
      <c r="D37" s="2" t="s">
        <v>50</v>
      </c>
      <c r="E37" s="17" t="n">
        <v>1000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193</v>
      </c>
      <c r="J37" s="17" t="n">
        <v>0.40274</v>
      </c>
      <c r="K37" s="6" t="s">
        <f>=Портфель!F12*Портфель!$Q$13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45575</v>
      </c>
      <c r="B38" s="2" t="s">
        <v>793</v>
      </c>
      <c r="C38" s="2" t="s">
        <v>49</v>
      </c>
      <c r="D38" s="2" t="s">
        <v>50</v>
      </c>
      <c r="E38" s="17" t="n">
        <v>1000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143</v>
      </c>
      <c r="J38" s="17" t="n">
        <v>0.34971</v>
      </c>
      <c r="K38" s="6" t="s">
        <f>=Портфель!F12*Портфель!$Q$13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44267</v>
      </c>
      <c r="B39" s="2" t="s">
        <v>793</v>
      </c>
      <c r="C39" s="2" t="s">
        <v>52</v>
      </c>
      <c r="D39" s="2" t="s">
        <v>53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1451</v>
      </c>
      <c r="J39" s="17" t="n">
        <v>727.505</v>
      </c>
      <c r="K39" s="6" t="s">
        <f>=Портфель!F13*Портфель!$Q$13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44302</v>
      </c>
      <c r="B40" s="2" t="s">
        <v>793</v>
      </c>
      <c r="C40" s="2" t="s">
        <v>52</v>
      </c>
      <c r="D40" s="2" t="s">
        <v>53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1416</v>
      </c>
      <c r="J40" s="17" t="n">
        <v>686.98</v>
      </c>
      <c r="K40" s="6" t="s">
        <f>=Портфель!F13*Портфель!$Q$13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44333</v>
      </c>
      <c r="B41" s="2" t="s">
        <v>793</v>
      </c>
      <c r="C41" s="2" t="s">
        <v>52</v>
      </c>
      <c r="D41" s="2" t="s">
        <v>53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1385</v>
      </c>
      <c r="J41" s="17" t="n">
        <v>653.55</v>
      </c>
      <c r="K41" s="6" t="s">
        <f>=Портфель!F13*Портфель!$Q$13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44466</v>
      </c>
      <c r="B42" s="2" t="s">
        <v>793</v>
      </c>
      <c r="C42" s="2" t="s">
        <v>52</v>
      </c>
      <c r="D42" s="2" t="s">
        <v>53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1252</v>
      </c>
      <c r="J42" s="17" t="n">
        <v>597.81</v>
      </c>
      <c r="K42" s="6" t="s">
        <f>=Портфель!F13*Портфель!$Q$13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44526</v>
      </c>
      <c r="B43" s="2" t="s">
        <v>793</v>
      </c>
      <c r="C43" s="2" t="s">
        <v>52</v>
      </c>
      <c r="D43" s="2" t="s">
        <v>53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1192</v>
      </c>
      <c r="J43" s="17" t="n">
        <v>551.38</v>
      </c>
      <c r="K43" s="6" t="s">
        <f>=Портфель!F13*Портфель!$Q$13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44553</v>
      </c>
      <c r="B44" s="2" t="s">
        <v>793</v>
      </c>
      <c r="C44" s="2" t="s">
        <v>52</v>
      </c>
      <c r="D44" s="2" t="s">
        <v>53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1165</v>
      </c>
      <c r="J44" s="17" t="n">
        <v>451.41</v>
      </c>
      <c r="K44" s="6" t="s">
        <f>=Портфель!F13*Портфель!$Q$13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44656</v>
      </c>
      <c r="B45" s="2" t="s">
        <v>793</v>
      </c>
      <c r="C45" s="2" t="s">
        <v>52</v>
      </c>
      <c r="D45" s="2" t="s">
        <v>53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1062</v>
      </c>
      <c r="J45" s="17" t="n">
        <v>259.17</v>
      </c>
      <c r="K45" s="6" t="s">
        <f>=Портфель!F13*Портфель!$Q$13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44910</v>
      </c>
      <c r="B46" s="2" t="s">
        <v>793</v>
      </c>
      <c r="C46" s="2" t="s">
        <v>52</v>
      </c>
      <c r="D46" s="2" t="s">
        <v>53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808</v>
      </c>
      <c r="J46" s="17" t="n">
        <v>160.79</v>
      </c>
      <c r="K46" s="6" t="s">
        <f>=Портфель!F13*Портфель!$Q$13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45251</v>
      </c>
      <c r="B47" s="2" t="s">
        <v>793</v>
      </c>
      <c r="C47" s="2" t="s">
        <v>52</v>
      </c>
      <c r="D47" s="2" t="s">
        <v>53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467</v>
      </c>
      <c r="J47" s="17" t="n">
        <v>186.71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45427</v>
      </c>
      <c r="B48" s="2" t="s">
        <v>793</v>
      </c>
      <c r="C48" s="2" t="s">
        <v>52</v>
      </c>
      <c r="D48" s="2" t="s">
        <v>53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291</v>
      </c>
      <c r="J48" s="17" t="n">
        <v>188.71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45483</v>
      </c>
      <c r="B49" s="2" t="s">
        <v>793</v>
      </c>
      <c r="C49" s="2" t="s">
        <v>52</v>
      </c>
      <c r="D49" s="2" t="s">
        <v>53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235</v>
      </c>
      <c r="J49" s="17" t="n">
        <v>144.09</v>
      </c>
      <c r="K49" s="6" t="s">
        <f>=Портфель!F13*Портфель!$Q$13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45526</v>
      </c>
      <c r="B50" s="2" t="s">
        <v>793</v>
      </c>
      <c r="C50" s="2" t="s">
        <v>52</v>
      </c>
      <c r="D50" s="2" t="s">
        <v>53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192</v>
      </c>
      <c r="J50" s="17" t="n">
        <v>140.08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45526</v>
      </c>
      <c r="B51" s="2" t="s">
        <v>793</v>
      </c>
      <c r="C51" s="2" t="s">
        <v>52</v>
      </c>
      <c r="D51" s="2" t="s">
        <v>53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192</v>
      </c>
      <c r="J51" s="17" t="n">
        <v>139.09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45526</v>
      </c>
      <c r="B52" s="2" t="s">
        <v>793</v>
      </c>
      <c r="C52" s="2" t="s">
        <v>52</v>
      </c>
      <c r="D52" s="2" t="s">
        <v>53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192</v>
      </c>
      <c r="J52" s="17" t="n">
        <v>137.08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45533</v>
      </c>
      <c r="B53" s="2" t="s">
        <v>793</v>
      </c>
      <c r="C53" s="2" t="s">
        <v>52</v>
      </c>
      <c r="D53" s="2" t="s">
        <v>53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185</v>
      </c>
      <c r="J53" s="17" t="n">
        <v>92.16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45533</v>
      </c>
      <c r="B54" s="2" t="s">
        <v>793</v>
      </c>
      <c r="C54" s="2" t="s">
        <v>52</v>
      </c>
      <c r="D54" s="2" t="s">
        <v>53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185</v>
      </c>
      <c r="J54" s="17" t="n">
        <v>91.25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45533</v>
      </c>
      <c r="B55" s="2" t="s">
        <v>793</v>
      </c>
      <c r="C55" s="2" t="s">
        <v>52</v>
      </c>
      <c r="D55" s="2" t="s">
        <v>53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185</v>
      </c>
      <c r="J55" s="17" t="n">
        <v>90.05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45621</v>
      </c>
      <c r="B56" s="2" t="s">
        <v>793</v>
      </c>
      <c r="C56" s="2" t="s">
        <v>52</v>
      </c>
      <c r="D56" s="2" t="s">
        <v>53</v>
      </c>
      <c r="E56" s="17" t="n">
        <v>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97</v>
      </c>
      <c r="J56" s="17" t="n">
        <v>84.45</v>
      </c>
      <c r="K56" s="6" t="s">
        <f>=Портфель!F13*Портфель!$Q$13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45621</v>
      </c>
      <c r="B57" s="2" t="s">
        <v>793</v>
      </c>
      <c r="C57" s="2" t="s">
        <v>52</v>
      </c>
      <c r="D57" s="2" t="s">
        <v>53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97</v>
      </c>
      <c r="J57" s="17" t="n">
        <v>83.45</v>
      </c>
      <c r="K57" s="6" t="s">
        <f>=Портфель!F13*Портфель!$Q$13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45643</v>
      </c>
      <c r="B58" s="2" t="s">
        <v>793</v>
      </c>
      <c r="C58" s="2" t="s">
        <v>52</v>
      </c>
      <c r="D58" s="2" t="s">
        <v>53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75</v>
      </c>
      <c r="J58" s="17" t="n">
        <v>76.045</v>
      </c>
      <c r="K58" s="6" t="s">
        <f>=Портфель!F13*Портфель!$Q$13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44267</v>
      </c>
      <c r="B59" s="2" t="s">
        <v>793</v>
      </c>
      <c r="C59" s="2" t="s">
        <v>54</v>
      </c>
      <c r="D59" s="2" t="s">
        <v>55</v>
      </c>
      <c r="E59" s="17" t="n">
        <v>100000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1451</v>
      </c>
      <c r="J59" s="17" t="n">
        <v>0.0114079</v>
      </c>
      <c r="K59" s="6" t="s">
        <f>=Портфель!F14*Портфель!$Q$13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44470</v>
      </c>
      <c r="B60" s="2" t="s">
        <v>793</v>
      </c>
      <c r="C60" s="2" t="s">
        <v>54</v>
      </c>
      <c r="D60" s="2" t="s">
        <v>55</v>
      </c>
      <c r="E60" s="17" t="n">
        <v>100000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1248</v>
      </c>
      <c r="J60" s="17" t="n">
        <v>0.0106794</v>
      </c>
      <c r="K60" s="6" t="s">
        <f>=Портфель!F14*Портфель!$Q$13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44543</v>
      </c>
      <c r="B61" s="2" t="s">
        <v>793</v>
      </c>
      <c r="C61" s="2" t="s">
        <v>54</v>
      </c>
      <c r="D61" s="2" t="s">
        <v>55</v>
      </c>
      <c r="E61" s="17" t="n">
        <v>100000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1175</v>
      </c>
      <c r="J61" s="17" t="n">
        <v>0.0096567</v>
      </c>
      <c r="K61" s="6" t="s">
        <f>=Портфель!F14*Портфель!$Q$13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44187</v>
      </c>
      <c r="B62" s="2" t="s">
        <v>793</v>
      </c>
      <c r="C62" s="2" t="s">
        <v>57</v>
      </c>
      <c r="D62" s="2" t="s">
        <v>58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1531</v>
      </c>
      <c r="J62" s="17" t="n">
        <v>162.032</v>
      </c>
      <c r="K62" s="6" t="s">
        <f>=Портфель!F15*Портфель!$Q$13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44187</v>
      </c>
      <c r="B63" s="2" t="s">
        <v>793</v>
      </c>
      <c r="C63" s="2" t="s">
        <v>60</v>
      </c>
      <c r="D63" s="2" t="s">
        <v>61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1531</v>
      </c>
      <c r="J63" s="17" t="n">
        <v>69.248</v>
      </c>
      <c r="K63" s="6" t="s">
        <f>=Портфель!F16*Портфель!$Q$13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44526</v>
      </c>
      <c r="B64" s="2" t="s">
        <v>793</v>
      </c>
      <c r="C64" s="2" t="s">
        <v>60</v>
      </c>
      <c r="D64" s="2" t="s">
        <v>61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1192</v>
      </c>
      <c r="J64" s="17" t="n">
        <v>60.642</v>
      </c>
      <c r="K64" s="6" t="s">
        <f>=Портфель!F16*Портфель!$Q$13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44656</v>
      </c>
      <c r="B65" s="2" t="s">
        <v>793</v>
      </c>
      <c r="C65" s="2" t="s">
        <v>60</v>
      </c>
      <c r="D65" s="2" t="s">
        <v>61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1062</v>
      </c>
      <c r="J65" s="17" t="n">
        <v>38.027</v>
      </c>
      <c r="K65" s="6" t="s">
        <f>=Портфель!F16*Портфель!$Q$13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44396</v>
      </c>
      <c r="B66" s="2" t="s">
        <v>793</v>
      </c>
      <c r="C66" s="2" t="s">
        <v>63</v>
      </c>
      <c r="D66" s="2" t="s">
        <v>64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1322</v>
      </c>
      <c r="J66" s="17" t="n">
        <v>230.935</v>
      </c>
      <c r="K66" s="6" t="s">
        <f>=Портфель!F17*Портфель!$Q$13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44543</v>
      </c>
      <c r="B67" s="2" t="s">
        <v>793</v>
      </c>
      <c r="C67" s="2" t="s">
        <v>63</v>
      </c>
      <c r="D67" s="2" t="s">
        <v>64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1175</v>
      </c>
      <c r="J67" s="17" t="n">
        <v>216.65</v>
      </c>
      <c r="K67" s="6" t="s">
        <f>=Портфель!F17*Портфель!$Q$13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44656</v>
      </c>
      <c r="B68" s="2" t="s">
        <v>793</v>
      </c>
      <c r="C68" s="2" t="s">
        <v>63</v>
      </c>
      <c r="D68" s="2" t="s">
        <v>64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1062</v>
      </c>
      <c r="J68" s="17" t="n">
        <v>124.585</v>
      </c>
      <c r="K68" s="6" t="s">
        <f>=Портфель!F17*Портфель!$Q$13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44897</v>
      </c>
      <c r="B69" s="2" t="s">
        <v>793</v>
      </c>
      <c r="C69" s="2" t="s">
        <v>63</v>
      </c>
      <c r="D69" s="2" t="s">
        <v>64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821</v>
      </c>
      <c r="J69" s="17" t="n">
        <v>84.1</v>
      </c>
      <c r="K69" s="6" t="s">
        <f>=Портфель!F17*Портфель!$Q$13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44910</v>
      </c>
      <c r="B70" s="2" t="s">
        <v>793</v>
      </c>
      <c r="C70" s="2" t="s">
        <v>63</v>
      </c>
      <c r="D70" s="2" t="s">
        <v>64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808</v>
      </c>
      <c r="J70" s="17" t="n">
        <v>80.775</v>
      </c>
      <c r="K70" s="6" t="s">
        <f>=Портфель!F17*Портфель!$Q$13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45427</v>
      </c>
      <c r="B71" s="2" t="s">
        <v>793</v>
      </c>
      <c r="C71" s="2" t="s">
        <v>63</v>
      </c>
      <c r="D71" s="2" t="s">
        <v>64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291</v>
      </c>
      <c r="J71" s="17" t="n">
        <v>115.67</v>
      </c>
      <c r="K71" s="6" t="s">
        <f>=Портфель!F17*Портфель!$Q$13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45454</v>
      </c>
      <c r="B72" s="2" t="s">
        <v>793</v>
      </c>
      <c r="C72" s="2" t="s">
        <v>63</v>
      </c>
      <c r="D72" s="2" t="s">
        <v>64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263</v>
      </c>
      <c r="J72" s="17" t="n">
        <v>98.935</v>
      </c>
      <c r="K72" s="6" t="s">
        <f>=Портфель!F17*Портфель!$Q$13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45575</v>
      </c>
      <c r="B73" s="2" t="s">
        <v>793</v>
      </c>
      <c r="C73" s="2" t="s">
        <v>63</v>
      </c>
      <c r="D73" s="2" t="s">
        <v>64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143</v>
      </c>
      <c r="J73" s="17" t="n">
        <v>86.165</v>
      </c>
      <c r="K73" s="6" t="s">
        <f>=Портфель!F17*Портфель!$Q$13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45621</v>
      </c>
      <c r="B74" s="2" t="s">
        <v>793</v>
      </c>
      <c r="C74" s="2" t="s">
        <v>63</v>
      </c>
      <c r="D74" s="2" t="s">
        <v>64</v>
      </c>
      <c r="E74" s="17" t="n">
        <v>2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97</v>
      </c>
      <c r="J74" s="17" t="n">
        <v>72.555</v>
      </c>
      <c r="K74" s="6" t="s">
        <f>=Портфель!F17*Портфель!$Q$13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45621</v>
      </c>
      <c r="B75" s="2" t="s">
        <v>793</v>
      </c>
      <c r="C75" s="2" t="s">
        <v>63</v>
      </c>
      <c r="D75" s="2" t="s">
        <v>64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97</v>
      </c>
      <c r="J75" s="17" t="n">
        <v>71.585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45621</v>
      </c>
      <c r="B76" s="2" t="s">
        <v>793</v>
      </c>
      <c r="C76" s="2" t="s">
        <v>63</v>
      </c>
      <c r="D76" s="2" t="s">
        <v>64</v>
      </c>
      <c r="E76" s="17" t="n">
        <v>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97</v>
      </c>
      <c r="J76" s="17" t="n">
        <v>70.545</v>
      </c>
      <c r="K76" s="6" t="s">
        <f>=Портфель!F17*Портфель!$Q$13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45643</v>
      </c>
      <c r="B77" s="2" t="s">
        <v>793</v>
      </c>
      <c r="C77" s="2" t="s">
        <v>63</v>
      </c>
      <c r="D77" s="2" t="s">
        <v>64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75</v>
      </c>
      <c r="J77" s="17" t="n">
        <v>64.26</v>
      </c>
      <c r="K77" s="6" t="s">
        <f>=Портфель!F17*Портфель!$Q$13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44187</v>
      </c>
      <c r="B78" s="2" t="s">
        <v>793</v>
      </c>
      <c r="C78" s="2" t="s">
        <v>66</v>
      </c>
      <c r="D78" s="2" t="s">
        <v>67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1531</v>
      </c>
      <c r="J78" s="17" t="n">
        <v>505.45</v>
      </c>
      <c r="K78" s="6" t="s">
        <f>=Портфель!F18*Портфель!$Q$13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44396</v>
      </c>
      <c r="B79" s="2" t="s">
        <v>793</v>
      </c>
      <c r="C79" s="2" t="s">
        <v>66</v>
      </c>
      <c r="D79" s="2" t="s">
        <v>67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1322</v>
      </c>
      <c r="J79" s="17" t="n">
        <v>480.64</v>
      </c>
      <c r="K79" s="6" t="s">
        <f>=Портфель!F18*Портфель!$Q$13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44526</v>
      </c>
      <c r="B80" s="2" t="s">
        <v>793</v>
      </c>
      <c r="C80" s="2" t="s">
        <v>66</v>
      </c>
      <c r="D80" s="2" t="s">
        <v>67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1192</v>
      </c>
      <c r="J80" s="17" t="n">
        <v>469.33</v>
      </c>
      <c r="K80" s="6" t="s">
        <f>=Портфель!F18*Портфель!$Q$13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44194</v>
      </c>
      <c r="B81" s="2" t="s">
        <v>793</v>
      </c>
      <c r="C81" s="2" t="s">
        <v>68</v>
      </c>
      <c r="D81" s="2" t="s">
        <v>69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1524</v>
      </c>
      <c r="J81" s="17" t="n">
        <v>85.359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45588</v>
      </c>
      <c r="B82" s="2" t="s">
        <v>793</v>
      </c>
      <c r="C82" s="2" t="s">
        <v>68</v>
      </c>
      <c r="D82" s="2" t="s">
        <v>69</v>
      </c>
      <c r="E82" s="17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130</v>
      </c>
      <c r="J82" s="17" t="n">
        <v>63.988</v>
      </c>
      <c r="K82" s="6" t="s">
        <f>=Портфель!F19*Портфель!$Q$13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45621</v>
      </c>
      <c r="B83" s="2" t="s">
        <v>793</v>
      </c>
      <c r="C83" s="2" t="s">
        <v>68</v>
      </c>
      <c r="D83" s="2" t="s">
        <v>69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97</v>
      </c>
      <c r="J83" s="17" t="n">
        <v>51.18</v>
      </c>
      <c r="K83" s="6" t="s">
        <f>=Портфель!F19*Портфель!$Q$13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44302</v>
      </c>
      <c r="B84" s="2" t="s">
        <v>793</v>
      </c>
      <c r="C84" s="2" t="s">
        <v>70</v>
      </c>
      <c r="D84" s="2" t="s">
        <v>71</v>
      </c>
      <c r="E84" s="17" t="n">
        <v>1000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1416</v>
      </c>
      <c r="J84" s="17" t="n">
        <v>0.82657</v>
      </c>
      <c r="K84" s="6" t="s">
        <f>=Портфель!F20*Портфель!$Q$13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44396</v>
      </c>
      <c r="B85" s="2" t="s">
        <v>793</v>
      </c>
      <c r="C85" s="2" t="s">
        <v>70</v>
      </c>
      <c r="D85" s="2" t="s">
        <v>71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1322</v>
      </c>
      <c r="J85" s="17" t="n">
        <v>0.78124</v>
      </c>
      <c r="K85" s="6" t="s">
        <f>=Портфель!F20*Портфель!$Q$13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45588</v>
      </c>
      <c r="B86" s="2" t="s">
        <v>793</v>
      </c>
      <c r="C86" s="2" t="s">
        <v>70</v>
      </c>
      <c r="D86" s="2" t="s">
        <v>71</v>
      </c>
      <c r="E86" s="17" t="n">
        <v>1000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130</v>
      </c>
      <c r="J86" s="17" t="n">
        <v>0.51691</v>
      </c>
      <c r="K86" s="6" t="s">
        <f>=Портфель!F20*Портфель!$Q$13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44187</v>
      </c>
      <c r="B87" s="2" t="s">
        <v>793</v>
      </c>
      <c r="C87" s="2" t="s">
        <v>72</v>
      </c>
      <c r="D87" s="2" t="s">
        <v>73</v>
      </c>
      <c r="E87" s="17" t="n">
        <v>10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1531</v>
      </c>
      <c r="J87" s="17" t="n">
        <v>36</v>
      </c>
      <c r="K87" s="6" t="s">
        <f>=Портфель!F21*Портфель!$Q$13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44396</v>
      </c>
      <c r="B88" s="2" t="s">
        <v>793</v>
      </c>
      <c r="C88" s="2" t="s">
        <v>72</v>
      </c>
      <c r="D88" s="2" t="s">
        <v>73</v>
      </c>
      <c r="E88" s="17" t="n">
        <v>10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1322</v>
      </c>
      <c r="J88" s="17" t="n">
        <v>47.288</v>
      </c>
      <c r="K88" s="6" t="s">
        <f>=Портфель!F21*Портфель!$Q$13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45260</v>
      </c>
      <c r="B89" s="2" t="s">
        <v>793</v>
      </c>
      <c r="C89" s="2" t="s">
        <v>72</v>
      </c>
      <c r="D89" s="2" t="s">
        <v>73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458</v>
      </c>
      <c r="J89" s="17" t="n">
        <v>36.792</v>
      </c>
      <c r="K89" s="6" t="s">
        <f>=Портфель!F21*Портфель!$Q$13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45639</v>
      </c>
      <c r="B90" s="2" t="s">
        <v>793</v>
      </c>
      <c r="C90" s="2" t="s">
        <v>72</v>
      </c>
      <c r="D90" s="2" t="s">
        <v>73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79</v>
      </c>
      <c r="J90" s="17" t="n">
        <v>30.523</v>
      </c>
      <c r="K90" s="6" t="s">
        <f>=Портфель!F21*Портфель!$Q$13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44232</v>
      </c>
      <c r="B91" s="2" t="s">
        <v>793</v>
      </c>
      <c r="C91" s="2" t="s">
        <v>74</v>
      </c>
      <c r="D91" s="2" t="s">
        <v>75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1486</v>
      </c>
      <c r="J91" s="17" t="n">
        <v>51.681</v>
      </c>
      <c r="K91" s="6" t="s">
        <f>=Портфель!F22*Портфель!$Q$13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44897</v>
      </c>
      <c r="B92" s="2" t="s">
        <v>793</v>
      </c>
      <c r="C92" s="2" t="s">
        <v>74</v>
      </c>
      <c r="D92" s="2" t="s">
        <v>75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821</v>
      </c>
      <c r="J92" s="17" t="n">
        <v>31.184</v>
      </c>
      <c r="K92" s="6" t="s">
        <f>=Портфель!F22*Портфель!$Q$13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45588</v>
      </c>
      <c r="B93" s="2" t="s">
        <v>793</v>
      </c>
      <c r="C93" s="2" t="s">
        <v>74</v>
      </c>
      <c r="D93" s="2" t="s">
        <v>75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130</v>
      </c>
      <c r="J93" s="17" t="n">
        <v>39.774</v>
      </c>
      <c r="K93" s="6" t="s">
        <f>=Портфель!F22*Портфель!$Q$13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45621</v>
      </c>
      <c r="B94" s="2" t="s">
        <v>793</v>
      </c>
      <c r="C94" s="2" t="s">
        <v>74</v>
      </c>
      <c r="D94" s="2" t="s">
        <v>75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97</v>
      </c>
      <c r="J94" s="17" t="n">
        <v>32.449</v>
      </c>
      <c r="K94" s="6" t="s">
        <f>=Портфель!F22*Портфель!$Q$13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44272</v>
      </c>
      <c r="B95" s="2" t="s">
        <v>793</v>
      </c>
      <c r="C95" s="2" t="s">
        <v>76</v>
      </c>
      <c r="D95" s="2" t="s">
        <v>77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1446</v>
      </c>
      <c r="J95" s="17" t="n">
        <v>61.692</v>
      </c>
      <c r="K95" s="6" t="s">
        <f>=Портфель!F23*Портфель!$Q$13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45427</v>
      </c>
      <c r="B96" s="2" t="s">
        <v>793</v>
      </c>
      <c r="C96" s="2" t="s">
        <v>78</v>
      </c>
      <c r="D96" s="2" t="s">
        <v>79</v>
      </c>
      <c r="E96" s="17" t="n">
        <v>100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291</v>
      </c>
      <c r="J96" s="17" t="n">
        <v>3.7072</v>
      </c>
      <c r="K96" s="6" t="s">
        <f>=Портфель!F24*Портфель!$Q$13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45525</v>
      </c>
      <c r="B97" s="2" t="s">
        <v>793</v>
      </c>
      <c r="C97" s="2" t="s">
        <v>78</v>
      </c>
      <c r="D97" s="2" t="s">
        <v>79</v>
      </c>
      <c r="E97" s="17" t="n">
        <v>100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193</v>
      </c>
      <c r="J97" s="17" t="n">
        <v>2.0132</v>
      </c>
      <c r="K97" s="6" t="s">
        <f>=Портфель!F24*Портфель!$Q$13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45532</v>
      </c>
      <c r="B98" s="2" t="s">
        <v>793</v>
      </c>
      <c r="C98" s="2" t="s">
        <v>78</v>
      </c>
      <c r="D98" s="2" t="s">
        <v>79</v>
      </c>
      <c r="E98" s="17" t="n">
        <v>200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185</v>
      </c>
      <c r="J98" s="17" t="n">
        <v>1.28075</v>
      </c>
      <c r="K98" s="6" t="s">
        <f>=Портфель!F24*Портфель!$Q$13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45533</v>
      </c>
      <c r="B99" s="2" t="s">
        <v>793</v>
      </c>
      <c r="C99" s="2" t="s">
        <v>78</v>
      </c>
      <c r="D99" s="2" t="s">
        <v>79</v>
      </c>
      <c r="E99" s="17" t="n">
        <v>100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185</v>
      </c>
      <c r="J99" s="17" t="n">
        <v>1.1007</v>
      </c>
      <c r="K99" s="6" t="s">
        <f>=Портфель!F24*Портфель!$Q$13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45643</v>
      </c>
      <c r="B100" s="2" t="s">
        <v>793</v>
      </c>
      <c r="C100" s="2" t="s">
        <v>80</v>
      </c>
      <c r="D100" s="2" t="s">
        <v>81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75</v>
      </c>
      <c r="J100" s="17" t="n">
        <v>29.785</v>
      </c>
      <c r="K100" s="6" t="s">
        <f>=Портфель!F25*Портфель!$Q$13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44329</v>
      </c>
      <c r="B101" s="2" t="s">
        <v>793</v>
      </c>
      <c r="C101" s="2" t="s">
        <v>82</v>
      </c>
      <c r="D101" s="2" t="s">
        <v>84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1389</v>
      </c>
      <c r="J101" s="17" t="n">
        <v>3743.09</v>
      </c>
      <c r="K101" s="6" t="s">
        <f>=Портфель!F26*Портфель!$Q$13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44403</v>
      </c>
      <c r="B102" s="2" t="s">
        <v>793</v>
      </c>
      <c r="C102" s="2" t="s">
        <v>82</v>
      </c>
      <c r="D102" s="2" t="s">
        <v>84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1315</v>
      </c>
      <c r="J102" s="17" t="n">
        <v>3333.31</v>
      </c>
      <c r="K102" s="6" t="s">
        <f>=Портфель!F26*Портфель!$Q$13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44187</v>
      </c>
      <c r="B103" s="2" t="s">
        <v>793</v>
      </c>
      <c r="C103" s="2" t="s">
        <v>85</v>
      </c>
      <c r="D103" s="2" t="s">
        <v>86</v>
      </c>
      <c r="E103" s="17" t="n">
        <v>79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1531</v>
      </c>
      <c r="J103" s="17" t="n">
        <v>27.8293</v>
      </c>
      <c r="K103" s="6" t="s">
        <f>=Портфель!F27*Портфель!$Q$13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44243</v>
      </c>
      <c r="B104" s="2" t="s">
        <v>793</v>
      </c>
      <c r="C104" s="2" t="s">
        <v>87</v>
      </c>
      <c r="D104" s="2" t="s">
        <v>88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1475</v>
      </c>
      <c r="J104" s="17" t="n">
        <v>90.063</v>
      </c>
      <c r="K104" s="6" t="s">
        <f>=Портфель!F28*Портфель!$Q$13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44467</v>
      </c>
      <c r="B105" s="2" t="s">
        <v>793</v>
      </c>
      <c r="C105" s="2" t="s">
        <v>87</v>
      </c>
      <c r="D105" s="2" t="s">
        <v>88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1251</v>
      </c>
      <c r="J105" s="17" t="n">
        <v>84.988</v>
      </c>
      <c r="K105" s="6" t="s">
        <f>=Портфель!F28*Портфель!$Q$13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44187</v>
      </c>
      <c r="B106" s="2" t="s">
        <v>793</v>
      </c>
      <c r="C106" s="2" t="s">
        <v>89</v>
      </c>
      <c r="D106" s="2" t="s">
        <v>90</v>
      </c>
      <c r="E106" s="17" t="n">
        <v>40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1531</v>
      </c>
      <c r="J106" s="17" t="n">
        <v>96.567</v>
      </c>
      <c r="K106" s="6" t="s">
        <f>=Портфель!F29*Портфель!$Q$13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44491</v>
      </c>
      <c r="B107" s="2" t="s">
        <v>793</v>
      </c>
      <c r="C107" s="2" t="s">
        <v>89</v>
      </c>
      <c r="D107" s="2" t="s">
        <v>90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1227</v>
      </c>
      <c r="J107" s="17" t="n">
        <v>90.629</v>
      </c>
      <c r="K107" s="6" t="s">
        <f>=Портфель!F29*Портфель!$Q$13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44403</v>
      </c>
      <c r="B108" s="2" t="s">
        <v>793</v>
      </c>
      <c r="C108" s="2" t="s">
        <v>91</v>
      </c>
      <c r="D108" s="2" t="s">
        <v>92</v>
      </c>
      <c r="E108" s="17" t="n">
        <v>2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1315</v>
      </c>
      <c r="J108" s="17" t="n">
        <v>64.646</v>
      </c>
      <c r="K108" s="6" t="s">
        <f>=Портфель!F30*Портфель!$Q$13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44473</v>
      </c>
      <c r="B109" s="2" t="s">
        <v>793</v>
      </c>
      <c r="C109" s="2" t="s">
        <v>91</v>
      </c>
      <c r="D109" s="2" t="s">
        <v>92</v>
      </c>
      <c r="E109" s="17" t="n">
        <v>3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1245</v>
      </c>
      <c r="J109" s="17" t="n">
        <v>64.306666666667</v>
      </c>
      <c r="K109" s="6" t="s">
        <f>=Портфель!F30*Портфель!$Q$13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44187</v>
      </c>
      <c r="B110" s="2" t="s">
        <v>793</v>
      </c>
      <c r="C110" s="2" t="s">
        <v>93</v>
      </c>
      <c r="D110" s="2" t="s">
        <v>94</v>
      </c>
      <c r="E110" s="17" t="n">
        <v>6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1531</v>
      </c>
      <c r="J110" s="17" t="n">
        <v>51.1454</v>
      </c>
      <c r="K110" s="6" t="s">
        <f>=Портфель!F31*Портфель!$Q$13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44187</v>
      </c>
      <c r="B111" s="2" t="s">
        <v>793</v>
      </c>
      <c r="C111" s="2" t="s">
        <v>96</v>
      </c>
      <c r="D111" s="2" t="s">
        <v>98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1531</v>
      </c>
      <c r="J111" s="17" t="n">
        <v>1001.99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44201</v>
      </c>
      <c r="B112" s="2" t="s">
        <v>793</v>
      </c>
      <c r="C112" s="2" t="s">
        <v>96</v>
      </c>
      <c r="D112" s="2" t="s">
        <v>98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1517</v>
      </c>
      <c r="J112" s="17" t="n">
        <v>1012.46</v>
      </c>
      <c r="K112" s="6" t="s">
        <f>=Портфель!F33*Портфель!G33/100*Портфель!$Q$13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44306</v>
      </c>
      <c r="B113" s="2" t="s">
        <v>793</v>
      </c>
      <c r="C113" s="2" t="s">
        <v>96</v>
      </c>
      <c r="D113" s="2" t="s">
        <v>98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1412</v>
      </c>
      <c r="J113" s="17" t="n">
        <v>922.11</v>
      </c>
      <c r="K113" s="6" t="s">
        <f>=Портфель!F33*Портфель!G33/100*Портфель!$Q$13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44474</v>
      </c>
      <c r="B114" s="2" t="s">
        <v>793</v>
      </c>
      <c r="C114" s="2" t="s">
        <v>96</v>
      </c>
      <c r="D114" s="2" t="s">
        <v>98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1244</v>
      </c>
      <c r="J114" s="17" t="n">
        <v>883.15</v>
      </c>
      <c r="K114" s="6" t="s">
        <f>=Портфель!F33*Портфель!G33/100*Портфель!$Q$13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45141</v>
      </c>
      <c r="B115" s="2" t="s">
        <v>793</v>
      </c>
      <c r="C115" s="2" t="s">
        <v>96</v>
      </c>
      <c r="D115" s="2" t="s">
        <v>98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577</v>
      </c>
      <c r="J115" s="17" t="n">
        <v>690.74</v>
      </c>
      <c r="K115" s="6" t="s">
        <f>=Портфель!F33*Портфель!G33/100*Портфель!$Q$13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45427</v>
      </c>
      <c r="B116" s="2" t="s">
        <v>793</v>
      </c>
      <c r="C116" s="2" t="s">
        <v>96</v>
      </c>
      <c r="D116" s="2" t="s">
        <v>98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291</v>
      </c>
      <c r="J116" s="17" t="n">
        <v>593.16</v>
      </c>
      <c r="K116" s="6" t="s">
        <f>=Портфель!F33*Портфель!G33/100*Портфель!$Q$13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44333</v>
      </c>
      <c r="B117" s="2" t="s">
        <v>793</v>
      </c>
      <c r="C117" s="2" t="s">
        <v>100</v>
      </c>
      <c r="D117" s="2" t="s">
        <v>101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1385</v>
      </c>
      <c r="J117" s="17" t="n">
        <v>1008.92</v>
      </c>
      <c r="K117" s="6" t="s">
        <f>=Портфель!F34*Портфель!G34/100*Портфель!$Q$13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44460</v>
      </c>
      <c r="B118" s="2" t="s">
        <v>793</v>
      </c>
      <c r="C118" s="2" t="s">
        <v>100</v>
      </c>
      <c r="D118" s="2" t="s">
        <v>101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1258</v>
      </c>
      <c r="J118" s="17" t="n">
        <v>1019.98</v>
      </c>
      <c r="K118" s="6" t="s">
        <f>=Портфель!F34*Портфель!G34/100*Портфель!$Q$13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44480</v>
      </c>
      <c r="B119" s="2" t="s">
        <v>793</v>
      </c>
      <c r="C119" s="2" t="s">
        <v>100</v>
      </c>
      <c r="D119" s="2" t="s">
        <v>101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1238</v>
      </c>
      <c r="J119" s="17" t="n">
        <v>1018.94</v>
      </c>
      <c r="K119" s="6" t="s">
        <f>=Портфель!F34*Портфель!G34/100*Портфель!$Q$13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45173</v>
      </c>
      <c r="B120" s="2" t="s">
        <v>793</v>
      </c>
      <c r="C120" s="2" t="s">
        <v>103</v>
      </c>
      <c r="D120" s="2" t="s">
        <v>104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545</v>
      </c>
      <c r="J120" s="17" t="n">
        <v>867.58</v>
      </c>
      <c r="K120" s="6" t="s">
        <f>=Портфель!F35*Портфель!G35/100*Портфель!$Q$13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44491</v>
      </c>
      <c r="B121" s="2" t="s">
        <v>793</v>
      </c>
      <c r="C121" s="2" t="s">
        <v>106</v>
      </c>
      <c r="D121" s="2" t="s">
        <v>107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1227</v>
      </c>
      <c r="J121" s="17" t="n">
        <v>1017.03</v>
      </c>
      <c r="K121" s="6" t="s">
        <f>=Портфель!F36*Портфель!G36/100*Портфель!$Q$13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45141</v>
      </c>
      <c r="B122" s="2" t="s">
        <v>793</v>
      </c>
      <c r="C122" s="2" t="s">
        <v>109</v>
      </c>
      <c r="D122" s="2" t="s">
        <v>110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577</v>
      </c>
      <c r="J122" s="17" t="n">
        <v>1022.93</v>
      </c>
      <c r="K122" s="6" t="s">
        <f>=Портфель!F37*Портфель!G37/100*Портфель!$Q$13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45141</v>
      </c>
      <c r="B123" s="2" t="s">
        <v>793</v>
      </c>
      <c r="C123" s="2" t="s">
        <v>112</v>
      </c>
      <c r="D123" s="2" t="s">
        <v>113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577</v>
      </c>
      <c r="J123" s="17" t="n">
        <v>1054.22</v>
      </c>
      <c r="K123" s="6" t="s">
        <f>=Портфель!F38*Портфель!G38/100*Портфель!$Q$13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45141</v>
      </c>
      <c r="B124" s="2" t="s">
        <v>793</v>
      </c>
      <c r="C124" s="2" t="s">
        <v>115</v>
      </c>
      <c r="D124" s="2" t="s">
        <v>116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577</v>
      </c>
      <c r="J124" s="17" t="n">
        <v>1017.89</v>
      </c>
      <c r="K124" s="6" t="s">
        <f>=Портфель!F39*Портфель!G39/100*Портфель!$Q$13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45355</v>
      </c>
      <c r="B125" s="2" t="s">
        <v>793</v>
      </c>
      <c r="C125" s="2" t="s">
        <v>118</v>
      </c>
      <c r="D125" s="2" t="s">
        <v>119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363</v>
      </c>
      <c r="J125" s="17" t="n">
        <v>980.3</v>
      </c>
      <c r="K125" s="6" t="s">
        <f>=Портфель!F40*Портфель!G40/100*Портфель!$Q$13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45141</v>
      </c>
      <c r="B126" s="2" t="s">
        <v>793</v>
      </c>
      <c r="C126" s="2" t="s">
        <v>121</v>
      </c>
      <c r="D126" s="2" t="s">
        <v>122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577</v>
      </c>
      <c r="J126" s="17" t="n">
        <v>1050</v>
      </c>
      <c r="K126" s="6" t="s">
        <f>=Портфель!F41*Портфель!G41/100*Портфель!$Q$13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45141</v>
      </c>
      <c r="B127" s="2" t="s">
        <v>793</v>
      </c>
      <c r="C127" s="2" t="s">
        <v>124</v>
      </c>
      <c r="D127" s="2" t="s">
        <v>125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577</v>
      </c>
      <c r="J127" s="17" t="n">
        <v>1028.84</v>
      </c>
      <c r="K127" s="6" t="s">
        <f>=Портфель!F42*Портфель!G42/100*Портфель!$Q$13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45352</v>
      </c>
      <c r="B128" s="2" t="s">
        <v>793</v>
      </c>
      <c r="C128" s="2" t="s">
        <v>127</v>
      </c>
      <c r="D128" s="2" t="s">
        <v>128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366</v>
      </c>
      <c r="J128" s="17" t="n">
        <v>995.44</v>
      </c>
      <c r="K128" s="6" t="s">
        <f>=Портфель!F43*Портфель!G43/100*Портфель!$Q$13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45576</v>
      </c>
      <c r="B129" s="2" t="s">
        <v>793</v>
      </c>
      <c r="C129" s="2" t="s">
        <v>130</v>
      </c>
      <c r="D129" s="2" t="s">
        <v>131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142</v>
      </c>
      <c r="J129" s="17" t="n">
        <v>1005.14</v>
      </c>
      <c r="K129" s="6" t="s">
        <f>=Портфель!F44*Портфель!G44/100*Портфель!$Q$13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45364</v>
      </c>
      <c r="B130" s="2" t="s">
        <v>793</v>
      </c>
      <c r="C130" s="2" t="s">
        <v>133</v>
      </c>
      <c r="D130" s="2" t="s">
        <v>134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354</v>
      </c>
      <c r="J130" s="17" t="n">
        <v>643</v>
      </c>
      <c r="K130" s="6" t="s">
        <f>=Портфель!F45*Портфель!G45/100*Портфель!$Q$13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0</v>
      </c>
      <c r="B131" s="2" t="s">
        <v>13</v>
      </c>
      <c r="C131" s="2" t="s">
        <v>13</v>
      </c>
      <c r="D131" s="2" t="s">
        <v>13</v>
      </c>
      <c r="E131" s="17" t="n">
        <v> </v>
      </c>
      <c r="F131" s="7" t="n">
        <v> </v>
      </c>
      <c r="G131" s="17" t="n">
        <v> </v>
      </c>
      <c r="H131" s="2" t="s">
        <v>13</v>
      </c>
      <c r="I131" s="7" t="n">
        <v> </v>
      </c>
      <c r="J131" s="17" t="n">
        <v> </v>
      </c>
      <c r="K131" s="17" t="n">
        <v> </v>
      </c>
      <c r="L131" s="17" t="n">
        <v> </v>
      </c>
      <c r="M131" s="17" t="n">
        <v> </v>
      </c>
    </row>
    <row collapsed="false" customFormat="false" customHeight="false" hidden="false" ht="12.1" outlineLevel="0" r="132">
      <c r="A132" s="40"/>
      <c r="B132" s="2"/>
      <c r="C132" s="2"/>
      <c r="D132" s="2" t="s">
        <v>808</v>
      </c>
      <c r="E132" s="17" t="n">
        <v> </v>
      </c>
      <c r="F132" s="7" t="n">
        <v> </v>
      </c>
      <c r="G132" s="17" t="n">
        <v> </v>
      </c>
      <c r="H132" s="2" t="s">
        <v>13</v>
      </c>
      <c r="I132" s="7" t="n">
        <v> </v>
      </c>
      <c r="J132" s="17" t="n">
        <v> </v>
      </c>
      <c r="K132" s="17" t="n">
        <v> </v>
      </c>
      <c r="L132" s="17" t="n">
        <v> </v>
      </c>
      <c r="M132" s="17" t="n">
        <v> </v>
      </c>
    </row>
  </sheetData>
  <autoFilter ref="A1:N1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809</v>
      </c>
      <c r="D1" s="38" t="s">
        <v>810</v>
      </c>
      <c r="E1" s="38" t="s">
        <v>787</v>
      </c>
      <c r="F1" s="38" t="s">
        <v>811</v>
      </c>
      <c r="G1" s="38" t="s">
        <v>784</v>
      </c>
      <c r="H1" s="38" t="s">
        <v>812</v>
      </c>
      <c r="I1" s="38" t="s">
        <v>813</v>
      </c>
      <c r="J1" s="38" t="s">
        <v>814</v>
      </c>
      <c r="K1" s="38" t="s">
        <v>815</v>
      </c>
    </row>
    <row collapsed="false" customFormat="false" customHeight="false" hidden="false" ht="12.1" outlineLevel="0" r="2">
      <c r="A2" s="2" t="s">
        <v>468</v>
      </c>
      <c r="B2" s="2" t="s">
        <v>816</v>
      </c>
      <c r="C2" s="41" t="n">
        <v>44187</v>
      </c>
      <c r="D2" s="42" t="n">
        <v>45516</v>
      </c>
      <c r="E2" s="17" t="n">
        <v>77.043</v>
      </c>
      <c r="F2" s="17" t="n">
        <v>100.49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468</v>
      </c>
      <c r="B3" s="2" t="s">
        <v>816</v>
      </c>
      <c r="C3" s="41" t="n">
        <v>44466</v>
      </c>
      <c r="D3" s="42" t="n">
        <v>45516</v>
      </c>
      <c r="E3" s="17" t="n">
        <v>73.707</v>
      </c>
      <c r="F3" s="17" t="n">
        <v>100.49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468</v>
      </c>
      <c r="B4" s="2" t="s">
        <v>816</v>
      </c>
      <c r="C4" s="41" t="n">
        <v>44491</v>
      </c>
      <c r="D4" s="42" t="n">
        <v>45516</v>
      </c>
      <c r="E4" s="17" t="n">
        <v>71.527</v>
      </c>
      <c r="F4" s="17" t="n">
        <v>100.49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93</v>
      </c>
      <c r="B5" s="2" t="s">
        <v>94</v>
      </c>
      <c r="C5" s="41" t="n">
        <v>44187</v>
      </c>
      <c r="D5" s="42" t="n">
        <v>45516</v>
      </c>
      <c r="E5" s="17" t="n">
        <v>51.1454</v>
      </c>
      <c r="F5" s="17" t="n">
        <v>87.64</v>
      </c>
      <c r="G5" s="17" t="n">
        <v>71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93</v>
      </c>
      <c r="B6" s="2" t="s">
        <v>94</v>
      </c>
      <c r="C6" s="41" t="n">
        <v>44187</v>
      </c>
      <c r="D6" s="42" t="n">
        <v>45576</v>
      </c>
      <c r="E6" s="17" t="n">
        <v>51.1454</v>
      </c>
      <c r="F6" s="17" t="n">
        <v>92.02</v>
      </c>
      <c r="G6" s="17" t="n">
        <v>23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85</v>
      </c>
      <c r="B7" s="2" t="s">
        <v>86</v>
      </c>
      <c r="C7" s="41" t="n">
        <v>44187</v>
      </c>
      <c r="D7" s="42" t="n">
        <v>45516</v>
      </c>
      <c r="E7" s="17" t="n">
        <v>27.8393</v>
      </c>
      <c r="F7" s="17" t="n">
        <v>37.44</v>
      </c>
      <c r="G7" s="17" t="n">
        <v>86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85</v>
      </c>
      <c r="B8" s="2" t="s">
        <v>86</v>
      </c>
      <c r="C8" s="41" t="n">
        <v>44187</v>
      </c>
      <c r="D8" s="42" t="n">
        <v>45576</v>
      </c>
      <c r="E8" s="17" t="n">
        <v>27.8393</v>
      </c>
      <c r="F8" s="17" t="n">
        <v>39.31</v>
      </c>
      <c r="G8" s="17" t="n">
        <v>14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85</v>
      </c>
      <c r="B9" s="2" t="s">
        <v>86</v>
      </c>
      <c r="C9" s="41" t="n">
        <v>44187</v>
      </c>
      <c r="D9" s="42" t="n">
        <v>45576</v>
      </c>
      <c r="E9" s="17" t="n">
        <v>27.8293</v>
      </c>
      <c r="F9" s="17" t="n">
        <v>39.31</v>
      </c>
      <c r="G9" s="17" t="n">
        <v>21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87</v>
      </c>
      <c r="B10" s="2" t="s">
        <v>88</v>
      </c>
      <c r="C10" s="41" t="n">
        <v>44187</v>
      </c>
      <c r="D10" s="42" t="n">
        <v>45516</v>
      </c>
      <c r="E10" s="17" t="n">
        <v>95.346</v>
      </c>
      <c r="F10" s="17" t="n">
        <v>132.86</v>
      </c>
      <c r="G10" s="17" t="n">
        <v>28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87</v>
      </c>
      <c r="B11" s="2" t="s">
        <v>88</v>
      </c>
      <c r="C11" s="41" t="n">
        <v>44187</v>
      </c>
      <c r="D11" s="42" t="n">
        <v>45576</v>
      </c>
      <c r="E11" s="17" t="n">
        <v>95.346</v>
      </c>
      <c r="F11" s="17" t="n">
        <v>139.5</v>
      </c>
      <c r="G11" s="17" t="n">
        <v>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82</v>
      </c>
      <c r="B12" s="2" t="s">
        <v>84</v>
      </c>
      <c r="C12" s="41" t="n">
        <v>44187</v>
      </c>
      <c r="D12" s="42" t="n">
        <v>45516</v>
      </c>
      <c r="E12" s="17" t="n">
        <v>4011.27</v>
      </c>
      <c r="F12" s="17" t="n">
        <v>2448.42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472</v>
      </c>
      <c r="B13" s="2" t="s">
        <v>794</v>
      </c>
      <c r="C13" s="41" t="n">
        <v>44187</v>
      </c>
      <c r="D13" s="42" t="n">
        <v>44945</v>
      </c>
      <c r="E13" s="17" t="n">
        <v>136.674</v>
      </c>
      <c r="F13" s="17" t="n">
        <v>67.899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472</v>
      </c>
      <c r="B14" s="2" t="s">
        <v>794</v>
      </c>
      <c r="C14" s="41" t="n">
        <v>44543</v>
      </c>
      <c r="D14" s="42" t="n">
        <v>44945</v>
      </c>
      <c r="E14" s="17" t="n">
        <v>121.084</v>
      </c>
      <c r="F14" s="17" t="n">
        <v>67.899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473</v>
      </c>
      <c r="B15" s="2" t="s">
        <v>817</v>
      </c>
      <c r="C15" s="41" t="n">
        <v>44187</v>
      </c>
      <c r="D15" s="42" t="n">
        <v>45516</v>
      </c>
      <c r="E15" s="17" t="n">
        <v>81.08</v>
      </c>
      <c r="F15" s="17" t="n">
        <v>149.11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473</v>
      </c>
      <c r="B16" s="2" t="s">
        <v>817</v>
      </c>
      <c r="C16" s="41" t="n">
        <v>44194</v>
      </c>
      <c r="D16" s="42" t="n">
        <v>45516</v>
      </c>
      <c r="E16" s="17" t="n">
        <v>80.255</v>
      </c>
      <c r="F16" s="17" t="n">
        <v>149.11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474</v>
      </c>
      <c r="B17" s="2" t="s">
        <v>818</v>
      </c>
      <c r="C17" s="41" t="n">
        <v>44194</v>
      </c>
      <c r="D17" s="42" t="n">
        <v>44201</v>
      </c>
      <c r="E17" s="17" t="n">
        <v>1070.3</v>
      </c>
      <c r="F17" s="17" t="n">
        <v>1079.94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475</v>
      </c>
      <c r="B18" s="2" t="s">
        <v>795</v>
      </c>
      <c r="C18" s="41" t="n">
        <v>44194</v>
      </c>
      <c r="D18" s="42" t="n">
        <v>45440</v>
      </c>
      <c r="E18" s="17" t="n">
        <v>1725.19</v>
      </c>
      <c r="F18" s="17" t="n">
        <v>271.8825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475</v>
      </c>
      <c r="B19" s="2" t="s">
        <v>795</v>
      </c>
      <c r="C19" s="41" t="n">
        <v>44243</v>
      </c>
      <c r="D19" s="42" t="n">
        <v>45440</v>
      </c>
      <c r="E19" s="17" t="n">
        <v>1667.16</v>
      </c>
      <c r="F19" s="17" t="n">
        <v>271.8825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475</v>
      </c>
      <c r="B20" s="2" t="s">
        <v>795</v>
      </c>
      <c r="C20" s="41" t="n">
        <v>44448</v>
      </c>
      <c r="D20" s="42" t="n">
        <v>45440</v>
      </c>
      <c r="E20" s="17" t="n">
        <v>1414.99</v>
      </c>
      <c r="F20" s="17" t="n">
        <v>271.8825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475</v>
      </c>
      <c r="B21" s="2" t="s">
        <v>795</v>
      </c>
      <c r="C21" s="41" t="n">
        <v>44466</v>
      </c>
      <c r="D21" s="42" t="n">
        <v>45440</v>
      </c>
      <c r="E21" s="17" t="n">
        <v>1275.38</v>
      </c>
      <c r="F21" s="17" t="n">
        <v>271.8825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476</v>
      </c>
      <c r="B22" s="2" t="s">
        <v>819</v>
      </c>
      <c r="C22" s="41" t="n">
        <v>44201</v>
      </c>
      <c r="D22" s="42" t="n">
        <v>45516</v>
      </c>
      <c r="E22" s="17" t="n">
        <v>1.7139</v>
      </c>
      <c r="F22" s="17" t="n">
        <v>2.48</v>
      </c>
      <c r="G22" s="17" t="n">
        <v>18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476</v>
      </c>
      <c r="B23" s="2" t="s">
        <v>819</v>
      </c>
      <c r="C23" s="41" t="n">
        <v>44201</v>
      </c>
      <c r="D23" s="42" t="n">
        <v>45516</v>
      </c>
      <c r="E23" s="17" t="n">
        <v>1.7189</v>
      </c>
      <c r="F23" s="17" t="n">
        <v>2.48</v>
      </c>
      <c r="G23" s="17" t="n">
        <v>38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476</v>
      </c>
      <c r="B24" s="2" t="s">
        <v>819</v>
      </c>
      <c r="C24" s="41" t="n">
        <v>44201</v>
      </c>
      <c r="D24" s="42" t="n">
        <v>45516</v>
      </c>
      <c r="E24" s="17" t="n">
        <v>1.7233</v>
      </c>
      <c r="F24" s="17" t="n">
        <v>2.48</v>
      </c>
      <c r="G24" s="17" t="n">
        <v>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476</v>
      </c>
      <c r="B25" s="2" t="s">
        <v>819</v>
      </c>
      <c r="C25" s="41" t="n">
        <v>44207</v>
      </c>
      <c r="D25" s="42" t="n">
        <v>45516</v>
      </c>
      <c r="E25" s="17" t="n">
        <v>1.7635</v>
      </c>
      <c r="F25" s="17" t="n">
        <v>2.48</v>
      </c>
      <c r="G25" s="17" t="n">
        <v>23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476</v>
      </c>
      <c r="B26" s="2" t="s">
        <v>819</v>
      </c>
      <c r="C26" s="41" t="n">
        <v>44232</v>
      </c>
      <c r="D26" s="42" t="n">
        <v>45516</v>
      </c>
      <c r="E26" s="17" t="n">
        <v>1.8</v>
      </c>
      <c r="F26" s="17" t="n">
        <v>2.48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476</v>
      </c>
      <c r="B27" s="2" t="s">
        <v>819</v>
      </c>
      <c r="C27" s="41" t="n">
        <v>44232</v>
      </c>
      <c r="D27" s="42" t="n">
        <v>45516</v>
      </c>
      <c r="E27" s="17" t="n">
        <v>1.792</v>
      </c>
      <c r="F27" s="17" t="n">
        <v>2.48</v>
      </c>
      <c r="G27" s="17" t="n">
        <v>40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476</v>
      </c>
      <c r="B28" s="2" t="s">
        <v>819</v>
      </c>
      <c r="C28" s="41" t="n">
        <v>44245</v>
      </c>
      <c r="D28" s="42" t="n">
        <v>45516</v>
      </c>
      <c r="E28" s="17" t="n">
        <v>1.8114</v>
      </c>
      <c r="F28" s="17" t="n">
        <v>2.48</v>
      </c>
      <c r="G28" s="17" t="n">
        <v>57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476</v>
      </c>
      <c r="B29" s="2" t="s">
        <v>819</v>
      </c>
      <c r="C29" s="41" t="n">
        <v>44467</v>
      </c>
      <c r="D29" s="42" t="n">
        <v>45516</v>
      </c>
      <c r="E29" s="17" t="n">
        <v>1.81</v>
      </c>
      <c r="F29" s="17" t="n">
        <v>2.48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476</v>
      </c>
      <c r="B30" s="2" t="s">
        <v>819</v>
      </c>
      <c r="C30" s="41" t="n">
        <v>44469</v>
      </c>
      <c r="D30" s="42" t="n">
        <v>45516</v>
      </c>
      <c r="E30" s="17" t="n">
        <v>1.785</v>
      </c>
      <c r="F30" s="17" t="n">
        <v>2.48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476</v>
      </c>
      <c r="B31" s="2" t="s">
        <v>819</v>
      </c>
      <c r="C31" s="41" t="n">
        <v>44473</v>
      </c>
      <c r="D31" s="42" t="n">
        <v>45516</v>
      </c>
      <c r="E31" s="17" t="n">
        <v>1.7532</v>
      </c>
      <c r="F31" s="17" t="n">
        <v>2.48</v>
      </c>
      <c r="G31" s="17" t="n">
        <v>100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477</v>
      </c>
      <c r="B32" s="2" t="s">
        <v>820</v>
      </c>
      <c r="C32" s="41" t="n">
        <v>44305</v>
      </c>
      <c r="D32" s="42" t="n">
        <v>45516</v>
      </c>
      <c r="E32" s="17" t="n">
        <v>78.02</v>
      </c>
      <c r="F32" s="17" t="n">
        <v>107.19</v>
      </c>
      <c r="G32" s="17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477</v>
      </c>
      <c r="B33" s="2" t="s">
        <v>820</v>
      </c>
      <c r="C33" s="41" t="n">
        <v>44459</v>
      </c>
      <c r="D33" s="42" t="n">
        <v>45516</v>
      </c>
      <c r="E33" s="17" t="n">
        <v>75.51</v>
      </c>
      <c r="F33" s="17" t="n">
        <v>107.19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477</v>
      </c>
      <c r="B34" s="2" t="s">
        <v>820</v>
      </c>
      <c r="C34" s="41" t="n">
        <v>44459</v>
      </c>
      <c r="D34" s="42" t="n">
        <v>45516</v>
      </c>
      <c r="E34" s="17" t="n">
        <v>75.26</v>
      </c>
      <c r="F34" s="17" t="n">
        <v>107.19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477</v>
      </c>
      <c r="B35" s="2" t="s">
        <v>820</v>
      </c>
      <c r="C35" s="41" t="n">
        <v>44459</v>
      </c>
      <c r="D35" s="42" t="n">
        <v>45516</v>
      </c>
      <c r="E35" s="17" t="n">
        <v>75.41</v>
      </c>
      <c r="F35" s="17" t="n">
        <v>107.19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477</v>
      </c>
      <c r="B36" s="2" t="s">
        <v>820</v>
      </c>
      <c r="C36" s="41" t="n">
        <v>44474</v>
      </c>
      <c r="D36" s="42" t="n">
        <v>45516</v>
      </c>
      <c r="E36" s="17" t="n">
        <v>74.3467</v>
      </c>
      <c r="F36" s="17" t="n">
        <v>107.19</v>
      </c>
      <c r="G36" s="17" t="n">
        <v>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477</v>
      </c>
      <c r="B37" s="2" t="s">
        <v>820</v>
      </c>
      <c r="C37" s="41" t="n">
        <v>44475</v>
      </c>
      <c r="D37" s="42" t="n">
        <v>45516</v>
      </c>
      <c r="E37" s="17" t="n">
        <v>73.2067</v>
      </c>
      <c r="F37" s="17" t="n">
        <v>107.19</v>
      </c>
      <c r="G37" s="17" t="n">
        <v>3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91</v>
      </c>
      <c r="B38" s="2" t="s">
        <v>92</v>
      </c>
      <c r="C38" s="41" t="n">
        <v>44403</v>
      </c>
      <c r="D38" s="42" t="n">
        <v>45516</v>
      </c>
      <c r="E38" s="17" t="n">
        <v>70.0167</v>
      </c>
      <c r="F38" s="17" t="n">
        <v>86.21</v>
      </c>
      <c r="G38" s="17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91</v>
      </c>
      <c r="B39" s="2" t="s">
        <v>92</v>
      </c>
      <c r="C39" s="41" t="n">
        <v>44403</v>
      </c>
      <c r="D39" s="42" t="n">
        <v>45516</v>
      </c>
      <c r="E39" s="17" t="n">
        <v>70.71</v>
      </c>
      <c r="F39" s="17" t="n">
        <v>86.21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91</v>
      </c>
      <c r="B40" s="2" t="s">
        <v>92</v>
      </c>
      <c r="C40" s="41" t="n">
        <v>44403</v>
      </c>
      <c r="D40" s="42" t="n">
        <v>45516</v>
      </c>
      <c r="E40" s="17" t="n">
        <v>70.32</v>
      </c>
      <c r="F40" s="17" t="n">
        <v>86.21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91</v>
      </c>
      <c r="B41" s="2" t="s">
        <v>92</v>
      </c>
      <c r="C41" s="41" t="n">
        <v>44411</v>
      </c>
      <c r="D41" s="42" t="n">
        <v>45516</v>
      </c>
      <c r="E41" s="17" t="n">
        <v>68.51</v>
      </c>
      <c r="F41" s="17" t="n">
        <v>86.21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91</v>
      </c>
      <c r="B42" s="2" t="s">
        <v>92</v>
      </c>
      <c r="C42" s="41" t="n">
        <v>44459</v>
      </c>
      <c r="D42" s="42" t="n">
        <v>45516</v>
      </c>
      <c r="E42" s="17" t="n">
        <v>68.39</v>
      </c>
      <c r="F42" s="17" t="n">
        <v>86.21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91</v>
      </c>
      <c r="B43" s="2" t="s">
        <v>92</v>
      </c>
      <c r="C43" s="41" t="n">
        <v>44461</v>
      </c>
      <c r="D43" s="42" t="n">
        <v>45516</v>
      </c>
      <c r="E43" s="17" t="n">
        <v>67.86</v>
      </c>
      <c r="F43" s="17" t="n">
        <v>86.21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91</v>
      </c>
      <c r="B44" s="2" t="s">
        <v>92</v>
      </c>
      <c r="C44" s="41" t="n">
        <v>44466</v>
      </c>
      <c r="D44" s="42" t="n">
        <v>45516</v>
      </c>
      <c r="E44" s="17" t="n">
        <v>67.92</v>
      </c>
      <c r="F44" s="17" t="n">
        <v>86.21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91</v>
      </c>
      <c r="B45" s="2" t="s">
        <v>92</v>
      </c>
      <c r="C45" s="41" t="n">
        <v>44473</v>
      </c>
      <c r="D45" s="42" t="n">
        <v>45516</v>
      </c>
      <c r="E45" s="17" t="n">
        <v>65.506</v>
      </c>
      <c r="F45" s="17" t="n">
        <v>86.21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91</v>
      </c>
      <c r="B46" s="2" t="s">
        <v>92</v>
      </c>
      <c r="C46" s="41" t="n">
        <v>44473</v>
      </c>
      <c r="D46" s="42" t="n">
        <v>45576</v>
      </c>
      <c r="E46" s="17" t="n">
        <v>65.506</v>
      </c>
      <c r="F46" s="17" t="n">
        <v>90.52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91</v>
      </c>
      <c r="B47" s="2" t="s">
        <v>92</v>
      </c>
      <c r="C47" s="41" t="n">
        <v>44473</v>
      </c>
      <c r="D47" s="42" t="n">
        <v>45576</v>
      </c>
      <c r="E47" s="17" t="n">
        <v>64.646</v>
      </c>
      <c r="F47" s="17" t="n">
        <v>90.52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479</v>
      </c>
      <c r="B48" s="2" t="s">
        <v>821</v>
      </c>
      <c r="C48" s="41" t="n">
        <v>44553</v>
      </c>
      <c r="D48" s="42" t="n">
        <v>45481</v>
      </c>
      <c r="E48" s="17" t="n">
        <v>4469.1</v>
      </c>
      <c r="F48" s="17" t="n">
        <v>4247.87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2025-03-01T21:23:00.00Z</dcterms:created>
  <dc:creator>izi-invest.ru</dc:creator>
  <cp:revision>0</cp:revision>
</cp:coreProperties>
</file>