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<sst xmlns="http://schemas.openxmlformats.org/spreadsheetml/2006/main" count="7438" uniqueCount="1218">
  <si>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</si>
  <si>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</si>
  <si>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</si>
  <si>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</si>
  <si>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</si>
  <si>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</si>
  <si>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</si>
  <si>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</si>
  <si>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</si>
  <si>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</si>
  <si>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</si>
  <si>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</si>
  <si>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</si>
  <si>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</si>
  <si>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</si>
  <si>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</si>
  <si>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GMKN</t>
  </si>
  <si>
    <t>share</t>
  </si>
  <si>
    <t>ГМКНорНик</t>
  </si>
  <si>
    <t>RUR</t>
  </si>
  <si>
    <t>AMD</t>
  </si>
  <si>
    <t>YDEX</t>
  </si>
  <si>
    <t>ЯНДЕКС</t>
  </si>
  <si>
    <t>BYN</t>
  </si>
  <si>
    <t>MTSS</t>
  </si>
  <si>
    <t>МТС-ао</t>
  </si>
  <si>
    <t>CAD</t>
  </si>
  <si>
    <t>LKOH</t>
  </si>
  <si>
    <t>ЛУКОЙЛ</t>
  </si>
  <si>
    <t>CHF</t>
  </si>
  <si>
    <t>SBERP</t>
  </si>
  <si>
    <t>Сбербанк-п</t>
  </si>
  <si>
    <t>CNY</t>
  </si>
  <si>
    <t>GAZP</t>
  </si>
  <si>
    <t>ГАЗПРОМ ао</t>
  </si>
  <si>
    <t>EUR</t>
  </si>
  <si>
    <t>LSRG</t>
  </si>
  <si>
    <t>ЛСР ао</t>
  </si>
  <si>
    <t>GBP</t>
  </si>
  <si>
    <t>ALRS</t>
  </si>
  <si>
    <t>АЛРОСА ао</t>
  </si>
  <si>
    <t>GLD</t>
  </si>
  <si>
    <t>NMTP</t>
  </si>
  <si>
    <t>НМТП ао</t>
  </si>
  <si>
    <t>HKD</t>
  </si>
  <si>
    <t>X5</t>
  </si>
  <si>
    <t>КЦ ИКС 5</t>
  </si>
  <si>
    <t>JPY</t>
  </si>
  <si>
    <t>ROSN</t>
  </si>
  <si>
    <t>Роснефть</t>
  </si>
  <si>
    <t>KZT</t>
  </si>
  <si>
    <t>NLMK</t>
  </si>
  <si>
    <t>НЛМК ао</t>
  </si>
  <si>
    <t>OGKB</t>
  </si>
  <si>
    <t>ОГК-2 ао</t>
  </si>
  <si>
    <t>SLV</t>
  </si>
  <si>
    <t>TGKA</t>
  </si>
  <si>
    <t>ТГК-1</t>
  </si>
  <si>
    <t>TRY</t>
  </si>
  <si>
    <t>VTBR</t>
  </si>
  <si>
    <t>ВТБ ао</t>
  </si>
  <si>
    <t>UAH</t>
  </si>
  <si>
    <t>MOEX</t>
  </si>
  <si>
    <t>МосБиржа</t>
  </si>
  <si>
    <t>USD</t>
  </si>
  <si>
    <t>MVID</t>
  </si>
  <si>
    <t>М.видео</t>
  </si>
  <si>
    <t>TATN</t>
  </si>
  <si>
    <t>Татнфт 3ао</t>
  </si>
  <si>
    <t>RTKMP</t>
  </si>
  <si>
    <t>Ростел -ап</t>
  </si>
  <si>
    <t>RUAL</t>
  </si>
  <si>
    <t>РУСАЛ ао</t>
  </si>
  <si>
    <t>HYDR</t>
  </si>
  <si>
    <t>РусГидро</t>
  </si>
  <si>
    <t>AFLT</t>
  </si>
  <si>
    <t>Аэрофлот</t>
  </si>
  <si>
    <t>GEMA</t>
  </si>
  <si>
    <t>iММЦБ ао</t>
  </si>
  <si>
    <t>MAGN</t>
  </si>
  <si>
    <t>ММК</t>
  </si>
  <si>
    <t>OZPH</t>
  </si>
  <si>
    <t>iОзонФарм</t>
  </si>
  <si>
    <t>SNGSP</t>
  </si>
  <si>
    <t>Сургнфгз-п</t>
  </si>
  <si>
    <t>SGZH</t>
  </si>
  <si>
    <t>Сегежа</t>
  </si>
  <si>
    <t>Сумма по акциям:</t>
  </si>
  <si>
    <t>FXCN</t>
  </si>
  <si>
    <t>etf</t>
  </si>
  <si>
    <t>FXCN ETF</t>
  </si>
  <si>
    <t>FXGD</t>
  </si>
  <si>
    <t>FXGD ETF</t>
  </si>
  <si>
    <t>FXDE</t>
  </si>
  <si>
    <t>FXDE ETF</t>
  </si>
  <si>
    <t>FXRU</t>
  </si>
  <si>
    <t>FXRU ETF</t>
  </si>
  <si>
    <t>FXUS</t>
  </si>
  <si>
    <t>FXUS ETF</t>
  </si>
  <si>
    <t>FXES</t>
  </si>
  <si>
    <t>FXES ETF</t>
  </si>
  <si>
    <t>RU000A1099U0</t>
  </si>
  <si>
    <t>ЗПИФСовр 9</t>
  </si>
  <si>
    <t>Сумма по фондам:</t>
  </si>
  <si>
    <t>SU26233RMFS5</t>
  </si>
  <si>
    <t>bond</t>
  </si>
  <si>
    <t>ОФЗ 26233</t>
  </si>
  <si>
    <t>2035-07-18</t>
  </si>
  <si>
    <t>RU000A10AHU1</t>
  </si>
  <si>
    <t>ОйлРес1P1</t>
  </si>
  <si>
    <t>2029-12-02</t>
  </si>
  <si>
    <t>RU000A105VC5</t>
  </si>
  <si>
    <t>Полюс Б1P3</t>
  </si>
  <si>
    <t>2028-02-11</t>
  </si>
  <si>
    <t>RU000A105KR6</t>
  </si>
  <si>
    <t>ВСК 1P-03R</t>
  </si>
  <si>
    <t>2027-11-30</t>
  </si>
  <si>
    <t>RU000A104V75</t>
  </si>
  <si>
    <t>ПочтаР2P01</t>
  </si>
  <si>
    <t>2032-05-26</t>
  </si>
  <si>
    <t>RU000A10AZY5</t>
  </si>
  <si>
    <t>АПРИ 2Р9</t>
  </si>
  <si>
    <t>2030-02-06</t>
  </si>
  <si>
    <t>RU000A10BBG1</t>
  </si>
  <si>
    <t>ТЕХЛиз 1P7</t>
  </si>
  <si>
    <t>2030-03-16</t>
  </si>
  <si>
    <t>RU000A106UW3</t>
  </si>
  <si>
    <t>iКарРус1P3</t>
  </si>
  <si>
    <t>2027-08-18</t>
  </si>
  <si>
    <t>SU26244RMFS2</t>
  </si>
  <si>
    <t>ОФЗ 26244</t>
  </si>
  <si>
    <t>2034-03-15</t>
  </si>
  <si>
    <t>RU000A105CM4</t>
  </si>
  <si>
    <t>Новотр 1Р3</t>
  </si>
  <si>
    <t>2027-10-26</t>
  </si>
  <si>
    <t>RU000A104Y15</t>
  </si>
  <si>
    <t>БелугаБП5</t>
  </si>
  <si>
    <t>2027-07-06</t>
  </si>
  <si>
    <t>SU26238RMFS4</t>
  </si>
  <si>
    <t>ОФЗ 26238</t>
  </si>
  <si>
    <t>2041-05-15</t>
  </si>
  <si>
    <t>RU000A109NC4</t>
  </si>
  <si>
    <t>РКСЭталон4</t>
  </si>
  <si>
    <t>2032-12-01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</si>
  <si>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</si>
  <si>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</si>
  <si>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</si>
  <si>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</si>
  <si>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</si>
  <si>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</si>
  <si>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</si>
  <si>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</si>
  <si>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</si>
  <si>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</si>
  <si>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</si>
  <si>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</si>
  <si>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Дивиденд по RTKMP - Ростел -ап 10шт. по 5.45 RUR - налог 7 RUR (данные из БД)</t>
  </si>
  <si>
    <t>Дивиденд по DSKY - ДетскийМир 10шт. по 5.08 RUR - налог 7 RUR (данные из БД)</t>
  </si>
  <si>
    <t>Дивиденды по акциям ПАО Детский мир за 9 месяцев 2020 года. Налог удержан.  Без НДС. (данные из сделок)</t>
  </si>
  <si>
    <t>Купон по RU000A100D30 - Беларусь03 1шт. по 43.13 RUR - налог 6 RUR (данные из БД)</t>
  </si>
  <si>
    <t>Купон по SU26233RMFS5 - ОФЗ 26233 2шт. по 30.42 RUR - налог 8 RUR (данные из БД)</t>
  </si>
  <si>
    <t>Зачисление д/с (купон 3 по Беларусь03) (данные из сделок)</t>
  </si>
  <si>
    <t>Зачисление д/с (купон 2 по 26233). Налог удержан. (данные из сделок)</t>
  </si>
  <si>
    <t>Купон по SU26223RMFS6 - ОФЗ 26223 1шт. по 32.41 RUR - налог 4 RUR (данные из БД)</t>
  </si>
  <si>
    <t>Зачисление д/с (купон 6 по 26223). Налог удержан. (данные из сделок)</t>
  </si>
  <si>
    <t>Купон по RU000A0ZYFC6 - МТС 001P-3 1шт. по 38.39 RUR - налог 5 RUR (данные из БД)</t>
  </si>
  <si>
    <t>Дивиденд по POLY - Solidcore 2шт. по 65.41 RUR - налог 0 RUR (данные из БД)</t>
  </si>
  <si>
    <t>Зачисление д/с (купон 7 по МТС 001P-3). Налог удержан. (данные из сделок)</t>
  </si>
  <si>
    <t>Дивиденд по LSRG - ЛСР ао 2шт. по 39 RUR - налог 10 RUR (данные из БД)</t>
  </si>
  <si>
    <t>Дивиденд по NLMK - НЛМК ао 10шт. по 7.25 RUR - налог 9 RUR (данные из БД)</t>
  </si>
  <si>
    <t>Дивиденд по SBERP - Сбербанк-п 10шт. по 18.7 RUR - налог 24 RUR (данные из БД)</t>
  </si>
  <si>
    <t>Дивиденд по MOEX - МосБиржа 10шт. по 9.45 RUR - налог 12 RUR (данные из БД)</t>
  </si>
  <si>
    <t>Дивиденд по MVID - М.видео 3шт. по 38 RUR - налог 15 RUR (данные из БД)</t>
  </si>
  <si>
    <t>Дивиденды по акциям ПАО Группа ЛСР за 2020 г. Налог удержан.  Без НДС. (данные из сделок)</t>
  </si>
  <si>
    <t>Дивиденды по акциям ПАО НЛМК за 2020 год. Налог удержан.  Без НДС. (данные из сделок)</t>
  </si>
  <si>
    <t>Дивиденд по X5 - КЦ ИКС 5 1шт. по 110.73 RUR - налог 18.09 RUR (данные из БД)</t>
  </si>
  <si>
    <t>Дивиденды по акциям ПАО Сбербанк за 2020 год. Налог удержан.  Без НДС. (данные из сделок)</t>
  </si>
  <si>
    <t>Дивиденды по акциям ПАО Московская Биржа за 2020 год. Налог удержан.  Без НДС. (данные из сделок)</t>
  </si>
  <si>
    <t>Дивиденды по акциям ПАО М.видео за 2020 г. Налог удержан.  Без НДС. (данные из сделок)</t>
  </si>
  <si>
    <t>Дивиденды по акциям Polymetal International plc ISIN  JE00B6T5S470. Без НДС.  Курс Банка России на дату выплаты 73.4979 руб. Доп (данные из сделок)</t>
  </si>
  <si>
    <t>Дивиденд по GEMA - iММЦБ ао 1шт. по 28.6 RUR - налог 4 RUR (данные из БД)</t>
  </si>
  <si>
    <t>Дивиденд по MAGN - ММК 10шт. по 0.95 RUR - налог 1 RUR (данные из БД)</t>
  </si>
  <si>
    <t>Дивиденд по MAGN - ММК 10шт. по 1.8 RUR - налог 2 RUR (данные из БД)</t>
  </si>
  <si>
    <t>Дивиденд по NLMK - НЛМК ао 10шт. по 7.71 RUR - налог 10 RUR (данные из БД)</t>
  </si>
  <si>
    <t>Дивиденды по акциям ПАО ММЦБ за  2020 г. Налог удержан.  Без НДС. (данные из сделок)</t>
  </si>
  <si>
    <t>Дивиденды по X5 RETAIL GROUP NV - REG S GDR (ISIN US98387E2054), удерж. Dividend fees 0.02 USD на 1ц.б.. Без НДС. Внеш.налог 0.2 (данные из сделок)</t>
  </si>
  <si>
    <t>Дивиденд по OGKB - ОГК-2 ао 2000шт. по 0.06 RUR - налог 16 RUR (данные из БД)</t>
  </si>
  <si>
    <t>Дивиденды по акциям ПАО ММК за 2020 год. Налог удержан.  Без НДС. (данные из сделок)</t>
  </si>
  <si>
    <t>Дивиденд по ALRS - АЛРОСА ао 20шт. по 9.54 RUR - налог 24 RUR (данные из БД)</t>
  </si>
  <si>
    <t>Купон по RU000A102Y58 - Брус 1P02 1шт. по 23.93 RUR - налог 3 RUR (данные из БД)</t>
  </si>
  <si>
    <t>Дивиденд по TGKA - ТГК-1 100000шт. по 0 RUR - налог 14 RUR (данные из БД)</t>
  </si>
  <si>
    <t>Дивиденды по акциям ПАО ММК за 1 квартал 2021 года. Налог удержан.  Без НДС. (данные из сделок)</t>
  </si>
  <si>
    <t>Зачисление д/с (купон 1 по Брус 1P02). Налог удержан. (данные из сделок)</t>
  </si>
  <si>
    <t>Дивиденд по MTSS - МТС-ао 20шт. по 26.51 RUR - налог 65 RUR (данные из БД)</t>
  </si>
  <si>
    <t>Дивиденд по TATN - Татнфт 3ао 1шт. по 12.3 RUR - налог 2 RUR (данные из БД)</t>
  </si>
  <si>
    <t>Дивиденды по акциям ПАО НЛМК за 1 квартал 2021 года. Налог удержан.  Без НДС. (данные из сделок)</t>
  </si>
  <si>
    <t>Дивиденд по HYDR - РусГидро 1000шт. по 0.05 RUR - налог 7 RUR (данные из БД)</t>
  </si>
  <si>
    <t>Дивиденд по DSKY - ДетскийМир 10шт. по 6.07 RUR - налог 8 RUR (данные из БД)</t>
  </si>
  <si>
    <t>Дивиденд по RTKMP - Ростел -ап 10шт. по 5 RUR - налог 7 RUR (данные из БД)</t>
  </si>
  <si>
    <t>Дивиденд по NMTP - НМТП ао 300шт. по 0.06 RUR - налог 2 RUR (данные из БД)</t>
  </si>
  <si>
    <t>Дивиденд по GAZP - ГАЗПРОМ ао 10шт. по 12.55 RUR - налог 15 RUR (данные из БД)</t>
  </si>
  <si>
    <t>Дивиденды по акциям АК АЛРОСА (ПАО) за 2020 год. Налог удержан.  Без НДС. (данные из сделок)</t>
  </si>
  <si>
    <t>Дивиденды по акциям ПАО ОГК-2 за 2020 год. Налог удержан.  Без НДС. (данные из сделок)</t>
  </si>
  <si>
    <t>Дивиденды по акциям ПАО Детский мир за 12 месяцев 2020 г. Налог удержан.  Без НДС. (данные из сделок)</t>
  </si>
  <si>
    <t>Дивиденды по акциям ПАО МТС за 2020 год. Налог удержан.  Без НДС. (данные из сделок)</t>
  </si>
  <si>
    <t>Дивиденды по акциям ПАО ТГК-1 за 2020 год. Налог удержан.  Без НДС. (данные из сделок)</t>
  </si>
  <si>
    <t>Дивиденды по акциям ПАО Татнефть им. В.Д. Шашина за 12 месяцев 2020 г. Налог удержан.  Без НДС. (данные из сделок)</t>
  </si>
  <si>
    <t>Дивиденды по акциям ПАО НМТП за 12 месяцев 2020 г. Налог удержан.  Без НДС. (данные из сделок)</t>
  </si>
  <si>
    <t>Дивиденды по акциям ПАО РусГидро за 12 месяцев 2020 г. Налог удержан.  Без НДС. (данные из сделок)</t>
  </si>
  <si>
    <t>Дивиденды по акциям ПАО Ростелеком за 12 месяцев 2020 г. Налог удержан.  Без НДС. (данные из сделок)</t>
  </si>
  <si>
    <t>Купон по SU26233RMFS5 - ОФЗ 26233 3шт. по 30.42 RUR - налог 12 RUR (данные из БД)</t>
  </si>
  <si>
    <t>Дивиденды по акциям ПАО Газпром за 2020 год. Налог удержан.  Без НДС. (данные из сделок)</t>
  </si>
  <si>
    <t>Зачисление д/с (купон 3 по 26233). Налог удержан. (данные из сделок)</t>
  </si>
  <si>
    <t>Зачисление д/с (купон 4 по Беларусь03) (данные из сделок)</t>
  </si>
  <si>
    <t>Дивиденд по POLY - Solidcore 2шт. по 32.82 RUR - налог 0 RUR (данные из БД)</t>
  </si>
  <si>
    <t>Зачисление д/с (купон 7 по 26223). Налог удержан. (данные из сделок)</t>
  </si>
  <si>
    <t>Дивиденд по NLMK - НЛМК ао 10шт. по 13.62 RUR - налог 18 RUR (данные из БД)</t>
  </si>
  <si>
    <t>Дивиденды по акциям ПАО НЛМК за 1 полугодие 2021 года. Налог удержан.  Без НДС. (данные из сделок)</t>
  </si>
  <si>
    <t>Дивиденд по MAGN - ММК 10шт. по 3.53 RUR - налог 5 RUR (данные из БД)</t>
  </si>
  <si>
    <t>Дивиденды по акциям ПАО ММК за 1 полугодие 2021 года. Налог удержан.  Без НДС. (данные из сделок)</t>
  </si>
  <si>
    <t>Дивиденды по акциям Polymetal International plc ISIN JE00B6T5S470. Без НДС.  Курс Банка России на дату выплаты 72.9215 руб. Допо (данные из сделок)</t>
  </si>
  <si>
    <t>Зачисление д/с (купон 2 по Брус 1P02). Налог удержан. (данные из сделок)</t>
  </si>
  <si>
    <t>Дивиденд по GEMA - iММЦБ ао 1шт. по 45 RUR - налог 6 RUR (данные из БД)</t>
  </si>
  <si>
    <t>Дивиденд по TATN - Татнфт 3ао 2шт. по 16.52 RUR - налог 4 RUR (данные из БД)</t>
  </si>
  <si>
    <t>Дивиденд по MTSS - МТС-ао 20шт. по 10.55 RUR - налог 26 RUR (данные из БД)</t>
  </si>
  <si>
    <t>Дивиденд по ALRS - АЛРОСА ао 20шт. по 8.79 RUR - налог 22 RUR (данные из БД)</t>
  </si>
  <si>
    <t>Дивиденды по акциям ПАО ММЦБ за 6 месяцев 2021 г. Налог удержан.  Без НДС. (данные из сделок)</t>
  </si>
  <si>
    <t>Дивиденды по акциям ПАО МТС за 1 полугодие 2021 года. Налог удержан.  Без НДС. (данные из сделок)</t>
  </si>
  <si>
    <t>Дивиденды по акциям ПАО Татнефть им. В.Д. Шашина за 2021 год. Налог удержан.  Без НДС. (данные из сделок)</t>
  </si>
  <si>
    <t>Дивиденды по акциям АК АЛРОСА (ПАО) за 1 полугодие 2021 года. Налог удержан.  Без НДС. (данные из сделок)</t>
  </si>
  <si>
    <t>Купон по RU000A100D89 - Беларусь07 3шт. по 42.38 RUR - налог 17 RUR (данные из БД)</t>
  </si>
  <si>
    <t>Зачисление д/с (купон 3 по Беларусь07) (данные из сделок)</t>
  </si>
  <si>
    <t>Зачисление д/с (купон 8 по МТС 001P-3). Налог удержан. (данные из сделок)</t>
  </si>
  <si>
    <t>Купон по SU26229RMFS3 - ОФЗ 26229 1шт. по 35.65 RUR - налог 5 RUR (данные из БД)</t>
  </si>
  <si>
    <t>Зачисление д/с (купон 5 по 26229). Налог удержан. (данные из сделок)</t>
  </si>
  <si>
    <t>Зачисление денежных средств</t>
  </si>
  <si>
    <t>Дивиденд по NLMK - НЛМК ао 10шт. по 13.33 RUR - налог 17 RUR (данные из БД)</t>
  </si>
  <si>
    <t>Дивиденды по акциям ПАО НЛМК за 9 месяцев 2021 года. Налог удержан.  Без НДС. (данные из сделок)</t>
  </si>
  <si>
    <t>Дивиденд по MVID - М.видео 6шт. по 35 RUR - налог 27 RUR (данные из БД)</t>
  </si>
  <si>
    <t>Дивиденд по X5 - КЦ ИКС 5 1шт. по 73.65 RUR - налог 12.73 RUR (данные из БД)</t>
  </si>
  <si>
    <t>Дивиденды по акциям ПАО М.видео за 9 месяцев 2021 г. Налог удержан.  Без НДС. (данные из сделок)</t>
  </si>
  <si>
    <t>Дивиденд по DSKY - ДетскийМир 20шт. по 5.2 RUR - налог 14 RUR (данные из БД)</t>
  </si>
  <si>
    <t>Дивиденды по акциям ПАО Детский мир за 9 месяцев 2021 г. Налог удержан.  Без НДС. (данные из сделок)</t>
  </si>
  <si>
    <t>Дивиденды по Депозитарная расписка ГДР X5 Retail Group N.V. ORD SHS (ISIN US98387E2054). Без НДС. Внеш.налог 0.15 USD, ставка 15 (данные из сделок)</t>
  </si>
  <si>
    <t>Дивиденд по GEMA - iММЦБ ао 1шт. по 23.5 RUR - налог 3 RUR (данные из БД)</t>
  </si>
  <si>
    <t>Дивиденд по TATN - Татнфт 3ао 3шт. по 9.98 RUR - налог 4 RUR (данные из БД)</t>
  </si>
  <si>
    <t>Зачисление д/с (купон 3 по Брус 1P02). Налог удержан. (данные из сделок)</t>
  </si>
  <si>
    <t>Дивиденд по MAGN - ММК 10шт. по 2.66 RUR - налог 3 RUR (данные из БД)</t>
  </si>
  <si>
    <t>Дивиденд по GMKN - ГМКНорНик 1шт. по 1523.17 RUR - налог 198 RUR (данные из БД)</t>
  </si>
  <si>
    <t>Дивиденды по акциям ПАО ГМК Норильский никель за 9 месяцев 2021 года. Налог удержан.  Без НДС. (данные из сделок)</t>
  </si>
  <si>
    <t>Дивиденды по акциям ПАО ММЦБ за 9 месяцев 2021 г. Налог удержан.  Без НДС. (данные из сделок)</t>
  </si>
  <si>
    <t>Дивиденды по акциям ПАО Татнефть им. В.Д. Шашина за 9 месяцев 2021 года. Налог удержан.  Без НДС. (данные из сделок)</t>
  </si>
  <si>
    <t>Дивиденды по акциям ПАО ММК за 9 месяцев 2021 года. Налог удержан.  Без НДС. (данные из сделок)</t>
  </si>
  <si>
    <t>Купон по SU26233RMFS5 - ОФЗ 26233 4шт. по 30.42 RUR - налог 16 RUR (данные из БД)</t>
  </si>
  <si>
    <t>Зачисление д/с (купон 4 по 26233). Налог удержан. (данные из сделок)</t>
  </si>
  <si>
    <t>Зачисление д/с (купон 5 по Беларусь03) (данные из сделок)</t>
  </si>
  <si>
    <t>Зачисление д/с (купон 8 по 26223). Налог удержан. (данные из сделок)</t>
  </si>
  <si>
    <t>Зачисление д/с (купон 4 по Брус 1P02). Налог удержан. (данные из сделок)</t>
  </si>
  <si>
    <t>Зачисление д/с (купон 9 по МТС 001P-3). Налог удержан. (данные из сделок)</t>
  </si>
  <si>
    <t>Зачисление д/с (купон 4 по Беларусь07) (данные из сделок)</t>
  </si>
  <si>
    <t>Зачисление д/с (купон 6 по 26229). Налог удержан. (данные из сделок)</t>
  </si>
  <si>
    <t>Дивиденд по GMKN - ГМКНорНик 1шт. по 1166.22 RUR - налог 152 RUR (данные из БД)</t>
  </si>
  <si>
    <t>Дивиденды по акциям ПАО ГМК Норильский никель за 2021 г. Налог удержан. (данные из сделок)</t>
  </si>
  <si>
    <t>Дивиденд по GEMA - iММЦБ ао 1шт. по 18 RUR - налог 2 RUR (данные из БД)</t>
  </si>
  <si>
    <t>Зачисление д/с (купон 5 по Брус 1P02). Налог удержан. (данные из сделок)</t>
  </si>
  <si>
    <t>Дивиденды по акциям ПАО ММЦБ за 12 месяцев 2021 г. Налог удержан. (данные из сделок)</t>
  </si>
  <si>
    <t>Дивиденд по TATN - Татнфт 3ао 3шт. по 16.14 RUR - налог 6 RUR (данные из БД)</t>
  </si>
  <si>
    <t>Дивиденд по HYDR - РусГидро 2000шт. по 0.05 RUR - налог 14 RUR (данные из БД)</t>
  </si>
  <si>
    <t>Дивиденд по OGKB - ОГК-2 ао 4000шт. по 0.1 RUR - налог 50 RUR (данные из БД)</t>
  </si>
  <si>
    <t>Дивиденд по NMTP - НМТП ао 300шт. по 0.54 RUR - налог 21 RUR (данные из БД)</t>
  </si>
  <si>
    <t>Дивиденд по MTSS - МТС-ао 20шт. по 33.85 RUR - налог 84 RUR (данные из БД)</t>
  </si>
  <si>
    <t>Дивиденд по RTKMP - Ростел -ап 10шт. по 4.56 RUR - налог 6 RUR (данные из БД)</t>
  </si>
  <si>
    <t>Дивиденды по акциям ПАО РусГидро за 12 месяцев 2021 г. Налог удержан.  Без НДС. (данные из сделок)</t>
  </si>
  <si>
    <t>Дивиденды по акциям ПАО Татнефть им. В.Д. Шашина за 12 месяцев 2021 г. Налог удержан.  Без НДС. (данные из сделок)</t>
  </si>
  <si>
    <t>Дивиденды по акциям ПАО ОГК-2 за 12 месяцев 2021 г. Налог удержан.  Без НДС. (данные из сделок)</t>
  </si>
  <si>
    <t>Дивиденды по акциям ПАО НМТП за 12 месяцев 2021 г. Налог удержан.  Без НДС. (данные из сделок)</t>
  </si>
  <si>
    <t>Дивиденды по акциям ПАО МТС за 12 месяцев 2021 г. Налог удержан.  Без НДС. (данные из сделок)</t>
  </si>
  <si>
    <t>Купон по RU000A100D30 - Беларусь03 1шт. по 43.13 RUR - налог 5 RUR (данные из БД)</t>
  </si>
  <si>
    <t>Амортизация Беларусь03: 1 шт. по 5 RUR.  (данные из БД)</t>
  </si>
  <si>
    <t>погашение Беларусь03 (данные из сделок)</t>
  </si>
  <si>
    <t>Зачисление д/с (купон 5 по 26233). Налог удержан. (данные из сделок)</t>
  </si>
  <si>
    <t>Зачисление д/с (купон 6 по Беларусь03) (данные из сделок)</t>
  </si>
  <si>
    <t>Байбэк Беларусь03: 1 шт. по 1000 RUR.  (данные из БД)</t>
  </si>
  <si>
    <t>Дивиденды по акциям ПАО Ростелеком за 12 месяцев 2021 г. Налог удержан.  Без НДС. (данные из сделок)</t>
  </si>
  <si>
    <t>Зачисление д/с (купон 9 по 26223). Налог удержан. (данные из сделок)</t>
  </si>
  <si>
    <t>Зачисление д/с (купон 6 по Брус 1P02) (данные из сделок)</t>
  </si>
  <si>
    <t>Дивиденд по TATN - Татнфт 3ао 3шт. по 32.71 RUR - налог 13 RUR (данные из БД)</t>
  </si>
  <si>
    <t>Дивиденд по GAZP - ГАЗПРОМ ао 10шт. по 51.03 RUR - налог 65 RUR (данные из БД)</t>
  </si>
  <si>
    <t>Дивиденд по GEMA - iММЦБ ао 1шт. по 53 RUR - налог 7 RUR (данные из БД)</t>
  </si>
  <si>
    <t>Дивиденд по RUAL - РУСАЛ ао 20шт. по 1.23 RUR - налог 3 RUR (данные из БД)</t>
  </si>
  <si>
    <t>Дивиденды по акциям ПАО Газпром за 6 месяцев 2022 г. Налог удержан.  Без НДС. (данные из сделок)</t>
  </si>
  <si>
    <t>Дивиденды по акциям ПАО Татнефть им. В.Д. Шашина за 6 месяцев 2022 г. Налог удержан. (данные из сделок)</t>
  </si>
  <si>
    <t>Дивиденды по акциям ПАО ММЦБ за 6 месяцев 2022 г. Налог удержан.  Без НДС. (данные из сделок)</t>
  </si>
  <si>
    <t>Дивиденды по акциям МКПАО ОК РУСАЛ за 6 месяцев 2022 г. Налог удержан.  Без НДС. (данные из сделок)</t>
  </si>
  <si>
    <t>Купон по RU000A0ZYFC6 - МТС 001P-3 1шт. по 38.39 RUR - налог 4 RUR (данные из БД)</t>
  </si>
  <si>
    <t>Амортизация МТС 001P-3: 1 шт. по 1000 RUR.  (данные из БД)</t>
  </si>
  <si>
    <t>погашение МТС 001P-3 (данные из сделок)</t>
  </si>
  <si>
    <t>Зачисление д/с (купон 5 по Беларусь07) (данные из сделок)</t>
  </si>
  <si>
    <t>Зачисление д/с (купон 10 по МТС 001P-3) (данные из сделок)</t>
  </si>
  <si>
    <t>Зачисление д/с (купон 7 по 26229) (данные из сделок)</t>
  </si>
  <si>
    <t>Купон по RU000A102Y58 - Брус 1P02 1шт. по 23.93 RUR (данные из БД)</t>
  </si>
  <si>
    <t>Дивиденд по TATN - Татнфт 3ао 3шт. по 6.86 RUR - налог 3 RUR (данные из БД)</t>
  </si>
  <si>
    <t>Зачисление д/с (купон 7 по Брус 1P02) (данные из сделок)</t>
  </si>
  <si>
    <t>Дивиденды по акциям ПАО Татнефть им. В.Д. Шашина за 9 месяцев 2022 г. Налог удержан.  Без НДС. (данные из сделок)</t>
  </si>
  <si>
    <t>Купон по SU26233RMFS5 - ОФЗ 26233 4шт. по 30.42 RUR (данные из БД)</t>
  </si>
  <si>
    <t>Зачисление д/с (купон 6 по 26233) (данные из сделок)</t>
  </si>
  <si>
    <t>Купон по SU26223RMFS6 - ОФЗ 26223 1шт. по 32.41 RUR (данные из БД)</t>
  </si>
  <si>
    <t>Зачисление д/с (купон 10 по 26223) (данные из сделок)</t>
  </si>
  <si>
    <t>Зачисление д/с (купон 8 по Брус 1P02) (данные из сделок)</t>
  </si>
  <si>
    <t>Купон по RU000A100D89 - Беларусь07 3шт. по 42.38 RUR (данные из БД)</t>
  </si>
  <si>
    <t>Зачисление д/с (купон 6 по Беларусь07) (данные из сделок)</t>
  </si>
  <si>
    <t>Дивиденд по SBERP - Сбербанк-п 10шт. по 25 RUR - налог 33 RUR (данные из БД)</t>
  </si>
  <si>
    <t>Купон по SU26229RMFS3 - ОФЗ 26229 1шт. по 35.65 RUR (данные из БД)</t>
  </si>
  <si>
    <t>Зачисление д/с (купон 8 по 26229) (данные из сделок)</t>
  </si>
  <si>
    <t>Дивиденды по акциям ПАО Сбербанк за 12 месяцев 2022 г. Налог удержан.  Без НДС. (данные из сделок)</t>
  </si>
  <si>
    <t>Дивиденд по MOEX - МосБиржа 10шт. по 4.84 RUR - налог 6 RUR (данные из БД)</t>
  </si>
  <si>
    <t>Дивиденд по MTSS - МТС-ао 20шт. по 34.29 RUR - налог 83 RUR (данные из БД)</t>
  </si>
  <si>
    <t>Дивиденды по акциям 05 выпуск, ISIN RU000A0JR4A1,   ПАО Московская Биржа за 12 месяцев 2022 г. Налог удержан.  Без НДС. (данные из сделок)</t>
  </si>
  <si>
    <t>Зачисление д/с (купон 9 по Брус 1P02) (данные из сделок)</t>
  </si>
  <si>
    <t>Дивиденд по LSRG - ЛСР ао 5шт. по 78 RUR - налог 51 RUR (данные из БД)</t>
  </si>
  <si>
    <t>Дивиденд по OGKB - ОГК-2 ао 4000шт. по 0.06 RUR - налог 30 RUR (данные из БД)</t>
  </si>
  <si>
    <t>Дивиденд по GEMA - iММЦБ ао 1шт. по 27.22 RUR - налог 4 RUR (данные из БД)</t>
  </si>
  <si>
    <t>Дивиденд по TATN - Татнфт 3ао 3шт. по 27.71 RUR - налог 11 RUR (данные из БД)</t>
  </si>
  <si>
    <t>Дивиденд по HYDR - РусГидро 2000шт. по 0.05 RUR - налог 13 RUR (данные из БД)</t>
  </si>
  <si>
    <t>Дивиденд по NMTP - НМТП ао 300шт. по 0.8 RUR - налог 31 RUR (данные из БД)</t>
  </si>
  <si>
    <t>Дивиденды по акциям 1 выпуск, ISIN RU000A0JPFP0,   ПАО Группа ЛСР за 12 месяцев 2022 г. Налог удержан.  Без НДС. (данные из сделок)</t>
  </si>
  <si>
    <t>Дивиденды по акциям 1 выпуск, ISIN RU0007775219,   ПАО МТС за 12 месяцев 2022 г. Налог удержан.  Без НДС. (данные из сделок)</t>
  </si>
  <si>
    <t>Дивиденды по акциям 001 выпуск, ISIN RU000A100GC7,   ПАО ММЦБ за 12 месяцев 2022 г. Налог удержан.  Без НДС. (данные из сделок)</t>
  </si>
  <si>
    <t>Дивиденды по акциям 1 выпуск, ISIN RU000A0JPKH7,   ПАО РусГидро за 12 месяцев 2022 г. Налог удержан.  Без НДС. (данные из сделок)</t>
  </si>
  <si>
    <t>Дивиденды по акциям 2 выпуск, ISIN RU000A0JNG55,   ПАО ОГК-2 за 12 месяцев 2022 г. Налог удержан.  Без НДС. (данные из сделок)</t>
  </si>
  <si>
    <t>Дивиденды по акциям ПАО Татнефть им. В.Д. Шашина за 12 месяцев 2022 г. Налог удержан.  Без НДС. (данные из сделок)</t>
  </si>
  <si>
    <t>Дивиденды по акциям 1 выпуск, ISIN RU0009084446,   ПАО НМТП за 12 месяцев 2022 г. Налог удержан.  Без НДС. (данные из сделок)</t>
  </si>
  <si>
    <t>Зачисление д/с (купон 7 по 26233) (данные из сделок)</t>
  </si>
  <si>
    <t>Купон по RU000A105VC5 - Полюс Б1P3 1шт. по 51.86 RUR (данные из БД)</t>
  </si>
  <si>
    <t>Зачисление д/с (купон 1 по Полюс Б1P3) (данные из сделок)</t>
  </si>
  <si>
    <t>Зачисление д/с (купон 11 по 26223) (данные из сделок)</t>
  </si>
  <si>
    <t>Дивиденд по GEMA - iММЦБ ао 1шт. по 42 RUR - налог 4 RUR (данные из БД)</t>
  </si>
  <si>
    <t>Зачисление д/с (купон 10 по Брус 1P02) (данные из сделок)</t>
  </si>
  <si>
    <t>Дивиденды по акциям 001 выпуск, ISIN RU000A100GC7,   ПАО ММЦБ за 6 месяцев 2023 г. Налог удержан.  Без НДС. (данные из сделок)</t>
  </si>
  <si>
    <t>Дивиденд по TATN - Татнфт 3ао 3шт. по 27.54 RUR - налог 11 RUR (данные из БД)</t>
  </si>
  <si>
    <t>Дивиденд по ALRS - АЛРОСА ао 30шт. по 3.77 RUR - налог 15 RUR (данные из БД)</t>
  </si>
  <si>
    <t>Купон по RU000A106540 - МВ ФИН 1Р4 1шт. по 32.54 RUR (данные из БД)</t>
  </si>
  <si>
    <t>Зачисление д/с (купон 2 по МВ ФИН 1Р4) (данные из сделок)</t>
  </si>
  <si>
    <t>Дивиденды по акциям 3 выпуск  ПАО Татнефть им. В.Д. Шашина за 6 месяцев 2023 г. Налог удержан.  Без НДС. (данные из сделок)</t>
  </si>
  <si>
    <t>Купон по RU000A105CM4 - Новотр 1Р3 1шт. по 29.17 RUR (данные из БД)</t>
  </si>
  <si>
    <t>Зачисление д/с (купон 4 по Новотр 1Р3) (данные из сделок)</t>
  </si>
  <si>
    <t>Зачисление д/с (купон 7 по Беларусь07) (данные из сделок)</t>
  </si>
  <si>
    <t>Дивиденды по акциям 3 выпуск, ISIN RU0007252813,   АК АЛРОСА (ПАО) за 6 месяцев 2023 г. Налог удержан.  Без НДС. (данные из сделок)</t>
  </si>
  <si>
    <t>Зачисление д/с (купон 9 по 26229) (данные из сделок)</t>
  </si>
  <si>
    <t>Купон по RU000A105KR6 - ВСК 1P-03R 1шт. по 56.1 RUR (данные из БД)</t>
  </si>
  <si>
    <t>Зачисление д/с (купон 2 по ВСК 1P-03R) (данные из сделок)</t>
  </si>
  <si>
    <t>Купон по RU000A104V75 - ПочтаР2P01 1шт. по 56.84 RUR (данные из БД)</t>
  </si>
  <si>
    <t>Зачисление д/с (купон 3 по ПочтаР2P01) (данные из сделок)</t>
  </si>
  <si>
    <t>Дивиденды по акциям ПАО Ростелеком за 12 месяцев 2022 г. Налог удержан.  Без НДС. (данные из сделок)</t>
  </si>
  <si>
    <t>Дивиденд по GEMA - iММЦБ ао 1шт. по 20 RUR - налог 3 RUR (данные из БД)</t>
  </si>
  <si>
    <t>Дивиденд по GMKN - ГМКНорНик 1шт. по 915.33 RUR - налог 119 RUR (данные из БД)</t>
  </si>
  <si>
    <t>Купон по RU000A104Y15 - БелугаБП5 1шт. по 54.1 RUR (данные из БД)</t>
  </si>
  <si>
    <t>Дивиденд по TATN - Татнфт 3ао 3шт. по 35.17 RUR - налог 14 RUR (данные из БД)</t>
  </si>
  <si>
    <t>Зачисление д/с (купон 11 по Брус 1P02) (данные из сделок)</t>
  </si>
  <si>
    <t>Зачисление д/с (купон 3 по БелугаБП5) (данные из сделок)</t>
  </si>
  <si>
    <t>Дивиденды по акциям 001 выпуск, ISIN RU000A100GC7,   ПАО ММЦБ за 9 месяцев 2023 г. Налог удержан.  Без НДС. (данные из сделок)</t>
  </si>
  <si>
    <t>Дивиденды по акциям 1 выпуск, ISIN RU0007288411,ПАО ГМК Норильский никель за 9 месяцев 2023 г. Налог удержан.  Без НДС. (данные из сделок)</t>
  </si>
  <si>
    <t>Зачисление д/с (купон 3 по МВ ФИН 1Р4) (данные из сделок)</t>
  </si>
  <si>
    <t>Дивиденды по акциям 3 выпуск, ISIN RU0006944147,   ПАО Татнефть им. В.Д. Шашина за 9 месяцев 2023 г. Налог удержан.  Без НДС. (данные из сделок)</t>
  </si>
  <si>
    <t>Зачисление д/с (купон 5 по Новотр 1Р3) (данные из сделок)</t>
  </si>
  <si>
    <t>Купон по SU26233RMFS5 - ОФЗ 26233 5шт. по 30.42 RUR (данные из БД)</t>
  </si>
  <si>
    <t>Зачисление д/с (купон 8 по 26233) (данные из сделок)</t>
  </si>
  <si>
    <t>Зачисление д/с (купон 2 по Полюс Б1P3) (данные из сделок)</t>
  </si>
  <si>
    <t>Амортизация ОФЗ 26223: 1 шт. по 1000 RUR.  (данные из БД)</t>
  </si>
  <si>
    <t>Зачисление д/с (купон 12 по 26223) (данные из сделок)</t>
  </si>
  <si>
    <t>Погашение ОФЗ 26223 (данные из сделок)</t>
  </si>
  <si>
    <t>Купон по RU000A106UW3 - iКарРус1P3 1шт. по 11.26 RUR (данные из БД)</t>
  </si>
  <si>
    <t>Зачисление д/с (купон 6 по Каршеринг Руссия-001Р-03) (данные из сделок)</t>
  </si>
  <si>
    <t>Купон по SU26244RMFS2 - ОФЗ 26244 1шт. по 47.47 RUR (данные из БД)</t>
  </si>
  <si>
    <t>Зачисление д/с (купон 1 по ОФЗ 26244) (данные из сделок)</t>
  </si>
  <si>
    <t>Амортизация Брус 1P02: 1 шт. по 1000 RUR.  (данные из БД)</t>
  </si>
  <si>
    <t>погашение Брус 1P02 (данные из сделок)</t>
  </si>
  <si>
    <t>Зачисление д/с (купон 12 по Брус 1P02) (данные из сделок)</t>
  </si>
  <si>
    <t>Зачисление д/с (купон 7 по Каршеринг Руссия-001Р-03) (данные из сделок)</t>
  </si>
  <si>
    <t>Зачисление д/с (купон 4 по МВ ФИН 1Р4) (данные из сделок)</t>
  </si>
  <si>
    <t>Дивиденд по LSRG - ЛСР ао 5шт. по 100 RUR - налог 65 RUR (данные из БД)</t>
  </si>
  <si>
    <t>Зачисление д/с (купон 8 по Беларусь07) (данные из сделок)</t>
  </si>
  <si>
    <t>Зачисление д/с (купон 6 по Новотр 1Р3) (данные из сделок)</t>
  </si>
  <si>
    <t>Зачисление д/с (купон 8 по Каршеринг Руссия-001Р-03) (данные из сделок)</t>
  </si>
  <si>
    <t>Дивиденды ЛСР ао; ISIN RU000A0JPFP0; Дата Фиксации 02/05/2024; Кол-во 5; Ставка Выплаты 100; Курс конвертации 1.0000; Налог удер (данные из сделок)</t>
  </si>
  <si>
    <t>Зачисление д/с (купон 10 по 26229) (данные из сделок)</t>
  </si>
  <si>
    <t>Дивиденд по NLMK - НЛМК ао 10шт. по 25.43 RUR - налог 33 RUR (данные из БД)</t>
  </si>
  <si>
    <t>Дивиденд по ALRS - АЛРОСА ао 40шт. по 2.02 RUR - налог 11 RUR (данные из БД)</t>
  </si>
  <si>
    <t>Зачисление д/с (купон 9 по Каршеринг Руссия-001Р-03) (данные из сделок)</t>
  </si>
  <si>
    <t>Зачисление д/с (купон 3 по ВСК 1P-03R) (данные из сделок)</t>
  </si>
  <si>
    <t>Купон по SU26238RMFS4 - ОФЗ 26238 1шт. по 35.4 RUR (данные из БД)</t>
  </si>
  <si>
    <t>Зачисление д/с (купон 6 по ОФЗ 26238) (данные из сделок)</t>
  </si>
  <si>
    <t>Зачисление д/с (купон 4 по ПочтаР2P01) (данные из сделок)</t>
  </si>
  <si>
    <t>Дивиденд по MAGN - ММК 20шт. по 2.75 RUR - налог 7 RUR (данные из БД)</t>
  </si>
  <si>
    <t>Дивиденды НЛМК ао; ISIN RU0009046452; Дата Фиксации 27/05/2024; Кол-во 10; Ставка Выплаты 25.4300000000; Курс конвертации 1.0000 (данные из сделок)</t>
  </si>
  <si>
    <t>Дивиденд по MOEX - МосБиржа 10шт. по 17.35 RUR - налог 23 RUR (данные из БД)</t>
  </si>
  <si>
    <t>Дивиденды АЛРОСА ао; ISIN RU0007252813; Дата Фиксации 31/05/2024; Кол-во 40; Ставка Выплаты 2.0200000000; Курс конвертации 1.000 (данные из сделок)</t>
  </si>
  <si>
    <t>Дивиденд по GEMA - iММЦБ ао 10шт. по 2.2 RUR - налог 3 RUR (данные из БД)</t>
  </si>
  <si>
    <t>Дивиденды ММК; ISIN RU0009084396; Дата Фиксации 10/06/2024; Кол-во 20; Ставка Выплаты 2.7520000000; Курс конвертации 1.0000; Нал (данные из сделок)</t>
  </si>
  <si>
    <t>Дивиденды iММЦБ ао; ISIN RU000A100GC7; Дата Фиксации 24/06/2024; Кол-во 10; Ставка Выплаты 2.2000000000; Курс конвертации 1.0000 (данные из сделок)</t>
  </si>
  <si>
    <t>Дивиденды МосБиржа; ISIN RU000A0JR4A1; Дата Фиксации 14/06/2024; Кол-во 10; Ставка Выплаты 17.3500000000; Курс конвертации 1.000 (данные из сделок)</t>
  </si>
  <si>
    <t>Зачисление д/с (купон 10 по Каршеринг Руссия-001Р-03) (данные из сделок)</t>
  </si>
  <si>
    <t>Дивиденд по TATN - Татнфт 3ао 3шт. по 25.17 RUR - налог 10 RUR (данные из БД)</t>
  </si>
  <si>
    <t>Зачисление д/с (купон 4 по БелугаБП5) (данные из сделок)</t>
  </si>
  <si>
    <t>Дивиденд по NMTP - НМТП ао 300шт. по 0.77 RUR - налог 30 RUR (данные из БД)</t>
  </si>
  <si>
    <t>Дивиденд по SBERP - Сбербанк-п 10шт. по 33.3 RUR - налог 43 RUR (данные из БД)</t>
  </si>
  <si>
    <t>Дивиденд по MTSS - МТС-ао 20шт. по 35 RUR - налог 85 RUR (данные из БД)</t>
  </si>
  <si>
    <t>Зачисление д/с (купон 5 по МВ ФИН 1Р4) (данные из сделок)</t>
  </si>
  <si>
    <t>Дивиденды Татнфт 3ао; ISIN RU0009033591; Дата Фиксации 09/07/2024; Кол-во 3; Ставка Выплаты 25.1700000000; Курс конвертации 1.00 (данные из сделок)</t>
  </si>
  <si>
    <t>Дивиденды НМТП ао; ISIN RU0009084446; Дата Фиксации 10/07/2024; Кол-во 300; Ставка Выплаты 0.7720000000; Курс конвертации 1.0000 (данные из сделок)</t>
  </si>
  <si>
    <t>Дивиденды Сбербанк-п; ISIN RU0009029557; Дата Фиксации 11/07/2024; Кол-во 10; Ставка Выплаты 33.3000000000; Курс конвертации 1.0 (данные из сделок)</t>
  </si>
  <si>
    <t>Дивиденды МТС-ао; ISIN RU0007775219; Дата Фиксации 16/07/2024; Кол-во 20; Ставка Выплаты 35; Курс конвертации 1.0000; Налог удер (данные из сделок)</t>
  </si>
  <si>
    <t>Зачисление д/с (купон 7 по Новотр 1Р3) (данные из сделок)</t>
  </si>
  <si>
    <t>Купон по SU26233RMFS5 - ОФЗ 26233 6шт. по 30.42 RUR (данные из БД)</t>
  </si>
  <si>
    <t>Зачисление д/с (купон 9 по 26233) (данные из сделок)</t>
  </si>
  <si>
    <t>Зачисление д/с (купон 11 по Каршеринг Руссия-001Р-03) (данные из сделок)</t>
  </si>
  <si>
    <t>Зачисление д/с (купон 3 по Полюс Б1P3) (данные из сделок)</t>
  </si>
  <si>
    <t>Вывод ДС</t>
  </si>
  <si>
    <t>Зачисление д/с (купон 12 по Каршеринг Руссия-001Р-03) (данные из сделок)</t>
  </si>
  <si>
    <t>Дивиденд по GEMA - iММЦБ ао 10шт. по 5 RUR - налог 7 RUR (данные из БД)</t>
  </si>
  <si>
    <t>Дивиденд по YDEX - ЯНДЕКС 1шт. по 80 RUR - налог 10 RUR (данные из БД)</t>
  </si>
  <si>
    <t>Купон по SU26244RMFS2 - ОФЗ 26244 1шт. по 56.1 RUR (данные из БД)</t>
  </si>
  <si>
    <t>Зачисление д/с (купон 2 по ОФЗ 26244) (данные из сделок)</t>
  </si>
  <si>
    <t>Дивиденды за 1 полугодие 2024 года по акциям МКПАО ЯНДЕКС. Без НДС. Кол-во ЦБ: 1 (данные из сделок)</t>
  </si>
  <si>
    <t>Дивиденды iММЦБ ао; ISIN RU000A100GC7; Дата Фиксации 16/09/2024; Кол-во 10; Ставка Выплаты 5; Курс конвертации 1.0000; Налог уде (данные из сделок)</t>
  </si>
  <si>
    <t>Дивиденд по RTKMP - Ростел -ап 10шт. по 6.06 RUR - налог 8 RUR (данные из БД)</t>
  </si>
  <si>
    <t>Зачисление д/с (купон 13 по Каршеринг Руссия-001Р-03) (данные из сделок)</t>
  </si>
  <si>
    <t>Дивиденд по TATN - Татнфт 3ао 3шт. по 38.2 RUR - налог 15 RUR (данные из БД)</t>
  </si>
  <si>
    <t>Дивиденды Ростел -ап; ISIN RU0009046700; Дата Фиксации 27/09/2024; Кол-во 10; Ставка Выплаты 6.0600000000; Курс конвертации 1.00 (данные из сделок)</t>
  </si>
  <si>
    <t>Дивиденд по MAGN - ММК 20шт. по 2.49 RUR - налог 6 RUR (данные из БД)</t>
  </si>
  <si>
    <t>Зачисление д/с (купон 6 по МВ ФИН 1Р4) (данные из сделок)</t>
  </si>
  <si>
    <t>Дивиденд по ALRS - АЛРОСА ао 60шт. по 2.49 RUR - налог 19 RUR (данные из БД)</t>
  </si>
  <si>
    <t>Дивиденды Татнфт 3ао; ISIN RU0009033591; Дата Фиксации 08/10/2024; Кол-во 3; Ставка Выплаты 38.2000000000; Курс конвертации 1.00 (данные из сделок)</t>
  </si>
  <si>
    <t>Дивиденды ММК; ISIN RU0009084396; Дата Фиксации 17/10/2024; Кол-во 20; Ставка Выплаты 2.4940000000; Курс конвертации 1.0000; Нал (данные из сделок)</t>
  </si>
  <si>
    <t>Зачисление д/с (купон 8 по Новотр 1Р3) (данные из сделок)</t>
  </si>
  <si>
    <t>Зачисление д/с (купон 9 по Беларусь07) (данные из сделок)</t>
  </si>
  <si>
    <t>Зачисление д/с (купон 14 по Каршеринг Руссия-001Р-03) (данные из сделок)</t>
  </si>
  <si>
    <t>Дивиденды АЛРОСА ао; ISIN RU0007252813; Дата Фиксации 19/10/2024; Кол-во 60; Ставка Выплаты 2.4900000000; Курс конвертации 1.000 (данные из сделок)</t>
  </si>
  <si>
    <t>Зачисление д/с (купон 11 по 26229) (данные из сделок)</t>
  </si>
  <si>
    <t>Амортизация РКСЭталон4: 1 шт. по 35.48 RUR.  (данные из БД)</t>
  </si>
  <si>
    <t>Купон по RU000A109NC4 - РКСЭталон4 1шт. по 32.4 RUR (данные из БД)</t>
  </si>
  <si>
    <t>Зачисление д/с (купон 15 по Каршеринг Руссия-001Р-03) (данные из сделок)</t>
  </si>
  <si>
    <t>Зачисление д/с (купон 1 по РКСЭталон4) (данные из сделок)</t>
  </si>
  <si>
    <t>Зачисление д/с (амортизация РКСЭталон4) (данные из сделок)</t>
  </si>
  <si>
    <t>Зачисление д/с (купон 4 по ВСК 1P-03R) (данные из сделок)</t>
  </si>
  <si>
    <t>Зачисление д/с (купон 7 по ОФЗ 26238) (данные из сделок)</t>
  </si>
  <si>
    <t>Зачисление д/с (купон 5 по ПочтаР2P01) (данные из сделок)</t>
  </si>
  <si>
    <t>Дивиденд по GEMA - iММЦБ ао 10шт. по 2.7 RUR - налог 4 RUR (данные из БД)</t>
  </si>
  <si>
    <t>Дивиденды iММЦБ ао; ISIN RU000A100GC7; Дата Фиксации 17/12/2024; Кол-во 10; Ставка Выплаты 2.7000000000; Курс конвертации 1.0000 (данные из сделок)</t>
  </si>
  <si>
    <t>Дивиденд по OZPH - iОзонФарм 10шт. по 0.18 RUR - налог 0 RUR (данные из БД)</t>
  </si>
  <si>
    <t>Амортизация РКСЭталон4: 1 шт. по 43.33 RUR.  (данные из БД)</t>
  </si>
  <si>
    <t>Купон по RU000A109NC4 - РКСЭталон4 1шт. по 17.61 RUR (данные из БД)</t>
  </si>
  <si>
    <t>Дивиденд по TATN - Татнфт 3ао 3шт. по 17.39 RUR - налог 7 RUR (данные из БД)</t>
  </si>
  <si>
    <t>Зачисление д/с (купон 5 по БелугаБП5) (данные из сделок)</t>
  </si>
  <si>
    <t>Зачисление д/с (купон 16 по Каршеринг Руссия-001Р-03) (данные из сделок)</t>
  </si>
  <si>
    <t>Зачисление д/с (купон 2 по РКСЭталон4) (данные из сделок)</t>
  </si>
  <si>
    <t>Дивиденды за 9 месяцев 2024 года по акциям ПАО Озон Фармацевтика. Без НДС. Кол-во ЦБ: 10 (данные из сделок)</t>
  </si>
  <si>
    <t>Зачисление д/с (купон 7 по МВ ФИН 1Р4) (данные из сделок)</t>
  </si>
  <si>
    <t>Дивиденды Татнфт 3ао; ISIN RU0009033591; Дата Фиксации 08/01/2025; Кол-во 3; Ставка Выплаты 17.3900000000; Курс конвертации 1.00 (данные из сделок)</t>
  </si>
  <si>
    <t>Зачисление д/с (купон 9 по Новотр 1Р3) (данные из сделок)</t>
  </si>
  <si>
    <t>Зачисление д/с (купон 10 по 26233) (данные из сделок)</t>
  </si>
  <si>
    <t>Зачисление д/с (купон 17 по Каршеринг Руссия-001Р-03) (данные из сделок)</t>
  </si>
  <si>
    <t>Амортизация РКСЭталон4: 1 шт. по 44.26 RUR.  (данные из БД)</t>
  </si>
  <si>
    <t>Купон по RU000A109NC4 - РКСЭталон4 1шт. по 16.82 RUR (данные из БД)</t>
  </si>
  <si>
    <t>Зачисление д/с (купон 3 по РКСЭталон4) (данные из сделок)</t>
  </si>
  <si>
    <t>Зачисление д/с (купон 4 по Полюс Б1P3) (данные из сделок)</t>
  </si>
  <si>
    <t>Амортизация РКСЭталон4: 1 шт. по 41.67 RUR.  (данные из БД)</t>
  </si>
  <si>
    <t>Купон по RU000A109NC4 - РКСЭталон4 1шт. по 14.46 RUR (данные из БД)</t>
  </si>
  <si>
    <t>Зачисление д/с (купон 18 по Каршеринг Руссия-001Р-03) (данные из сделок)</t>
  </si>
  <si>
    <t>Зачисление д/с (купон 4 по РКСЭталон4) (данные из сделок)</t>
  </si>
  <si>
    <t>Зачисление д/с (купон 3 по ОФЗ 26244) (данные из сделок)</t>
  </si>
  <si>
    <t>Зачисление д/с (купон 19 по iКарРус1P3) (данные из сделок)</t>
  </si>
  <si>
    <t>Амортизация РКСЭталон4: 1 шт. по 41.38 RUR.  (данные из БД)</t>
  </si>
  <si>
    <t>Купон по RU000A109NC4 - РКСЭталон4 1шт. по 15.25 RUR (данные из БД)</t>
  </si>
  <si>
    <t>Зачисление д/с (купон 5 по РКСЭталон4) (данные из сделок)</t>
  </si>
  <si>
    <t>Зачисление д/с (купон 8 по МВ ФИН 1Р4) (данные из сделок)</t>
  </si>
  <si>
    <t>Дивиденд по YDEX - ЯНДЕКС 2шт. по 80 RUR - налог 21 RUR (данные из БД)</t>
  </si>
  <si>
    <t>Зачисление д/с (купон 10 по Новотр 1Р3) (данные из сделок)</t>
  </si>
  <si>
    <t>Дивиденды за 2024 год по акциям МКПАО ЯНДЕКС. Без НДС. Кол-во ЦБ: 2 (данные из сделок)</t>
  </si>
  <si>
    <t>Зачисление д/с (купон 20 по iКарРус1P3) (данные из сделок)</t>
  </si>
  <si>
    <t>Амортизация Беларусь07: 3 шт. по 1000 RUR.  (данные из БД)</t>
  </si>
  <si>
    <t>Амортизация РКСЭталон4: 1 шт. по 40.65 RUR.  (данные из БД)</t>
  </si>
  <si>
    <t>Купон по RU000A109NC4 - РКСЭталон4 1шт. по 14.03 RUR (данные из БД)</t>
  </si>
  <si>
    <t>Зачисление д/с (купон 6 по РКСЭталон4) (данные из сделок)</t>
  </si>
  <si>
    <t>Зачисление д/с (купон 10 по Беларусь07) (данные из сделок)</t>
  </si>
  <si>
    <t>Зачисление д/с (погашение Беларусь07) (данные из сделок)</t>
  </si>
  <si>
    <t>Дивиденды ЛСР ао; ISIN RU000A0JPFP0; Дата Фиксации 29/04/2025; Кол-во 5; Ставка Выплаты 78; Курс конвертации 1.0000; Налог удерж (данные из сделок)</t>
  </si>
  <si>
    <t>Купон по RU000A10BBG1 - ТЕХЛиз 1P7 1шт. по 22.19 RUR (данные из БД)</t>
  </si>
  <si>
    <t>Зачисление д/с (купон 1 по ТЕХЛиз 1P7) (данные из сделок)</t>
  </si>
  <si>
    <t>Зачисление д/с (купон 12 по 26229) (данные из сделок)</t>
  </si>
  <si>
    <t>Купон по RU000A10AHU1 - ОйлРес1P1 1шт. по 27.12 RUR (данные из БД)</t>
  </si>
  <si>
    <t>Зачисление д/с (купон 5 по ОйлРес1P1) (данные из сделок)</t>
  </si>
  <si>
    <t>Зачисление д/с (купон 21 по iКарРус1P3) (данные из сделок)</t>
  </si>
  <si>
    <t>Амортизация РКСЭталон4: 1 шт. по 40.67 RUR.  (данные из БД)</t>
  </si>
  <si>
    <t>Купон по RU000A109NC4 - РКСЭталон4 1шт. по 13.75 RUR (данные из БД)</t>
  </si>
  <si>
    <t>Дивиденд по TATN - Татнфт 3ао 3шт. по 43.11 RUR - налог 17 RUR (данные из БД)</t>
  </si>
  <si>
    <t>Купон по RU000A10AZY5 - АПРИ 2Р9 1шт. по 26.3 RUR (данные из БД)</t>
  </si>
  <si>
    <t>Зачисление д/с (купон 3 по АПРИ 2Р9) (данные из сделок)</t>
  </si>
  <si>
    <t>Зачисление д/с (купон 7 по РКСЭталон4) (данные из сделок)</t>
  </si>
  <si>
    <t>Зачисление д/с (купон 5 по ВСК 1P-03R) (данные из сделок)</t>
  </si>
  <si>
    <t>Зачисление д/с (купон 6 по ПочтаР2P01) (данные из сделок)</t>
  </si>
  <si>
    <t>Зачисление д/с (купон 8 по ОФЗ 26238) (данные из сделок)</t>
  </si>
  <si>
    <t>Дивиденд по OZPH - iОзонФарм 10шт. по 0.26 RUR - налог 0 RUR (данные из БД)</t>
  </si>
  <si>
    <t>Дивиденды за 2024 год по акциям ПАО Озон Фармацевтика. Без НДС. Кол-во ЦБ: 10 (данные из сделок)</t>
  </si>
  <si>
    <t>Зачисление д/с (купон 2 по ТЕХЛиз 1P7) (данные из сделок)</t>
  </si>
  <si>
    <t>Дивиденд по GEMA - iММЦБ ао 10шт. по 2.4 RUR - налог 3 RUR (данные из БД)</t>
  </si>
  <si>
    <t>Дивиденды Татнфт 3ао; ISIN RU0009033591; Дата Фиксации 02/06/2025; Кол-во 3; Ставка Выплаты 43.1100000000; Курс конвертации 1.00 (данные из сделок)</t>
  </si>
  <si>
    <t>Зачисление д/с (купон 6 по ОйлРес1P1) (данные из сделок)</t>
  </si>
  <si>
    <t>Дивиденды iММЦБ ао; ISIN RU000A100GC7; Дата Фиксации 16/06/2025; Кол-во 10; Ставка Выплаты 2.4000000000; Курс конвертации 1.0000 (данные из сделок)</t>
  </si>
  <si>
    <t>Зачисление д/с (купон 22 по iКарРус1P3) (данные из сделок)</t>
  </si>
  <si>
    <t>Амортизация РКСЭталон4: 1 шт. по 39.47 RUR.  (данные из БД)</t>
  </si>
  <si>
    <t>Купон по RU000A109NC4 - РКСЭталон4 1шт. по 12.59 RUR (данные из БД)</t>
  </si>
  <si>
    <t>Зачисление д/с (купон 8 по РКСЭталон4) (данные из сделок)</t>
  </si>
  <si>
    <t>Зачисление д/с (купон 4 по АПРИ 2Р9) (данные из сделок)</t>
  </si>
  <si>
    <t>Дивиденд по OZPH - iОзонФарм 10шт. по 0.28 RUR - налог 0 RUR (данные из БД)</t>
  </si>
  <si>
    <t>Дивиденд по MTSS - МТС-ао 30шт. по 35 RUR - налог 126 RUR (данные из БД)</t>
  </si>
  <si>
    <t>Дивиденды за 1 квартал 2025 года по акциям ПАО Озон Фармацевтика. Без НДС. Кол-во ЦБ: 10 (данные из сделок)</t>
  </si>
  <si>
    <t>Зачисление д/с (купон 6 по БелугаБП5) (данные из сделок)</t>
  </si>
  <si>
    <t>Дивиденд по X5 - КЦ ИКС 5 1шт. по 648 RUR - налог 84 RUR (данные из БД)</t>
  </si>
  <si>
    <t>Дивиденд по MOEX - МосБиржа 10шт. по 26.11 RUR - налог 34 RUR (данные из БД)</t>
  </si>
  <si>
    <t>Зачисление д/с (купон 3 по ТЕХЛиз 1P7) (данные из сделок)</t>
  </si>
  <si>
    <t>Дивиденд по VTBR - ВТБ ао 24шт. по 25.58 RUR - налог 74 RUR (данные из БД)</t>
  </si>
  <si>
    <t>Дивиденд по NMTP - НМТП ао 300шт. по 0.96 RUR - налог 37 RUR (данные из БД)</t>
  </si>
  <si>
    <t>Дивиденды за 2024 год по акциям ПАО Корпоративный центр ИКС 5. Без НДС. Кол-во ЦБ: 1 (данные из сделок)</t>
  </si>
  <si>
    <t>Дивиденд по AFLT - Аэрофлот 30шт. по 5.27 RUR - налог 19 RUR (данные из БД)</t>
  </si>
  <si>
    <t>Купон по RU000A106540 - МВ ФИН 1Р4 1шт. по 62.33 RUR (данные из БД)</t>
  </si>
  <si>
    <t>Дивиденд по SBERP - Сбербанк-п 10шт. по 34.84 RUR - налог 45 RUR (данные из БД)</t>
  </si>
  <si>
    <t>Зачисление д/с (купон 9 по МВ ФИН 1Р4) (данные из сделок)</t>
  </si>
  <si>
    <t>Дивиденд по ROSN - Роснефть 3шт. по 14.68 RUR - налог 6 RUR (данные из БД)</t>
  </si>
  <si>
    <t>Дивиденды МТС-ао; ISIN RU0007775219; Дата Фиксации 07/07/2025; Кол-во 30; Ставка Выплаты 35; Курс конвертации 1.0000; Налог удер (данные из сделок)</t>
  </si>
  <si>
    <t>Дивиденды ВТБ ао; ISIN RU000A0JP5V6; Дата Фиксации 11/07/2025; Кол-во 24; Ставка Выплаты 25.5800000000; Курс конвертации 1.0000; (данные из сделок)</t>
  </si>
  <si>
    <t>Дивиденды МосБиржа; ISIN RU000A0JR4A1; Дата Фиксации 10/07/2025; Кол-во 10; Ставка Выплаты 26.1100000000; Курс конвертации 1.000 (данные из сделок)</t>
  </si>
  <si>
    <t>Зачисление д/с (купон 7 по ОилРес1P1) (данные из сделок)</t>
  </si>
  <si>
    <t>Дивиденды НМТП ао; ISIN RU0009084446; Дата Фиксации 14/07/2025; Кол-во 300; Ставка Выплаты 0.9573000000; Курс конвертации 1.0000 (данные из сделок)</t>
  </si>
  <si>
    <t>Зачисление д/с (купон 11 по Новотр 1Р3) (данные из сделок)</t>
  </si>
  <si>
    <t>Зачисление д/с (купон 23 по iКарРус1P3) (данные из сделок)</t>
  </si>
  <si>
    <t>Зачисление д/с (купон 11 по 26233) (данные из сделок)</t>
  </si>
  <si>
    <t>Дивиденды Аэрофлот; ISIN RU0009062285; Дата Фиксации 18/07/2025; Кол-во 30; Ставка Выплаты 5.2700000000; Курс конвертации 1.0000 (данные из сделок)</t>
  </si>
  <si>
    <t>Амортизация РКСЭталон4: 1 шт. по 36.01 RUR.  (данные из БД)</t>
  </si>
  <si>
    <t>Купон по RU000A109NC4 - РКСЭталон4 1шт. по 12.29 RUR (данные из БД)</t>
  </si>
  <si>
    <t>Зачисление д/с (купон 9 по РКСЭталон4) (данные из сделок)</t>
  </si>
  <si>
    <t>Зачисление д/с (купон 5 по АПРИ 2Р9) (данные из сделок)</t>
  </si>
  <si>
    <t>Дивиденды за 2024 год по акциям ПАО НК Роснефть. Без НДС. Кол-во ЦБ: 3 (данные из сделок)</t>
  </si>
  <si>
    <t>Дивиденды Сбербанк-п; ISIN RU0009029557; Дата Фиксации 18/07/2025; Кол-во 10; Ставка Выплаты 34.8400000000; Курс конвертации 1.0 (данные из сделок)</t>
  </si>
  <si>
    <t>Зачисление д/с (купон 4 по ТЕХЛиз 1P7) (данные из сделок)</t>
  </si>
  <si>
    <t>Дивиденд по RTKMP - Ростел -ап 30шт. по 6.25 RUR - налог 21 RUR (данные из БД)</t>
  </si>
  <si>
    <t>Зачисление д/с (купон 5 по Полюс Б1P3) (данные из сделок)</t>
  </si>
  <si>
    <t>Зачисление д/с (купон 8 по ОилРес1P1) (данные из сделок)</t>
  </si>
  <si>
    <t>Дивиденды Ростел -ап; ISIN RU0009046700; Дата Фиксации 13/08/2025; Кол-во 30; Ставка Выплаты 6.2500000000; Курс конвертации 1.00 (данные из сделок)</t>
  </si>
  <si>
    <t>Зачисление д/с (купон 24 по iКарРус1P3) (данные из сделок)</t>
  </si>
  <si>
    <t>Амортизация РКСЭталон4: 1 шт. по 35.13 RUR.  (данные из БД)</t>
  </si>
  <si>
    <t>Купон по RU000A109NC4 - РКСЭталон4 1шт. по 11.63 RUR (данные из БД)</t>
  </si>
  <si>
    <t>Зачисление д/с (купон 10 по РКСЭталон4) (данные из сделок)</t>
  </si>
  <si>
    <t>Зачисление д/с (купон 6 по АПРИ 2Р9) (данные из сделок)</t>
  </si>
  <si>
    <t>Зачисление д/с (купон 5 по ТЕХЛиз 1P7) (данные из сделок)</t>
  </si>
  <si>
    <t>Зачисление д/с (купон 4 по ОФЗ 26244) (данные из сделок)</t>
  </si>
  <si>
    <t>Зачисление д/с (купон 9 по ОилРес1P1) (данные из сделок)</t>
  </si>
  <si>
    <t>Зачисление д/с (купон 25 по iКарРус1P3) (данные из сделок)</t>
  </si>
  <si>
    <t>Амортизация РКСЭталон4: 1 шт. по 32.66 RUR.  (данные из БД)</t>
  </si>
  <si>
    <t>Купон по RU000A109NC4 - РКСЭталон4 1шт. по 10.64 RUR (данные из БД)</t>
  </si>
  <si>
    <t>Зачисление д/с (купон 7 по АПРИ 2Р9) (данные из сделок)</t>
  </si>
  <si>
    <t>Зачисление д/с (купон 11 по РКСЭталон4) (данные из сделок)</t>
  </si>
  <si>
    <t>Дивиденды за 1 полугодие 2025 года по акциям МКПАО ЯНДЕКС. Без НДС. Кол-во ЦБ: 2 (данные из сделок)</t>
  </si>
  <si>
    <t>Дивиденд по OZPH - iОзонФарм 10шт. по 0.24 RUR - налог 0 RUR (данные из БД)</t>
  </si>
  <si>
    <t>Дивиденды iММЦБ ао; ISIN RU000A100GC7; Дата Фиксации 29/09/2025; Кол-во 10; Ставка Выплаты 5; Курс конвертации 1.0000; Налог уде (данные из сделок)</t>
  </si>
  <si>
    <t>Зачисление д/с (купон 6 по ТЕХЛиз 1P7) (данные из сделок)</t>
  </si>
  <si>
    <t>Дивиденды за полугодие 2025 года по акциям ПАО Озон Фармацевтика. Без НДС. Кол-во ЦБ: 10 (данные из сделок)</t>
  </si>
  <si>
    <t>Дивиденд по TATN - Татнфт 3ао 3шт. по 14.35 RUR - налог 6 RUR (данные из БД)</t>
  </si>
  <si>
    <t>Зачисление д/с (купон 10 по МВ ФИН 1Р4) (данные из сделок)</t>
  </si>
  <si>
    <t>Зачисление д/с (купон 10 по ОилРес1P1) (данные из сделок)</t>
  </si>
  <si>
    <t>Зачисление д/с (купон 26 по iКарРус1P3) (данные из сделок)</t>
  </si>
  <si>
    <t>Зачисление д/с (купон 12 по Новотр 1Р3) (данные из сделок)</t>
  </si>
  <si>
    <t>Дивиденды Татнфт 3ао; ISIN RU0009033591; Дата Фиксации 14/10/2025; Кол-во 3; Ставка Выплаты 14.3500000000; Курс конвертации 1.00 (данные из сделок)</t>
  </si>
  <si>
    <t>Зачисление д/с (купон 8 по АПРИ 2Р9) (данные из сделок)</t>
  </si>
  <si>
    <t>Амортизация РКСЭталон4: 1 шт. по 38.68 RUR.  (данные из БД)</t>
  </si>
  <si>
    <t>Купон по RU000A109NC4 - РКСЭталон4 1шт. по 10.4 RUR (данные из БД)</t>
  </si>
  <si>
    <t>Зачисление д/с (купон 12 по РКСЭталон4) (данные из сделок)</t>
  </si>
  <si>
    <t>Дивиденд по OGKB - ОГК-2 ао 8000шт. по 0.06 RUR - налог 62 RUR (данные из БД)</t>
  </si>
  <si>
    <t>Зачисление д/с (купон 7 по ТЕХЛиз 1P7) (данные из сделок)</t>
  </si>
  <si>
    <t>Амортизация ОФЗ 26229: 1 шт. по 1000 RUR.  (данные из БД)</t>
  </si>
  <si>
    <t>Зачисление д/с (купон 13 по 26229) (данные из сделок)</t>
  </si>
  <si>
    <t>Зачисление д/с (погашение 26229) (данные из сделок)</t>
  </si>
  <si>
    <t>Дивиденды ОГК-2 ао; ISIN RU000A0JNG55; Дата Фиксации 05/11/2025; Кол-во 8000; Ставка Выплаты 0.0598167018; Курс конвертации 1.00 (данные из сделок)</t>
  </si>
  <si>
    <t>Зачисление д/с (купон 11 по ОилРес1P1) (данные из сделок)</t>
  </si>
  <si>
    <t>Зачисление д/с (купон 27 по iКарРус1P3) (данные из сделок)</t>
  </si>
  <si>
    <t>Амортизация РКСЭталон4: 1 шт. по 34.22 RUR.  (данные из БД)</t>
  </si>
  <si>
    <t>Купон по RU000A109NC4 - РКСЭталон4 1шт. по 9.38 RUR (данные из БД)</t>
  </si>
  <si>
    <t>Зачисление д/с (купон 9 по АПРИ 2Р9) (данные из сделок)</t>
  </si>
  <si>
    <t>Зачисление д/с (купон 13 по РКСЭталон4) (данные из сделок)</t>
  </si>
  <si>
    <t>Зачисление д/с (купон 6 по ВСК 1P-03R) (данные из сделок)</t>
  </si>
  <si>
    <t>Зачисление д/с (купон 9 по ОФЗ 26238) (данные из сделок)</t>
  </si>
  <si>
    <t>Зачисление д/с (купон 7 по ПочтаР2P01) (данные из сделок)</t>
  </si>
  <si>
    <t>Зачисление д/с (купон 8 по ТЕХЛиз 1P7) (данные из сделок)</t>
  </si>
  <si>
    <t>Выплата купонов Ойл Ресурс Групп-001P-01, номер купона 12 (данные из сделок)</t>
  </si>
  <si>
    <t>Выплата купонов iКарРус1P3, номер купона 28 (данные из сделок)</t>
  </si>
  <si>
    <t>Выплата купонов АПРИ-БО-002Р-09, номер купона 10 (данные из сделок)</t>
  </si>
  <si>
    <t>Дивиденд по GEMA - iММЦБ ао 10шт. по 3 RUR - налог 4 RUR (данные из БД)</t>
  </si>
  <si>
    <t>Амортизация РКСЭталон4: 1 шт. по 33.53 RUR.  (данные из БД)</t>
  </si>
  <si>
    <t>Купон по RU000A109NC4 - РКСЭталон4 1шт. по 9.06 RUR (данные из БД)</t>
  </si>
  <si>
    <t>Дивиденд по X5 - КЦ ИКС 5 1шт. по 368 RUR (данные из БД)</t>
  </si>
  <si>
    <t>Дивиденд по TATN - Татнфт 3ао 3шт. по 8.13 RUR - налог 3 RUR (данные из БД)</t>
  </si>
  <si>
    <t>Дивиденд по OZPH - iОзонФарм 20шт. по 0.27 RUR (данные из БД)</t>
  </si>
  <si>
    <t>Дивиденд по ROSN - Роснефть 3шт. по 11.56 RUR (данные из БД)</t>
  </si>
  <si>
    <t>Зачисление д/с (погашение РКСЭталон4) (данные из сделок)</t>
  </si>
  <si>
    <t>Выплата купонов РКСЭталон4, номер купона 14 (данные из сделок)</t>
  </si>
  <si>
    <t>Выплата купонов ТЕХЛиз 1P7, номер купона 9 (данные из сделок)</t>
  </si>
  <si>
    <t>Выплата купонов НоваБевБП5, номер купона 7 (данные из сделок)</t>
  </si>
  <si>
    <t>Дивиденды за 9 месяцев 2025 года по акциям ПАО Озон Фармацевтика. Без НДС. Кол-во ЦБ: 20 (данные из сделок)</t>
  </si>
  <si>
    <t>Выплата купонов МВ Финанс-001Р-04, номер купона 11 (данные из сделок)</t>
  </si>
  <si>
    <t>Выплата дивидендов iММЦБ ао. Налог удержан. (данные из сделок)</t>
  </si>
  <si>
    <t>Дивиденды за 9 месяцев 2025 года по акциям ПАО Корпоративный центр ИКС 5. Без НДС. Кол-во ЦБ: 1 (данные из сделок)</t>
  </si>
  <si>
    <t>Выплата купонов ОилРес1P1, номер купона 13 (данные из сделок)</t>
  </si>
  <si>
    <t>Выплата купонов iКарРус1P3, номер купона 29 (данные из сделок)</t>
  </si>
  <si>
    <t>Выплата дивидендов Татнфт 3ао. Налог удержан. (данные из сделок)</t>
  </si>
  <si>
    <t>Амортизация Новотр 1Р3: 1 шт. по 125 RUR.  (данные из БД)</t>
  </si>
  <si>
    <t>Дивиденды за 9 месяцев 2025 года по акциям ПАО НК Роснефть. Без НДС. Кол-во ЦБ: 3 (данные из сделок)</t>
  </si>
  <si>
    <t>Выплата купонов ОФЗ-26233-ПД, номер купона 12 (данные из сделок)</t>
  </si>
  <si>
    <t>Выплата купонов АПРИ 2Р9, номер купона 11 (данные из сделок)</t>
  </si>
  <si>
    <t>Зачисление д/с (погашение Новотранс ХК-001Р-03) (данные из сделок)</t>
  </si>
  <si>
    <t>Выплата купонов Новотранс ХК-001Р-03, номер купона 13 (данные из сделок)</t>
  </si>
  <si>
    <t>Амортизация РКСЭталон4: 1 шт. по 37.29 RUR.  (данные из БД)</t>
  </si>
  <si>
    <t>Купон по RU000A109NC4 - РКСЭталон4 1шт. по 8.45 RUR (данные из БД)</t>
  </si>
  <si>
    <t>Выплата купонов РКСЭталон4, номер купона 15 (данные из сделок)</t>
  </si>
  <si>
    <t>Выплата купонов ТЕХЛиз 1P7, номер купона 10 (данные из сделок)</t>
  </si>
  <si>
    <t>Выплата купонов Полюс Б1P3, номер купона 6 (данные из сделок)</t>
  </si>
  <si>
    <t>Выплата купонов ОилРес1P1, номер купона 14 (данные из сделок)</t>
  </si>
  <si>
    <t>Выплата купонов iКарРус1P3, номер купона 30 (данные из сделок)</t>
  </si>
  <si>
    <t>Выплата купонов АПРИ 2Р9, номер купона 12 (данные из сделок)</t>
  </si>
  <si>
    <t>Амортизация РКСЭталон4: 1 шт. по 27.55 RUR.  (данные из БД)</t>
  </si>
  <si>
    <t>Купон по RU000A109NC4 - РКСЭталон4 1шт. по 7.02 RUR (данные из БД)</t>
  </si>
  <si>
    <t>Выплата купонов РКСЭталон4, номер купона 16 (данные из сделок)</t>
  </si>
  <si>
    <t>Выплата купонов ТЕХЛиз 1P7, номер купона 11 (данные из сделок)</t>
  </si>
  <si>
    <t>Выплата купонов ОилРес1P1, номер купона 15 (данные из сделок)</t>
  </si>
  <si>
    <t>Выплата купонов ОФЗ 26244, номер купона 5 (данные из сделок)</t>
  </si>
  <si>
    <t>Выплата купонов iКарРус1P3, номер купона 31 (данные из сделок)</t>
  </si>
  <si>
    <t>Купон по RU000A10AZY5 - АПРИ 2Р9 1шт. по 19.73 RUR (данные из БД)</t>
  </si>
  <si>
    <t>Выплата купонов АПРИ 2Р9, номер купона 13 (данные из сделок)</t>
  </si>
  <si>
    <t>Амортизация РКСЭталон4: 1 шт. по 29.42 RUR.  (данные из БД)</t>
  </si>
  <si>
    <t>Купон по RU000A109NC4 - РКСЭталон4 1шт. по 7.27 RUR (данные из БД)</t>
  </si>
  <si>
    <t>Выплата купонов РКСЭталон4, номер купона 17 (данные из сделок)</t>
  </si>
  <si>
    <t>Выплата купонов ТЕХЛиз 1P7, номер купона 12 (данные из сделок)</t>
  </si>
  <si>
    <t>Амортизация МВ ФИН 1Р4: 1 шт. по 1000 RUR.  (данные из БД)</t>
  </si>
  <si>
    <t>Выплата купонов МВ ФИН 1Р4, номер купона 12 (данные из сделок)</t>
  </si>
  <si>
    <t>Зачисление д/с (погашение МВ ФИН 1Р4) (данные из сделок)</t>
  </si>
  <si>
    <t>Выплата купонов ОилРес1P1, номер купона 16 (данные из сделок)</t>
  </si>
  <si>
    <t>Дивиденд по YDEX - ЯНДЕКС 2шт. по 110 RUR (данные из БД)</t>
  </si>
  <si>
    <t>Выплата купонов Делимобиль 1P-03, номер купона 32 (данные из сделок)</t>
  </si>
  <si>
    <t>Купон по RU000A105CM4 - Новотр 1Р3 1шт. по 25.52 RUR (данные из БД)</t>
  </si>
  <si>
    <t>Выплата купонов АПРИ 2Р9, номер купона 14 (данные из сделок)</t>
  </si>
  <si>
    <t>Выплата купонов Новотр 1Р3, номер купона 14 (данные из сделок)</t>
  </si>
  <si>
    <t>Зачисление д/с (амортизация Новотр 1Р3) (данные из сделок)</t>
  </si>
  <si>
    <t>Дивиденды за 2025 год по акциям МКПАО ЯНДЕКС. Без НДС. Кол-во ЦБ: 2 (данные из сделок)</t>
  </si>
  <si>
    <t>Амортизация РКСЭталон4: 1 шт. по 35.03 RUR.  (данные из БД)</t>
  </si>
  <si>
    <t>Купон по RU000A109NC4 - РКСЭталон4 1шт. по 6.51 RUR (данные из БД)</t>
  </si>
  <si>
    <t>Дивиденд по LKOH - ЛУКОЙЛ 1шт. по 278 RUR - налог 36 RUR (данные из БД)</t>
  </si>
  <si>
    <t>Выплата купонов РКСЭталон4, номер купона 18 (данные из сделок)</t>
  </si>
  <si>
    <t>Выплата купонов ТЕХЛиз 1P7, номер купона 13 (данные из сделок)</t>
  </si>
  <si>
    <t>Выплата дивидендов ЛУКОЙЛ. Налог удержан. (данные из сделок)</t>
  </si>
  <si>
    <t>Выплата купонов ОилРес1P1, номер купона 17 (данные из сделок)</t>
  </si>
  <si>
    <t>Выплата купонов Делимобиль 1P-03, номер купона 33 (данные из сделок)</t>
  </si>
  <si>
    <t>Выплата купонов АПРИ 2Р9, номер купона 15 (данные из сделок)</t>
  </si>
  <si>
    <t>Амортизация РКСЭталон4: 1 шт. по 29.9 RUR.  (данные из БД)</t>
  </si>
  <si>
    <t>Купон по RU000A109NC4 - РКСЭталон4 1шт. по 6.09 RUR (данные из БД)</t>
  </si>
  <si>
    <t>Выплата купонов РКСЭталон4, номер купона 19 (данные из сделок)</t>
  </si>
  <si>
    <t>Выплата купонов ВСК 1P-03R, номер купона 7 (данные из сделок)</t>
  </si>
  <si>
    <t>Выплата купонов ОФЗ 26238, номер купона 10 (данные из сделок)</t>
  </si>
  <si>
    <t>Выплата купонов ПочтаР2P01, номер купона 8 (данные из сделок)</t>
  </si>
  <si>
    <t>Выплата купонов ТЕХЛиз 1P7, номер купона 14 (данные из сделок)</t>
  </si>
  <si>
    <t>Дивиденды за 2025 год по акциям ПАО Озон Фармацевтика. Без НДС. Кол-во ЦБ: 20 (данные из сделок)</t>
  </si>
  <si>
    <t>Дивиденд по GEMA - iММЦБ ао 10шт. по 2.8 RUR - налог 4 RUR (данные из БД)</t>
  </si>
  <si>
    <t>Выплата купонов ОилРес1P1, номер купона 18 (данные из сделок)</t>
  </si>
  <si>
    <t>Выплата купонов Делимобиль 1P-03, номер купона 34 (данные из сделок)</t>
  </si>
  <si>
    <t>Выплата дивидендов RU000A100GC7. Налог удержан. (данные из сделок)</t>
  </si>
  <si>
    <t>Выплата купонов АПРИ 2Р9, номер купона 16 (данные из сделок)</t>
  </si>
  <si>
    <t>Амортизация РКСЭталон4: 1 шт. по 27.13 RUR.  (данные из БД)</t>
  </si>
  <si>
    <t>Купон по RU000A109NC4 - РКСЭталон4 1шт. по 5.37 RUR (данные из БД)</t>
  </si>
  <si>
    <t>Выплата купонов РКСЭталон4, номер купона 20 (данные из сделок)</t>
  </si>
  <si>
    <t>Амортизация ТЕХЛиз 1P7: 1 шт. по 100 RUR.  (данные из БД)</t>
  </si>
  <si>
    <t>Выплата купонов ТЕХЛиз 1P7, номер купона 15 (данные из сделок)</t>
  </si>
  <si>
    <t>Зачисление д/с (амортизация ТЕХЛиз 1P7) (данные из сделок)</t>
  </si>
  <si>
    <t>Амортизация БелугаБП5: 1 шт. по 250 RUR.  (данные из БД)</t>
  </si>
  <si>
    <t>Зачисление д/с (амортизация НоваБевБП5) (данные из сделок)</t>
  </si>
  <si>
    <t>Выплата купонов НоваБевБП5, номер купона 8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</si>
  <si>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</si>
  <si>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</si>
  <si>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</si>
  <si>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</si>
  <si>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</si>
  <si>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</si>
  <si>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</si>
  <si>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</si>
  <si>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</si>
  <si>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FXRB</t>
  </si>
  <si>
    <t>FXTB</t>
  </si>
  <si>
    <t>RU000A100D30</t>
  </si>
  <si>
    <t>SU26223RMFS6</t>
  </si>
  <si>
    <t>RU000A0ZYFC6</t>
  </si>
  <si>
    <t>DSKY</t>
  </si>
  <si>
    <t>FXIM</t>
  </si>
  <si>
    <t>POLY</t>
  </si>
  <si>
    <t>RU000A0JW5C7</t>
  </si>
  <si>
    <t>FXWO</t>
  </si>
  <si>
    <t>FXDM</t>
  </si>
  <si>
    <t>RU000A100D89</t>
  </si>
  <si>
    <t>RU000A102Y58</t>
  </si>
  <si>
    <t>SU26229RMFS3</t>
  </si>
  <si>
    <t>YNDX</t>
  </si>
  <si>
    <t>RU000A106540</t>
  </si>
  <si>
    <t>GMKN
ГМКНорНик</t>
  </si>
  <si>
    <t>YDEX
ЯНДЕКС</t>
  </si>
  <si>
    <t>MTSS
МТС-ао</t>
  </si>
  <si>
    <t>LKOH
ЛУКОЙЛ</t>
  </si>
  <si>
    <t>SBERP
Сбербанк-п</t>
  </si>
  <si>
    <t>GAZP
ГАЗПРОМ ао</t>
  </si>
  <si>
    <t>LSRG
ЛСР ао</t>
  </si>
  <si>
    <t>ALRS
АЛРОСА ао</t>
  </si>
  <si>
    <t>NMTP
НМТП ао</t>
  </si>
  <si>
    <t>X5
КЦ ИКС 5</t>
  </si>
  <si>
    <t>ROSN
Роснефть</t>
  </si>
  <si>
    <t>NLMK
НЛМК ао</t>
  </si>
  <si>
    <t>OGKB
ОГК-2 ао</t>
  </si>
  <si>
    <t>TGKA
ТГК-1</t>
  </si>
  <si>
    <t>VTBR
ВТБ ао</t>
  </si>
  <si>
    <t>MOEX
МосБиржа</t>
  </si>
  <si>
    <t>MVID
М.видео</t>
  </si>
  <si>
    <t>TATN
Татнфт 3ао</t>
  </si>
  <si>
    <t>RTKMP
Ростел -ап</t>
  </si>
  <si>
    <t>RUAL
РУСАЛ ао</t>
  </si>
  <si>
    <t>HYDR
РусГидро</t>
  </si>
  <si>
    <t>AFLT
Аэрофлот</t>
  </si>
  <si>
    <t>GEMA
iММЦБ ао</t>
  </si>
  <si>
    <t>MAGN
ММК</t>
  </si>
  <si>
    <t>OZPH
iОзонФарм</t>
  </si>
  <si>
    <t>SNGSP
Сургнфгз-п</t>
  </si>
  <si>
    <t>SGZH
Сегежа</t>
  </si>
  <si>
    <t>FXCN
FXCN ETF</t>
  </si>
  <si>
    <t>FXGD
FXGD ETF</t>
  </si>
  <si>
    <t>FXDE
FXDE ETF</t>
  </si>
  <si>
    <t>FXRU
FXRU ETF</t>
  </si>
  <si>
    <t>FXUS
FXUS ETF</t>
  </si>
  <si>
    <t>FXES
FXES ETF</t>
  </si>
  <si>
    <t>RU000A1099U0
ЗПИФСовр 9</t>
  </si>
  <si>
    <t>SU26233RMFS5
ОФЗ 26233</t>
  </si>
  <si>
    <t>RU000A10AHU1
ОйлРес1P1</t>
  </si>
  <si>
    <t>RU000A105VC5
Полюс Б1P3</t>
  </si>
  <si>
    <t>RU000A105KR6
ВСК 1P-03R</t>
  </si>
  <si>
    <t>RU000A104V75
ПочтаР2P01</t>
  </si>
  <si>
    <t>RU000A10AZY5
АПРИ 2Р9</t>
  </si>
  <si>
    <t>RU000A10BBG1
ТЕХЛиз 1P7</t>
  </si>
  <si>
    <t>RU000A106UW3
iКарРус1P3</t>
  </si>
  <si>
    <t>SU26244RMFS2
ОФЗ 26244</t>
  </si>
  <si>
    <t>RU000A105CM4
Новотр 1Р3</t>
  </si>
  <si>
    <t>RU000A104Y15
БелугаБП5</t>
  </si>
  <si>
    <t>SU26238RMFS4
ОФЗ 26238</t>
  </si>
  <si>
    <t>RU000A109NC4
РКСЭталон4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</si>
  <si>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</si>
  <si>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</si>
  <si>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</si>
  <si>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</si>
  <si>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</si>
  <si>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</si>
  <si>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</si>
  <si>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</si>
  <si>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</si>
  <si>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FinEx USA UCITS ETF</t>
  </si>
  <si>
    <t>FINEX GERMANY UCITS ETF</t>
  </si>
  <si>
    <t>FinEx Rus Eurobonds ETF (RUB)</t>
  </si>
  <si>
    <t>FinEx Gold ETF USD</t>
  </si>
  <si>
    <t>FINEX CHINA UCITS ETF</t>
  </si>
  <si>
    <t>FinEx Rus Eurobonds ETF (USD)</t>
  </si>
  <si>
    <t>FinEx USD CASH EQUIVALENTS ETF</t>
  </si>
  <si>
    <t>ПАО Московская Биржа</t>
  </si>
  <si>
    <t>Сбербанк России ПАО ап</t>
  </si>
  <si>
    <t>Мобильные ТелеСистемы ПАО ао</t>
  </si>
  <si>
    <t>НМТП (ПАО) ао</t>
  </si>
  <si>
    <t>Аэрофлот-росс.авиалин(ПАО)ао</t>
  </si>
  <si>
    <t>Республика Беларусь 03</t>
  </si>
  <si>
    <t>ОФЗ-ПД 26223 28/02/24</t>
  </si>
  <si>
    <t>ОФЗ-ПД 26233 18/07/2035</t>
  </si>
  <si>
    <t>Мобильные ТелеСистемы 001P-03</t>
  </si>
  <si>
    <t>Группа ЛСР ПАО ао</t>
  </si>
  <si>
    <t>ОГК-2 ПАО ао</t>
  </si>
  <si>
    <t>ПАО Детский мир</t>
  </si>
  <si>
    <t>РУСАЛ ОК МКПАО ао</t>
  </si>
  <si>
    <t>ПАО "Татнефть" ао</t>
  </si>
  <si>
    <t>АЛРОСА ПАО ао</t>
  </si>
  <si>
    <t>FINEX USA INF TECH UCITS ETF</t>
  </si>
  <si>
    <t>Polymetal International plc</t>
  </si>
  <si>
    <t>ГМК Нор.Никель ПАО об БО-05</t>
  </si>
  <si>
    <t>Ростелеком (ПАО) ап.</t>
  </si>
  <si>
    <t>FinEx USD GLOBAL EQUITY UC ETF</t>
  </si>
  <si>
    <t>dohod</t>
  </si>
  <si>
    <t>Дивиденды по акциям ПАО Детский мир за 9 месяцев 2020 года. Налог удержан.  Без НДС.</t>
  </si>
  <si>
    <t>Зачисление д/с (купон 3 по Беларусь03)</t>
  </si>
  <si>
    <t>Зачисление д/с (купон 2 по 26233). Налог удержан.</t>
  </si>
  <si>
    <t>"Магнитогорск.мет.комб" ПАО ао</t>
  </si>
  <si>
    <t>ПАО "НЛМК" ао</t>
  </si>
  <si>
    <t>"Газпром" (ПАО) ао</t>
  </si>
  <si>
    <t>Зачисление д/с (купон 6 по 26223). Налог удержан.</t>
  </si>
  <si>
    <t>ао ПАО "ТГК-1"</t>
  </si>
  <si>
    <t>"М.видео" ПАО ао</t>
  </si>
  <si>
    <t>ПАО ММЦБ ао</t>
  </si>
  <si>
    <t>ПАО "РусГидро"</t>
  </si>
  <si>
    <t>ГДР X5 RetailGroup N.V.ORD SHS</t>
  </si>
  <si>
    <t>FinEx Ex-USA ETF USD</t>
  </si>
  <si>
    <t>Зачисление д/с (купон 7 по МТС 001P-3). Налог удержан.</t>
  </si>
  <si>
    <t>Республика Беларусь 07</t>
  </si>
  <si>
    <t>Дивиденды по акциям ПАО Группа ЛСР за 2020 г. Налог удержан.  Без НДС.</t>
  </si>
  <si>
    <t>Брусника 001P-02</t>
  </si>
  <si>
    <t>Дивиденды по акциям ПАО НЛМК за 2020 год. Налог удержан.  Без НДС.</t>
  </si>
  <si>
    <t>Дивиденды по акциям ПАО Сбербанк за 2020 год. Налог удержан.  Без НДС.</t>
  </si>
  <si>
    <t>Дивиденды по акциям ПАО Московская Биржа за 2020 год. Налог удержан.  Без НДС.</t>
  </si>
  <si>
    <t>Дивиденды по акциям ПАО М.видео за 2020 г. Налог удержан.  Без НДС.</t>
  </si>
  <si>
    <t>Дивиденды по акциям Polymetal International plc ISIN  JE00B6T5S470. Без НДС.  Курс Банка России на дату выплаты 73.4979 руб. Доп</t>
  </si>
  <si>
    <t>Дивиденды по акциям ПАО ММЦБ за  2020 г. Налог удержан.  Без НДС.</t>
  </si>
  <si>
    <t>Дивиденды по X5 RETAIL GROUP NV - REG S GDR (ISIN US98387E2054), удерж. Dividend fees 0.02 USD на 1ц.б.. Без НДС. Внеш.налог 0.2</t>
  </si>
  <si>
    <t>Дивиденды по акциям ПАО ММК за 2020 год. Налог удержан.  Без НДС.</t>
  </si>
  <si>
    <t>Дивиденды по акциям ПАО ММК за 1 квартал 2021 года. Налог удержан.  Без НДС.</t>
  </si>
  <si>
    <t>Зачисление д/с (купон 1 по Брус 1P02). Налог удержан.</t>
  </si>
  <si>
    <t>Дивиденды по акциям ПАО НЛМК за 1 квартал 2021 года. Налог удержан.  Без НДС.</t>
  </si>
  <si>
    <t>ао ПАО Банк ВТБ</t>
  </si>
  <si>
    <t>Дивиденды по акциям АК АЛРОСА (ПАО) за 2020 год. Налог удержан.  Без НДС.</t>
  </si>
  <si>
    <t>Дивиденды по акциям ПАО ОГК-2 за 2020 год. Налог удержан.  Без НДС.</t>
  </si>
  <si>
    <t>Дивиденды по акциям ПАО Детский мир за 12 месяцев 2020 г. Налог удержан.  Без НДС.</t>
  </si>
  <si>
    <t>Дивиденды по акциям ПАО МТС за 2020 год. Налог удержан.  Без НДС.</t>
  </si>
  <si>
    <t>Дивиденды по акциям ПАО ТГК-1 за 2020 год. Налог удержан.  Без НДС.</t>
  </si>
  <si>
    <t>FinEx ESports UCITS ETF</t>
  </si>
  <si>
    <t>Дивиденды по акциям ПАО Татнефть им. В.Д. Шашина за 12 месяцев 2020 г. Налог удержан.  Без НДС.</t>
  </si>
  <si>
    <t>Дивиденды по акциям ПАО НМТП за 12 месяцев 2020 г. Налог удержан.  Без НДС.</t>
  </si>
  <si>
    <t>Дивиденды по акциям ПАО РусГидро за 12 месяцев 2020 г. Налог удержан.  Без НДС.</t>
  </si>
  <si>
    <t>Дивиденды по акциям ПАО Ростелеком за 12 месяцев 2020 г. Налог удержан.  Без НДС.</t>
  </si>
  <si>
    <t>Дивиденды по акциям ПАО Газпром за 2020 год. Налог удержан.  Без НДС.</t>
  </si>
  <si>
    <t>Зачисление д/с (купон 3 по 26233). Налог удержан.</t>
  </si>
  <si>
    <t>Зачисление д/с (купон 4 по Беларусь03)</t>
  </si>
  <si>
    <t>Зачисление д/с (купон 7 по 26223). Налог удержан.</t>
  </si>
  <si>
    <t>Дивиденды по акциям ПАО НЛМК за 1 полугодие 2021 года. Налог удержан.  Без НДС.</t>
  </si>
  <si>
    <t>Дивиденды по акциям ПАО ММК за 1 полугодие 2021 года. Налог удержан.  Без НДС.</t>
  </si>
  <si>
    <t>Дивиденды по акциям Polymetal International plc ISIN JE00B6T5S470. Без НДС.  Курс Банка России на дату выплаты 72.9215 руб. Допо</t>
  </si>
  <si>
    <t>Зачисление д/с (купон 2 по Брус 1P02). Налог удержан.</t>
  </si>
  <si>
    <t>ГМК "Нор.Никель" ПАО ао</t>
  </si>
  <si>
    <t>Дивиденды по акциям ПАО ММЦБ за 6 месяцев 2021 г. Налог удержан.  Без НДС.</t>
  </si>
  <si>
    <t>ОФЗ-ПД 26229 12/11/25</t>
  </si>
  <si>
    <t>Дивиденды по акциям ПАО МТС за 1 полугодие 2021 года. Налог удержан.  Без НДС.</t>
  </si>
  <si>
    <t>Дивиденды по акциям ПАО Татнефть им. В.Д. Шашина за 2021 год. Налог удержан.  Без НДС.</t>
  </si>
  <si>
    <t>Дивиденды по акциям АК АЛРОСА (ПАО) за 1 полугодие 2021 года. Налог удержан.  Без НДС.</t>
  </si>
  <si>
    <t>Зачисление д/с (купон 3 по Беларусь07)</t>
  </si>
  <si>
    <t>Зачисление д/с (купон 8 по МТС 001P-3). Налог удержан.</t>
  </si>
  <si>
    <t>Зачисление д/с (купон 5 по 26229). Налог удержан.</t>
  </si>
  <si>
    <t>Дивиденды по акциям ПАО НЛМК за 9 месяцев 2021 года. Налог удержан.  Без НДС.</t>
  </si>
  <si>
    <t>Дивиденды по акциям ПАО М.видео за 9 месяцев 2021 г. Налог удержан.  Без НДС.</t>
  </si>
  <si>
    <t>PLLC Yandex N.V. class A shs</t>
  </si>
  <si>
    <t>Дивиденды по акциям ПАО Детский мир за 9 месяцев 2021 г. Налог удержан.  Без НДС.</t>
  </si>
  <si>
    <t>Дивиденды по Депозитарная расписка ГДР X5 Retail Group N.V. ORD SHS (ISIN US98387E2054). Без НДС. Внеш.налог 0.15 USD, ставка 15</t>
  </si>
  <si>
    <t>Зачисление д/с (купон 3 по Брус 1P02). Налог удержан.</t>
  </si>
  <si>
    <t>Дивиденды по акциям ПАО ГМК Норильский никель за 9 месяцев 2021 года. Налог удержан.  Без НДС.</t>
  </si>
  <si>
    <t>Дивиденды по акциям ПАО ММЦБ за 9 месяцев 2021 г. Налог удержан.  Без НДС.</t>
  </si>
  <si>
    <t>Дивиденды по акциям ПАО Татнефть им. В.Д. Шашина за 9 месяцев 2021 года. Налог удержан.  Без НДС.</t>
  </si>
  <si>
    <t>Дивиденды по акциям ПАО ММК за 9 месяцев 2021 года. Налог удержан.  Без НДС.</t>
  </si>
  <si>
    <t>Зачисление д/с (купон 4 по 26233). Налог удержан.</t>
  </si>
  <si>
    <t>Зачисление д/с (купон 5 по Беларусь03)</t>
  </si>
  <si>
    <t>Зачисление д/с (купон 8 по 26223). Налог удержан.</t>
  </si>
  <si>
    <t>commission</t>
  </si>
  <si>
    <t>Оплата депозитарных услуг</t>
  </si>
  <si>
    <t>Зачисление д/с (купон 4 по Брус 1P02). Налог удержан.</t>
  </si>
  <si>
    <t>Зачисление д/с (купон 9 по МТС 001P-3). Налог удержан.</t>
  </si>
  <si>
    <t>Зачисление д/с (купон 4 по Беларусь07)</t>
  </si>
  <si>
    <t>Зачисление д/с (купон 6 по 26229). Налог удержан.</t>
  </si>
  <si>
    <t>Дивиденды по акциям ПАО ГМК Норильский никель за 2021 г. Налог удержан.</t>
  </si>
  <si>
    <t>Зачисление д/с (купон 5 по Брус 1P02). Налог удержан.</t>
  </si>
  <si>
    <t>Дивиденды по акциям ПАО ММЦБ за 12 месяцев 2021 г. Налог удержан.</t>
  </si>
  <si>
    <t>Дивиденды по акциям ПАО РусГидро за 12 месяцев 2021 г. Налог удержан.  Без НДС.</t>
  </si>
  <si>
    <t>Дивиденды по акциям ПАО Татнефть им. В.Д. Шашина за 12 месяцев 2021 г. Налог удержан.  Без НДС.</t>
  </si>
  <si>
    <t>Дивиденды по акциям ПАО ОГК-2 за 12 месяцев 2021 г. Налог удержан.  Без НДС.</t>
  </si>
  <si>
    <t>Дивиденды по акциям ПАО НМТП за 12 месяцев 2021 г. Налог удержан.  Без НДС.</t>
  </si>
  <si>
    <t>Дивиденды по акциям ПАО МТС за 12 месяцев 2021 г. Налог удержан.  Без НДС.</t>
  </si>
  <si>
    <t>amort</t>
  </si>
  <si>
    <t>погашение Беларусь03</t>
  </si>
  <si>
    <t>Зачисление д/с (купон 5 по 26233). Налог удержан.</t>
  </si>
  <si>
    <t>Зачисление д/с (купон 6 по Беларусь03)</t>
  </si>
  <si>
    <t>Дивиденды по акциям ПАО Ростелеком за 12 месяцев 2021 г. Налог удержан.  Без НДС.</t>
  </si>
  <si>
    <t>Зачисление д/с (купон 9 по 26223). Налог удержан.</t>
  </si>
  <si>
    <t>Зачисление д/с (купон 6 по Брус 1P02)</t>
  </si>
  <si>
    <t>Дивиденды по акциям ПАО Газпром за 6 месяцев 2022 г. Налог удержан.  Без НДС.</t>
  </si>
  <si>
    <t>Дивиденды по акциям ПАО Татнефть им. В.Д. Шашина за 6 месяцев 2022 г. Налог удержан.</t>
  </si>
  <si>
    <t>Дивиденды по акциям ПАО ММЦБ за 6 месяцев 2022 г. Налог удержан.  Без НДС.</t>
  </si>
  <si>
    <t>Дивиденды по акциям МКПАО ОК РУСАЛ за 6 месяцев 2022 г. Налог удержан.  Без НДС.</t>
  </si>
  <si>
    <t>погашение МТС 001P-3</t>
  </si>
  <si>
    <t>Зачисление д/с (купон 5 по Беларусь07)</t>
  </si>
  <si>
    <t>Зачисление д/с (купон 10 по МТС 001P-3)</t>
  </si>
  <si>
    <t>Зачисление д/с (купон 7 по 26229)</t>
  </si>
  <si>
    <t>Зачисление д/с (купон 7 по Брус 1P02)</t>
  </si>
  <si>
    <t>Дивиденды по акциям ПАО Татнефть им. В.Д. Шашина за 9 месяцев 2022 г. Налог удержан.  Без НДС.</t>
  </si>
  <si>
    <t>Зачисление д/с (купон 6 по 26233)</t>
  </si>
  <si>
    <t>Зачисление д/с (купон 10 по 26223)</t>
  </si>
  <si>
    <t>Зачисление д/с (купон 8 по Брус 1P02)</t>
  </si>
  <si>
    <t>Зачисление д/с (купон 6 по Беларусь07)</t>
  </si>
  <si>
    <t>Зачисление д/с (купон 8 по 26229)</t>
  </si>
  <si>
    <t>Дивиденды по акциям ПАО Сбербанк за 12 месяцев 2022 г. Налог удержан.  Без НДС.</t>
  </si>
  <si>
    <t>Дивиденды по акциям 05 выпуск, ISIN RU000A0JR4A1,   ПАО Московская Биржа за 12 месяцев 2022 г. Налог удержан.  Без НДС.</t>
  </si>
  <si>
    <t>Зачисление д/с (купон 9 по Брус 1P02)</t>
  </si>
  <si>
    <t>Дивиденды по акциям 1 выпуск, ISIN RU000A0JPFP0,   ПАО Группа ЛСР за 12 месяцев 2022 г. Налог удержан.  Без НДС.</t>
  </si>
  <si>
    <t>Дивиденды по акциям 1 выпуск, ISIN RU0007775219,   ПАО МТС за 12 месяцев 2022 г. Налог удержан.  Без НДС.</t>
  </si>
  <si>
    <t>yield</t>
  </si>
  <si>
    <t>тест срочного рынка 2000-1971.41</t>
  </si>
  <si>
    <t>Дивиденды по акциям 001 выпуск, ISIN RU000A100GC7,   ПАО ММЦБ за 12 месяцев 2022 г. Налог удержан.  Без НДС.</t>
  </si>
  <si>
    <t>Дивиденды по акциям 1 выпуск, ISIN RU000A0JPKH7,   ПАО РусГидро за 12 месяцев 2022 г. Налог удержан.  Без НДС.</t>
  </si>
  <si>
    <t>Дивиденды по акциям 2 выпуск, ISIN RU000A0JNG55,   ПАО ОГК-2 за 12 месяцев 2022 г. Налог удержан.  Без НДС.</t>
  </si>
  <si>
    <t>Дивиденды по акциям ПАО Татнефть им. В.Д. Шашина за 12 месяцев 2022 г. Налог удержан.  Без НДС.</t>
  </si>
  <si>
    <t>Дивиденды по акциям 1 выпуск, ISIN RU0009084446,   ПАО НМТП за 12 месяцев 2022 г. Налог удержан.  Без НДС.</t>
  </si>
  <si>
    <t>Зачисление д/с (купон 7 по 26233)</t>
  </si>
  <si>
    <t>Белуга Групп 002P БО-П05</t>
  </si>
  <si>
    <t>Полюс ПБО-03</t>
  </si>
  <si>
    <t>ХК Новотранс 001P-03</t>
  </si>
  <si>
    <t>Восточная Стивидор.Ком 1P-03R</t>
  </si>
  <si>
    <t>Почта России БО-002P-01</t>
  </si>
  <si>
    <t>Зачисление д/с (купон 1 по Полюс Б1P3)</t>
  </si>
  <si>
    <t>Зачисление д/с (купон 11 по 26223)</t>
  </si>
  <si>
    <t>МВ ФИНАНС 001Р-04</t>
  </si>
  <si>
    <t>Зачисление д/с (купон 10 по Брус 1P02)</t>
  </si>
  <si>
    <t>Дивиденды по акциям 001 выпуск, ISIN RU000A100GC7,   ПАО ММЦБ за 6 месяцев 2023 г. Налог удержан.  Без НДС.</t>
  </si>
  <si>
    <t>Зачисление д/с (купон 2 по МВ ФИН 1Р4)</t>
  </si>
  <si>
    <t>Дивиденды по акциям 3 выпуск  ПАО Татнефть им. В.Д. Шашина за 6 месяцев 2023 г. Налог удержан.  Без НДС.</t>
  </si>
  <si>
    <t>Зачисление д/с (купон 4 по Новотр 1Р3)</t>
  </si>
  <si>
    <t>Зачисление д/с (купон 7 по Беларусь07)</t>
  </si>
  <si>
    <t>Дивиденды по акциям 3 выпуск, ISIN RU0007252813,   АК АЛРОСА (ПАО) за 6 месяцев 2023 г. Налог удержан.  Без НДС.</t>
  </si>
  <si>
    <t>Зачисление д/с (купон 9 по 26229)</t>
  </si>
  <si>
    <t>Зачисление д/с (купон 2 по ВСК 1P-03R)</t>
  </si>
  <si>
    <t>Зачисление д/с (купон 3 по ПочтаР2P01)</t>
  </si>
  <si>
    <t>Дивиденды по акциям ПАО Ростелеком за 12 месяцев 2022 г. Налог удержан.  Без НДС.</t>
  </si>
  <si>
    <t>Зачисление д/с (купон 11 по Брус 1P02)</t>
  </si>
  <si>
    <t>Зачисление д/с (купон 3 по БелугаБП5)</t>
  </si>
  <si>
    <t>Дивиденды по акциям 001 выпуск, ISIN RU000A100GC7,   ПАО ММЦБ за 9 месяцев 2023 г. Налог удержан.  Без НДС.</t>
  </si>
  <si>
    <t>Дивиденды по акциям 1 выпуск, ISIN RU0007288411,ПАО ГМК Норильский никель за 9 месяцев 2023 г. Налог удержан.  Без НДС.</t>
  </si>
  <si>
    <t>Зачисление д/с (купон 3 по МВ ФИН 1Р4)</t>
  </si>
  <si>
    <t>Дивиденды по акциям 3 выпуск, ISIN RU0006944147,   ПАО Татнефть им. В.Д. Шашина за 9 месяцев 2023 г. Налог удержан.  Без НДС.</t>
  </si>
  <si>
    <t>Зачисление д/с (купон 5 по Новотр 1Р3)</t>
  </si>
  <si>
    <t>Зачисление д/с (купон 8 по 26233)</t>
  </si>
  <si>
    <t>Зачисление д/с (купон 2 по Полюс Б1P3)</t>
  </si>
  <si>
    <t>Зачисление д/с (купон 12 по 26223)</t>
  </si>
  <si>
    <t>Погашение ОФЗ 26223</t>
  </si>
  <si>
    <t>Каршеринг Руссия 001P-03</t>
  </si>
  <si>
    <t>ОФЗ-ПД 26244 15/03/34</t>
  </si>
  <si>
    <t>Зачисление д/с (купон 6 по Каршеринг Руссия-001Р-03)</t>
  </si>
  <si>
    <t>ОФЗ-ПД 26238 15/05/2041</t>
  </si>
  <si>
    <t>Зачисление д/с (купон 1 по ОФЗ 26244)</t>
  </si>
  <si>
    <t>погашение Брус 1P02</t>
  </si>
  <si>
    <t>Зачисление д/с (купон 12 по Брус 1P02)</t>
  </si>
  <si>
    <t>Зачисление д/с (купон 7 по Каршеринг Руссия-001Р-03)</t>
  </si>
  <si>
    <t>Зачисление д/с (купон 4 по МВ ФИН 1Р4)</t>
  </si>
  <si>
    <t>Зачисление д/с (купон 8 по Беларусь07)</t>
  </si>
  <si>
    <t>Зачисление д/с (купон 6 по Новотр 1Р3)</t>
  </si>
  <si>
    <t>Зачисление д/с (купон 8 по Каршеринг Руссия-001Р-03)</t>
  </si>
  <si>
    <t>Дивиденды ЛСР ао; ISIN RU000A0JPFP0; Дата Фиксации 02/05/2024; Кол-во 5; Ставка Выплаты 100; Курс конвертации 1.0000; Налог удер</t>
  </si>
  <si>
    <t>Зачисление д/с (купон 10 по 26229)</t>
  </si>
  <si>
    <t>Сегежа ао</t>
  </si>
  <si>
    <t>Зачисление д/с (купон 9 по Каршеринг Руссия-001Р-03)</t>
  </si>
  <si>
    <t>Зачисление д/с (купон 3 по ВСК 1P-03R)</t>
  </si>
  <si>
    <t>Зачисление д/с (купон 6 по ОФЗ 26238)</t>
  </si>
  <si>
    <t>Зачисление д/с (купон 4 по ПочтаР2P01)</t>
  </si>
  <si>
    <t>Дивиденды НЛМК ао; ISIN RU0009046452; Дата Фиксации 27/05/2024; Кол-во 10; Ставка Выплаты 25.4300000000; Курс конвертации 1.0000</t>
  </si>
  <si>
    <t>Дивиденды АЛРОСА ао; ISIN RU0007252813; Дата Фиксации 31/05/2024; Кол-во 40; Ставка Выплаты 2.0200000000; Курс конвертации 1.000</t>
  </si>
  <si>
    <t>Дивиденды ММК; ISIN RU0009084396; Дата Фиксации 10/06/2024; Кол-во 20; Ставка Выплаты 2.7520000000; Курс конвертации 1.0000; Нал</t>
  </si>
  <si>
    <t>Дивиденды iММЦБ ао; ISIN RU000A100GC7; Дата Фиксации 24/06/2024; Кол-во 10; Ставка Выплаты 2.2000000000; Курс конвертации 1.0000</t>
  </si>
  <si>
    <t>Дивиденды МосБиржа; ISIN RU000A0JR4A1; Дата Фиксации 14/06/2024; Кол-во 10; Ставка Выплаты 17.3500000000; Курс конвертации 1.000</t>
  </si>
  <si>
    <t>Зачисление д/с (купон 10 по Каршеринг Руссия-001Р-03)</t>
  </si>
  <si>
    <t>МКПАО ЯНДЕКС</t>
  </si>
  <si>
    <t>Зачисление д/с (купон 4 по БелугаБП5)</t>
  </si>
  <si>
    <t>Зачисление д/с (купон 5 по МВ ФИН 1Р4)</t>
  </si>
  <si>
    <t>Дивиденды Татнфт 3ао; ISIN RU0009033591; Дата Фиксации 09/07/2024; Кол-во 3; Ставка Выплаты 25.1700000000; Курс конвертации 1.00</t>
  </si>
  <si>
    <t>Дивиденды НМТП ао; ISIN RU0009084446; Дата Фиксации 10/07/2024; Кол-во 300; Ставка Выплаты 0.7720000000; Курс конвертации 1.0000</t>
  </si>
  <si>
    <t>Дивиденды Сбербанк-п; ISIN RU0009029557; Дата Фиксации 11/07/2024; Кол-во 10; Ставка Выплаты 33.3000000000; Курс конвертации 1.0</t>
  </si>
  <si>
    <t>Дивиденды МТС-ао; ISIN RU0007775219; Дата Фиксации 16/07/2024; Кол-во 20; Ставка Выплаты 35; Курс конвертации 1.0000; Налог удер</t>
  </si>
  <si>
    <t>Зачисление д/с (купон 7 по Новотр 1Р3)</t>
  </si>
  <si>
    <t>Зачисление д/с (купон 9 по 26233)</t>
  </si>
  <si>
    <t>Зачисление д/с (купон 11 по Каршеринг Руссия-001Р-03)</t>
  </si>
  <si>
    <t>844, OrdLK</t>
  </si>
  <si>
    <t>Зачисление д/с (купон 3 по Полюс Б1P3)</t>
  </si>
  <si>
    <t>nalog</t>
  </si>
  <si>
    <t>НП/в/М/210824/2375202</t>
  </si>
  <si>
    <t>output</t>
  </si>
  <si>
    <t>Зачисление д/с (купон 12 по Каршеринг Руссия-001Р-03)</t>
  </si>
  <si>
    <t>Зачисление д/с (купон 2 по ОФЗ 26244)</t>
  </si>
  <si>
    <t>Дивиденды за 1 полугодие 2024 года по акциям МКПАО ЯНДЕКС. Без НДС. Кол-во ЦБ: 1</t>
  </si>
  <si>
    <t>Дивиденды iММЦБ ао; ISIN RU000A100GC7; Дата Фиксации 16/09/2024; Кол-во 10; Ставка Выплаты 5; Курс конвертации 1.0000; Налог уде</t>
  </si>
  <si>
    <t>Зачисление д/с (купон 13 по Каршеринг Руссия-001Р-03)</t>
  </si>
  <si>
    <t>СФО ВТБ РКС Эталон 04</t>
  </si>
  <si>
    <t>Дивиденды Ростел -ап; ISIN RU0009046700; Дата Фиксации 27/09/2024; Кол-во 10; Ставка Выплаты 6.0600000000; Курс конвертации 1.00</t>
  </si>
  <si>
    <t>Зачисление д/с (купон 6 по МВ ФИН 1Р4)</t>
  </si>
  <si>
    <t>Дивиденды Татнфт 3ао; ISIN RU0009033591; Дата Фиксации 08/10/2024; Кол-во 3; Ставка Выплаты 38.2000000000; Курс конвертации 1.00</t>
  </si>
  <si>
    <t>Дивиденды ММК; ISIN RU0009084396; Дата Фиксации 17/10/2024; Кол-во 20; Ставка Выплаты 2.4940000000; Курс конвертации 1.0000; Нал</t>
  </si>
  <si>
    <t>Зачисление д/с (купон 8 по Новотр 1Р3)</t>
  </si>
  <si>
    <t>Зачисление д/с (купон 9 по Беларусь07)</t>
  </si>
  <si>
    <t>Зачисление д/с (купон 14 по Каршеринг Руссия-001Р-03)</t>
  </si>
  <si>
    <t>Дивиденды АЛРОСА ао; ISIN RU0007252813; Дата Фиксации 19/10/2024; Кол-во 60; Ставка Выплаты 2.4900000000; Курс конвертации 1.000</t>
  </si>
  <si>
    <t>Зачисление д/с (купон 11 по 26229)</t>
  </si>
  <si>
    <t>Зачисление д/с (купон 15 по Каршеринг Руссия-001Р-03)</t>
  </si>
  <si>
    <t>Зачисление д/с (купон 1 по РКСЭталон4)</t>
  </si>
  <si>
    <t>Зачисление д/с (амортизация РКСЭталон4)</t>
  </si>
  <si>
    <t>Зачисление д/с (купон 4 по ВСК 1P-03R)</t>
  </si>
  <si>
    <t>Зачисление д/с (купон 7 по ОФЗ 26238)</t>
  </si>
  <si>
    <t>Зачисление д/с (купон 5 по ПочтаР2P01)</t>
  </si>
  <si>
    <t>Озон Фармацевтика</t>
  </si>
  <si>
    <t>Дивиденды iММЦБ ао; ISIN RU000A100GC7; Дата Фиксации 17/12/2024; Кол-во 10; Ставка Выплаты 2.7000000000; Курс конвертации 1.0000</t>
  </si>
  <si>
    <t>Клиент 4024PR6. Договор обслуживания 4024PR6. Списание налога за налоговый период по ставке 13%.</t>
  </si>
  <si>
    <t>Зачисление д/с (купон 5 по БелугаБП5)</t>
  </si>
  <si>
    <t>Зачисление д/с (купон 16 по Каршеринг Руссия-001Р-03)</t>
  </si>
  <si>
    <t>Зачисление д/с (купон 2 по РКСЭталон4)</t>
  </si>
  <si>
    <t>Дивиденды за 9 месяцев 2024 года по акциям ПАО Озон Фармацевтика. Без НДС. Кол-во ЦБ: 10</t>
  </si>
  <si>
    <t>Зачисление д/с (купон 7 по МВ ФИН 1Р4)</t>
  </si>
  <si>
    <t>Дивиденды Татнфт 3ао; ISIN RU0009033591; Дата Фиксации 08/01/2025; Кол-во 3; Ставка Выплаты 17.3900000000; Курс конвертации 1.00</t>
  </si>
  <si>
    <t>Зачисление д/с (купон 9 по Новотр 1Р3)</t>
  </si>
  <si>
    <t>Зачисление д/с (купон 10 по 26233)</t>
  </si>
  <si>
    <t>Зачисление д/с (купон 17 по Каршеринг Руссия-001Р-03)</t>
  </si>
  <si>
    <t>Зачисление д/с (купон 3 по РКСЭталон4)</t>
  </si>
  <si>
    <t>Зачисление д/с (купон 4 по Полюс Б1P3)</t>
  </si>
  <si>
    <t>Зачисление д/с (купон 18 по Каршеринг Руссия-001Р-03)</t>
  </si>
  <si>
    <t>Зачисление д/с (купон 4 по РКСЭталон4)</t>
  </si>
  <si>
    <t>Зачисление д/с (купон 3 по ОФЗ 26244)</t>
  </si>
  <si>
    <t>Зачисление д/с (купон 19 по iКарРус1P3)</t>
  </si>
  <si>
    <t>Зачисление д/с (купон 5 по РКСЭталон4)</t>
  </si>
  <si>
    <t>ПАО НК Роснефть</t>
  </si>
  <si>
    <t>Зачисление д/с (купон 8 по МВ ФИН 1Р4)</t>
  </si>
  <si>
    <t>Зачисление д/с (купон 10 по Новотр 1Р3)</t>
  </si>
  <si>
    <t>Дивиденды за 2024 год по акциям МКПАО ЯНДЕКС. Без НДС. Кол-во ЦБ: 2</t>
  </si>
  <si>
    <t>Зачисление д/с (купон 20 по iКарРус1P3)</t>
  </si>
  <si>
    <t>Зачисление д/с (купон 6 по РКСЭталон4)</t>
  </si>
  <si>
    <t>Зачисление д/с (купон 10 по Беларусь07)</t>
  </si>
  <si>
    <t>Зачисление д/с (погашение Беларусь07)</t>
  </si>
  <si>
    <t>Дивиденды ЛСР ао; ISIN RU000A0JPFP0; Дата Фиксации 29/04/2025; Кол-во 5; Ставка Выплаты 78; Курс конвертации 1.0000; Налог удерж</t>
  </si>
  <si>
    <t>ОйлРесурсГрупп 001P-01</t>
  </si>
  <si>
    <t>АПРИ БО-002Р-09</t>
  </si>
  <si>
    <t>ТЕХНО Лизинг 001Р-07</t>
  </si>
  <si>
    <t>Зачисление д/с (купон 1 по ТЕХЛиз 1P7)</t>
  </si>
  <si>
    <t>Зачисление д/с (купон 12 по 26229)</t>
  </si>
  <si>
    <t>Зачисление д/с (купон 5 по ОйлРес1P1)</t>
  </si>
  <si>
    <t>Зачисление д/с (купон 21 по iКарРус1P3)</t>
  </si>
  <si>
    <t>Зачисление д/с (купон 3 по АПРИ 2Р9)</t>
  </si>
  <si>
    <t>Зачисление д/с (купон 7 по РКСЭталон4)</t>
  </si>
  <si>
    <t>Зачисление д/с (купон 5 по ВСК 1P-03R)</t>
  </si>
  <si>
    <t>Зачисление д/с (купон 6 по ПочтаР2P01)</t>
  </si>
  <si>
    <t>Зачисление д/с (купон 8 по ОФЗ 26238)</t>
  </si>
  <si>
    <t>Дивиденды за 2024 год по акциям ПАО Озон Фармацевтика. Без НДС. Кол-во ЦБ: 10</t>
  </si>
  <si>
    <t>Зачисление д/с (купон 2 по ТЕХЛиз 1P7)</t>
  </si>
  <si>
    <t>Дивиденды Татнфт 3ао; ISIN RU0009033591; Дата Фиксации 02/06/2025; Кол-во 3; Ставка Выплаты 43.1100000000; Курс конвертации 1.00</t>
  </si>
  <si>
    <t>Зачисление д/с (купон 6 по ОйлРес1P1)</t>
  </si>
  <si>
    <t>Дивиденды iММЦБ ао; ISIN RU000A100GC7; Дата Фиксации 16/06/2025; Кол-во 10; Ставка Выплаты 2.4000000000; Курс конвертации 1.0000</t>
  </si>
  <si>
    <t>Зачисление д/с (купон 22 по iКарРус1P3)</t>
  </si>
  <si>
    <t>Зачисление д/с (купон 8 по РКСЭталон4)</t>
  </si>
  <si>
    <t>Зачисление д/с (купон 4 по АПРИ 2Р9)</t>
  </si>
  <si>
    <t>Дивиденды за 1 квартал 2025 года по акциям ПАО Озон Фармацевтика. Без НДС. Кол-во ЦБ: 10</t>
  </si>
  <si>
    <t>Зачисление д/с (купон 6 по БелугаБП5)</t>
  </si>
  <si>
    <t>Зачисление д/с (купон 3 по ТЕХЛиз 1P7)</t>
  </si>
  <si>
    <t>Дивиденды за 2024 год по акциям ПАО Корпоративный центр ИКС 5. Без НДС. Кол-во ЦБ: 1</t>
  </si>
  <si>
    <t>Зачисление д/с (купон 9 по МВ ФИН 1Р4)</t>
  </si>
  <si>
    <t>Дивиденды МТС-ао; ISIN RU0007775219; Дата Фиксации 07/07/2025; Кол-во 30; Ставка Выплаты 35; Курс конвертации 1.0000; Налог удер</t>
  </si>
  <si>
    <t>Дивиденды ВТБ ао; ISIN RU000A0JP5V6; Дата Фиксации 11/07/2025; Кол-во 24; Ставка Выплаты 25.5800000000; Курс конвертации 1.0000;</t>
  </si>
  <si>
    <t>Дивиденды МосБиржа; ISIN RU000A0JR4A1; Дата Фиксации 10/07/2025; Кол-во 10; Ставка Выплаты 26.1100000000; Курс конвертации 1.000</t>
  </si>
  <si>
    <t>Зачисление д/с (купон 7 по ОилРес1P1)</t>
  </si>
  <si>
    <t>Дивиденды НМТП ао; ISIN RU0009084446; Дата Фиксации 14/07/2025; Кол-во 300; Ставка Выплаты 0.9573000000; Курс конвертации 1.0000</t>
  </si>
  <si>
    <t>Зачисление д/с (купон 11 по Новотр 1Р3)</t>
  </si>
  <si>
    <t>Зачисление д/с (купон 23 по iКарРус1P3)</t>
  </si>
  <si>
    <t>Зачисление д/с (купон 11 по 26233)</t>
  </si>
  <si>
    <t>Дивиденды Аэрофлот; ISIN RU0009062285; Дата Фиксации 18/07/2025; Кол-во 30; Ставка Выплаты 5.2700000000; Курс конвертации 1.0000</t>
  </si>
  <si>
    <t>Зачисление д/с (купон 9 по РКСЭталон4)</t>
  </si>
  <si>
    <t>Зачисление д/с (купон 5 по АПРИ 2Р9)</t>
  </si>
  <si>
    <t>Сургутнефтегаз ПАО ап</t>
  </si>
  <si>
    <t>Дивиденды за 2024 год по акциям ПАО НК Роснефть. Без НДС. Кол-во ЦБ: 3</t>
  </si>
  <si>
    <t>Дивиденды Сбербанк-п; ISIN RU0009029557; Дата Фиксации 18/07/2025; Кол-во 10; Ставка Выплаты 34.8400000000; Курс конвертации 1.0</t>
  </si>
  <si>
    <t>Зачисление д/с (купон 4 по ТЕХЛиз 1P7)</t>
  </si>
  <si>
    <t>Зачисление д/с (купон 5 по Полюс Б1P3)</t>
  </si>
  <si>
    <t>Зачисление д/с (купон 8 по ОилРес1P1)</t>
  </si>
  <si>
    <t>Дивиденды Ростел -ап; ISIN RU0009046700; Дата Фиксации 13/08/2025; Кол-во 30; Ставка Выплаты 6.2500000000; Курс конвертации 1.00</t>
  </si>
  <si>
    <t>Зачисление д/с (купон 24 по iКарРус1P3)</t>
  </si>
  <si>
    <t>Зачисление д/с (купон 10 по РКСЭталон4)</t>
  </si>
  <si>
    <t>Зачисление д/с (купон 6 по АПРИ 2Р9)</t>
  </si>
  <si>
    <t>Зачисление д/с (купон 5 по ТЕХЛиз 1P7)</t>
  </si>
  <si>
    <t>Зачисление д/с (купон 4 по ОФЗ 26244)</t>
  </si>
  <si>
    <t>Зачисление д/с (купон 9 по ОилРес1P1)</t>
  </si>
  <si>
    <t>Зачисление д/с (купон 25 по iКарРус1P3)</t>
  </si>
  <si>
    <t>Зачисление д/с (купон 7 по АПРИ 2Р9)</t>
  </si>
  <si>
    <t>Зачисление д/с (купон 11 по РКСЭталон4)</t>
  </si>
  <si>
    <t>Дивиденды за 1 полугодие 2025 года по акциям МКПАО ЯНДЕКС. Без НДС. Кол-во ЦБ: 2</t>
  </si>
  <si>
    <t>Дивиденды iММЦБ ао; ISIN RU000A100GC7; Дата Фиксации 29/09/2025; Кол-во 10; Ставка Выплаты 5; Курс конвертации 1.0000; Налог уде</t>
  </si>
  <si>
    <t>Зачисление д/с (купон 6 по ТЕХЛиз 1P7)</t>
  </si>
  <si>
    <t>Дивиденды за полугодие 2025 года по акциям ПАО Озон Фармацевтика. Без НДС. Кол-во ЦБ: 10</t>
  </si>
  <si>
    <t>Зачисление д/с (купон 10 по МВ ФИН 1Р4)</t>
  </si>
  <si>
    <t>Зачисление д/с (купон 10 по ОилРес1P1)</t>
  </si>
  <si>
    <t>Зачисление д/с (купон 26 по iКарРус1P3)</t>
  </si>
  <si>
    <t>Зачисление д/с (купон 12 по Новотр 1Р3)</t>
  </si>
  <si>
    <t>Дивиденды Татнфт 3ао; ISIN RU0009033591; Дата Фиксации 14/10/2025; Кол-во 3; Ставка Выплаты 14.3500000000; Курс конвертации 1.00</t>
  </si>
  <si>
    <t>Зачисление д/с (купон 8 по АПРИ 2Р9)</t>
  </si>
  <si>
    <t>Зачисление д/с (купон 12 по РКСЭталон4)</t>
  </si>
  <si>
    <t>Зачисление д/с (купон 7 по ТЕХЛиз 1P7)</t>
  </si>
  <si>
    <t>Зачисление д/с (купон 13 по 26229)</t>
  </si>
  <si>
    <t>Зачисление д/с (погашение 26229)</t>
  </si>
  <si>
    <t>Дивиденды ОГК-2 ао; ISIN RU000A0JNG55; Дата Фиксации 05/11/2025; Кол-во 8000; Ставка Выплаты 0.0598167018; Курс конвертации 1.00</t>
  </si>
  <si>
    <t>Зачисление д/с (купон 11 по ОилРес1P1)</t>
  </si>
  <si>
    <t>Зачисление д/с (купон 27 по iКарРус1P3)</t>
  </si>
  <si>
    <t>Зачисление д/с (купон 9 по АПРИ 2Р9)</t>
  </si>
  <si>
    <t>Зачисление д/с (купон 13 по РКСЭталон4)</t>
  </si>
  <si>
    <t>Зачисление д/с (купон 6 по ВСК 1P-03R)</t>
  </si>
  <si>
    <t>Зачисление д/с (купон 9 по ОФЗ 26238)</t>
  </si>
  <si>
    <t>Зачисление д/с (купон 7 по ПочтаР2P01)</t>
  </si>
  <si>
    <t>Зачисление д/с (купон 8 по ТЕХЛиз 1P7)</t>
  </si>
  <si>
    <t>Выплата купонов Ойл Ресурс Групп-001P-01, номер купона 12</t>
  </si>
  <si>
    <t>Выплата купонов iКарРус1P3, номер купона 28</t>
  </si>
  <si>
    <t>Выплата купонов АПРИ-БО-002Р-09, номер купона 10</t>
  </si>
  <si>
    <t>Списание д/с. Налог на доходы физ. лиц. по итогам года</t>
  </si>
  <si>
    <t>Зачисление д/с (погашение РКСЭталон4)</t>
  </si>
  <si>
    <t>Выплата купонов РКСЭталон4, номер купона 14</t>
  </si>
  <si>
    <t>Выплата купонов ТЕХЛиз 1P7, номер купона 9</t>
  </si>
  <si>
    <t>Выплата купонов НоваБевБП5, номер купона 7</t>
  </si>
  <si>
    <t>Дивиденды за 9 месяцев 2025 года по акциям ПАО Озон Фармацевтика. Без НДС. Кол-во ЦБ: 20 ( Налог 13% )</t>
  </si>
  <si>
    <t>Дивиденды за 9 месяцев 2025 года по акциям ПАО Озон Фармацевтика. Без НДС. Кол-во ЦБ: 20</t>
  </si>
  <si>
    <t>Выплата купонов МВ Финанс-001Р-04, номер купона 11</t>
  </si>
  <si>
    <t>Выплата дивидендов iММЦБ ао. Налог удержан.</t>
  </si>
  <si>
    <t>Дивиденды за 9 месяцев 2025 года по акциям ПАО Корпоративный центр ИКС 5. Без НДС. Кол-во ЦБ: 1 ( Налог 13% )</t>
  </si>
  <si>
    <t>Дивиденды за 9 месяцев 2025 года по акциям ПАО Корпоративный центр ИКС 5. Без НДС. Кол-во ЦБ: 1</t>
  </si>
  <si>
    <t>Выплата купонов ОилРес1P1, номер купона 13</t>
  </si>
  <si>
    <t>Выплата купонов iКарРус1P3, номер купона 29</t>
  </si>
  <si>
    <t>Выплата дивидендов Татнфт 3ао. Налог удержан.</t>
  </si>
  <si>
    <t>Дивиденды за 9 месяцев 2025 года по акциям ПАО НК Роснефть. Без НДС. Кол-во ЦБ: 3 ( Налог 13% )</t>
  </si>
  <si>
    <t>Дивиденды за 9 месяцев 2025 года по акциям ПАО НК Роснефть. Без НДС. Кол-во ЦБ: 3</t>
  </si>
  <si>
    <t>Выплата купонов ОФЗ-26233-ПД, номер купона 12</t>
  </si>
  <si>
    <t>Выплата купонов АПРИ 2Р9, номер купона 11</t>
  </si>
  <si>
    <t>Зачисление д/с (погашение Новотранс ХК-001Р-03)</t>
  </si>
  <si>
    <t>Выплата купонов Новотранс ХК-001Р-03, номер купона 13</t>
  </si>
  <si>
    <t>Выплата купонов РКСЭталон4, номер купона 15</t>
  </si>
  <si>
    <t>НК ЛУКОЙЛ (ПАО) - ао</t>
  </si>
  <si>
    <t>Выплата купонов ТЕХЛиз 1P7, номер купона 10</t>
  </si>
  <si>
    <t>Выплата купонов Полюс Б1P3, номер купона 6</t>
  </si>
  <si>
    <t>Выплата купонов ОилРес1P1, номер купона 14</t>
  </si>
  <si>
    <t>Выплата купонов iКарРус1P3, номер купона 30</t>
  </si>
  <si>
    <t>Выплата купонов АПРИ 2Р9, номер купона 12</t>
  </si>
  <si>
    <t>Выплата купонов РКСЭталон4, номер купона 16</t>
  </si>
  <si>
    <t>ЗПИФ Современный 9</t>
  </si>
  <si>
    <t>Выплата купонов ТЕХЛиз 1P7, номер купона 11</t>
  </si>
  <si>
    <t>Выплата купонов ОилРес1P1, номер купона 15</t>
  </si>
  <si>
    <t>Выплата купонов ОФЗ 26244, номер купона 5</t>
  </si>
  <si>
    <t>Выплата купонов iКарРус1P3, номер купона 31</t>
  </si>
  <si>
    <t>Выплата купонов АПРИ 2Р9, номер купона 13</t>
  </si>
  <si>
    <t>Выплата купонов РКСЭталон4, номер купона 17</t>
  </si>
  <si>
    <t>Выплата купонов ТЕХЛиз 1P7, номер купона 12</t>
  </si>
  <si>
    <t>Выплата купонов МВ ФИН 1Р4, номер купона 12</t>
  </si>
  <si>
    <t>Зачисление д/с (погашение МВ ФИН 1Р4)</t>
  </si>
  <si>
    <t>Выплата купонов ОилРес1P1, номер купона 16</t>
  </si>
  <si>
    <t>Выплата купонов Делимобиль 1P-03, номер купона 32</t>
  </si>
  <si>
    <t>Выплата купонов АПРИ 2Р9, номер купона 14</t>
  </si>
  <si>
    <t>Выплата купонов Новотр 1Р3, номер купона 14</t>
  </si>
  <si>
    <t>Зачисление д/с (амортизация Новотр 1Р3)</t>
  </si>
  <si>
    <t>Дивиденды за 2025 год по акциям МКПАО ЯНДЕКС. Без НДС. Кол-во ЦБ: 2 ( Налог 13% )</t>
  </si>
  <si>
    <t>Дивиденды за 2025 год по акциям МКПАО ЯНДЕКС. Без НДС. Кол-во ЦБ: 2</t>
  </si>
  <si>
    <t>Выплата купонов РКСЭталон4, номер купона 18</t>
  </si>
  <si>
    <t>Выплата купонов ТЕХЛиз 1P7, номер купона 13</t>
  </si>
  <si>
    <t>Выплата дивидендов ЛУКОЙЛ. Налог удержан.</t>
  </si>
  <si>
    <t>Выплата купонов ОилРес1P1, номер купона 17</t>
  </si>
  <si>
    <t>Выплата купонов Делимобиль 1P-03, номер купона 33</t>
  </si>
  <si>
    <t>Выплата купонов АПРИ 2Р9, номер купона 15</t>
  </si>
  <si>
    <t>Выплата купонов РКСЭталон4, номер купона 19</t>
  </si>
  <si>
    <t>Выплата купонов ВСК 1P-03R, номер купона 7</t>
  </si>
  <si>
    <t>Выплата купонов ОФЗ 26238, номер купона 10</t>
  </si>
  <si>
    <t>Выплата купонов ПочтаР2P01, номер купона 8</t>
  </si>
  <si>
    <t>Выплата купонов ТЕХЛиз 1P7, номер купона 14</t>
  </si>
  <si>
    <t>Дивиденды за 2025 год по акциям ПАО Озон Фармацевтика. Без НДС. Кол-во ЦБ: 20 ( Налог 13% )</t>
  </si>
  <si>
    <t>Дивиденды за 2025 год по акциям ПАО Озон Фармацевтика. Без НДС. Кол-во ЦБ: 20</t>
  </si>
  <si>
    <t>Выплата купонов ОилРес1P1, номер купона 18</t>
  </si>
  <si>
    <t>Выплата купонов Делимобиль 1P-03, номер купона 34</t>
  </si>
  <si>
    <t>Выплата дивидендов RU000A100GC7. Налог удержан.</t>
  </si>
  <si>
    <t>Выплата купонов АПРИ 2Р9, номер купона 16</t>
  </si>
  <si>
    <t>Выплата купонов РКСЭталон4, номер купона 20</t>
  </si>
  <si>
    <t>Выплата купонов ТЕХЛиз 1P7, номер купона 15</t>
  </si>
  <si>
    <t>Зачисление д/с (амортизация ТЕХЛиз 1P7)</t>
  </si>
  <si>
    <t>Зачисление д/с (амортизация НоваБевБП5)</t>
  </si>
  <si>
    <t>Выплата купонов НоваБевБП5, номер купона 8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</si>
  <si>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</si>
  <si>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</si>
  <si>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</si>
  <si>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</si>
  <si>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</si>
  <si>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</si>
  <si>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</si>
  <si>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</si>
  <si>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</si>
  <si>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</si>
  <si>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</si>
  <si>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All</t>
  </si>
  <si>
    <t>ДетскийМир</t>
  </si>
  <si>
    <t>Solidcore</t>
  </si>
  <si>
    <t>Купон</t>
  </si>
  <si>
    <t>Беларусь03</t>
  </si>
  <si>
    <t>ОФЗ 26223</t>
  </si>
  <si>
    <t>МТС 001P-3</t>
  </si>
  <si>
    <t>Брус 1P02</t>
  </si>
  <si>
    <t>Беларусь07</t>
  </si>
  <si>
    <t>ОФЗ 26229</t>
  </si>
  <si>
    <t>МВ ФИН 1Р4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</si>
  <si>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</si>
  <si>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</si>
  <si>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</si>
  <si>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</si>
  <si>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</si>
  <si>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</si>
  <si>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</si>
  <si>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</si>
  <si>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</si>
  <si>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</si>
  <si>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</si>
  <si>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</si>
  <si>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</si>
  <si>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</si>
  <si>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</si>
  <si>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</si>
  <si>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FXTB ETF</t>
  </si>
  <si>
    <t>FXIM ETF</t>
  </si>
  <si>
    <t>НорНик БО5</t>
  </si>
  <si>
    <t>FXWO ETF</t>
  </si>
  <si>
    <t>FXDM ETF</t>
  </si>
  <si>
    <t>Yandex clA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</si>
</sst>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109.84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-0.0945</v>
      </c>
      <c r="L2" s="6" t="n">
        <v>198.73</v>
      </c>
      <c r="M2" s="17" t="n">
        <v>13.55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3533.5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-0.048</v>
      </c>
      <c r="L3" s="6" t="n">
        <v>4176</v>
      </c>
      <c r="M3" s="17" t="n">
        <v>7.27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179.3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0.0197</v>
      </c>
      <c r="L4" s="6" t="n">
        <v>272.53</v>
      </c>
      <c r="M4" s="17" t="n">
        <v>5.53</v>
      </c>
      <c r="N4" s="16"/>
      <c r="O4" s="16" t="s">
        <v>26</v>
      </c>
      <c r="P4" s="17" t="n">
        <v>54.172343131713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4444.5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-0.1079</v>
      </c>
      <c r="L5" s="6" t="n">
        <v>5231.21</v>
      </c>
      <c r="M5" s="17" t="n">
        <v>4.57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</v>
      </c>
      <c r="F6" s="6" t="n">
        <v>293.44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0.1077</v>
      </c>
      <c r="L6" s="6" t="n">
        <v>238.02</v>
      </c>
      <c r="M6" s="17" t="n">
        <v>3.02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</v>
      </c>
      <c r="F7" s="6" t="n">
        <v>93.19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-0.1246</v>
      </c>
      <c r="L7" s="6" t="n">
        <v>169.03</v>
      </c>
      <c r="M7" s="17" t="n">
        <v>2.87</v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</v>
      </c>
      <c r="F8" s="6" t="n">
        <v>500.8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-0.0037</v>
      </c>
      <c r="L8" s="6" t="n">
        <v>748.92</v>
      </c>
      <c r="M8" s="17" t="n">
        <v>2.57</v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130</v>
      </c>
      <c r="F9" s="6" t="n">
        <v>18.27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-0.4245</v>
      </c>
      <c r="L9" s="6" t="n">
        <v>57.18</v>
      </c>
      <c r="M9" s="17" t="n">
        <v>2.44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300</v>
      </c>
      <c r="F10" s="6" t="n">
        <v>7.34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0.0608</v>
      </c>
      <c r="L10" s="6" t="n">
        <v>7.65</v>
      </c>
      <c r="M10" s="17" t="n">
        <v>2.26</v>
      </c>
      <c r="N10" s="16"/>
      <c r="O10" s="16" t="s">
        <v>44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1898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0.0486</v>
      </c>
      <c r="L11" s="6" t="n">
        <v>2387.65</v>
      </c>
      <c r="M11" s="17" t="n">
        <v>1.95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6</v>
      </c>
      <c r="F12" s="6" t="n">
        <v>315.45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-0.2784</v>
      </c>
      <c r="L12" s="6" t="n">
        <v>426.15</v>
      </c>
      <c r="M12" s="17" t="n">
        <v>1.95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30</v>
      </c>
      <c r="F13" s="6" t="n">
        <v>58.48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-0.2289</v>
      </c>
      <c r="L13" s="6" t="n">
        <v>132.74</v>
      </c>
      <c r="M13" s="17" t="n">
        <v>1.8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9000</v>
      </c>
      <c r="F14" s="6" t="n">
        <v>0.1878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-0.1848</v>
      </c>
      <c r="L14" s="6" t="n">
        <v>0.52</v>
      </c>
      <c r="M14" s="17" t="n">
        <v>1.74</v>
      </c>
      <c r="N14" s="16"/>
      <c r="O14" s="16" t="s">
        <v>55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400000</v>
      </c>
      <c r="F15" s="6" t="n">
        <v>0.004174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-0.1781</v>
      </c>
      <c r="L15" s="6" t="n">
        <v>0.01</v>
      </c>
      <c r="M15" s="17" t="n">
        <v>1.72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24</v>
      </c>
      <c r="F16" s="6" t="n">
        <v>64.025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-0.0772</v>
      </c>
      <c r="L16" s="6" t="n">
        <v>109.73</v>
      </c>
      <c r="M16" s="17" t="n">
        <v>1.58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145.81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0.0391</v>
      </c>
      <c r="L17" s="6" t="n">
        <v>162.03</v>
      </c>
      <c r="M17" s="17" t="n">
        <v>1.5</v>
      </c>
      <c r="N17" s="16"/>
      <c r="O17" s="16" t="s">
        <v>64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36</v>
      </c>
      <c r="F18" s="6" t="n">
        <v>40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-0.4088</v>
      </c>
      <c r="L18" s="6" t="n">
        <v>201.02</v>
      </c>
      <c r="M18" s="17" t="n">
        <v>1.48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3</v>
      </c>
      <c r="F19" s="6" t="n">
        <v>472.1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0.1125</v>
      </c>
      <c r="L19" s="6" t="n">
        <v>485.14</v>
      </c>
      <c r="M19" s="17" t="n">
        <v>1.46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30</v>
      </c>
      <c r="F20" s="6" t="n">
        <v>42.45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</v>
      </c>
      <c r="L20" s="6" t="n">
        <v>66.84</v>
      </c>
      <c r="M20" s="17" t="n">
        <v>1.31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50</v>
      </c>
      <c r="F21" s="6" t="n">
        <v>23.565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-0.1207</v>
      </c>
      <c r="L21" s="6" t="n">
        <v>35.91</v>
      </c>
      <c r="M21" s="17" t="n">
        <v>1.21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4000</v>
      </c>
      <c r="F22" s="6" t="n">
        <v>0.2846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-0.201</v>
      </c>
      <c r="L22" s="6" t="n">
        <v>0.66</v>
      </c>
      <c r="M22" s="17" t="n">
        <v>1.17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30</v>
      </c>
      <c r="F23" s="6" t="n">
        <v>37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-0.0596</v>
      </c>
      <c r="L23" s="6" t="n">
        <v>55.97</v>
      </c>
      <c r="M23" s="17" t="n">
        <v>1.14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</v>
      </c>
      <c r="F24" s="6" t="n">
        <v>108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0.2269</v>
      </c>
      <c r="L24" s="6" t="n">
        <v>61.69</v>
      </c>
      <c r="M24" s="17" t="n">
        <v>1.11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60</v>
      </c>
      <c r="F25" s="6" t="n">
        <v>16.06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-0.2621</v>
      </c>
      <c r="L25" s="6" t="n">
        <v>33.43</v>
      </c>
      <c r="M25" s="17" t="n">
        <v>0.99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20</v>
      </c>
      <c r="F26" s="6" t="n">
        <v>39.13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0.0242</v>
      </c>
      <c r="L26" s="6" t="n">
        <v>39.15</v>
      </c>
      <c r="M26" s="17" t="n">
        <v>0.8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</v>
      </c>
      <c r="F27" s="6" t="n">
        <v>36.04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-0.1956</v>
      </c>
      <c r="L27" s="6" t="n">
        <v>44.79</v>
      </c>
      <c r="M27" s="17" t="n">
        <v>0.74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800</v>
      </c>
      <c r="F28" s="6" t="n">
        <v>0.538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-0.5236</v>
      </c>
      <c r="L28" s="6" t="n">
        <v>1.47</v>
      </c>
      <c r="M28" s="17" t="n">
        <v>0.44</v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87</v>
      </c>
      <c r="I29" s="4"/>
      <c r="J29" s="5" t="s">
        <f>=SUM(J2:J28)</f>
      </c>
      <c r="K29" s="4"/>
      <c r="L29" s="4"/>
      <c r="M29" s="10" t="s">
        <f>=J29/J54</f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89</v>
      </c>
      <c r="C30" s="16" t="s">
        <v>90</v>
      </c>
      <c r="D30" s="16" t="s">
        <v>19</v>
      </c>
      <c r="E30" s="7" t="n">
        <v>2</v>
      </c>
      <c r="F30" s="6" t="n">
        <v>2791.315881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-0.0665</v>
      </c>
      <c r="L30" s="6" t="n">
        <v>3538.2</v>
      </c>
      <c r="M30" s="17" t="n">
        <v>5.74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89</v>
      </c>
      <c r="C31" s="16" t="s">
        <v>92</v>
      </c>
      <c r="D31" s="16" t="s">
        <v>19</v>
      </c>
      <c r="E31" s="7" t="n">
        <v>20</v>
      </c>
      <c r="F31" s="6" t="n">
        <v>204.29300592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0.1317</v>
      </c>
      <c r="L31" s="6" t="n">
        <v>87.53</v>
      </c>
      <c r="M31" s="17" t="n">
        <v>4.2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89</v>
      </c>
      <c r="C32" s="16" t="s">
        <v>94</v>
      </c>
      <c r="D32" s="16" t="s">
        <v>19</v>
      </c>
      <c r="E32" s="7" t="n">
        <v>79</v>
      </c>
      <c r="F32" s="6" t="n">
        <v>42.8227751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0.0843</v>
      </c>
      <c r="L32" s="6" t="n">
        <v>27.83</v>
      </c>
      <c r="M32" s="17" t="n">
        <v>3.48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89</v>
      </c>
      <c r="C33" s="16" t="s">
        <v>96</v>
      </c>
      <c r="D33" s="16" t="s">
        <v>19</v>
      </c>
      <c r="E33" s="7" t="n">
        <v>50</v>
      </c>
      <c r="F33" s="6" t="n">
        <v>54.96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-0.0972</v>
      </c>
      <c r="L33" s="6" t="n">
        <v>95.38</v>
      </c>
      <c r="M33" s="17" t="n">
        <v>2.83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89</v>
      </c>
      <c r="C34" s="16" t="s">
        <v>98</v>
      </c>
      <c r="D34" s="16" t="s">
        <v>19</v>
      </c>
      <c r="E34" s="7" t="n">
        <v>6</v>
      </c>
      <c r="F34" s="6" t="n">
        <v>105.53746083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0.1594</v>
      </c>
      <c r="L34" s="6" t="n">
        <v>51.15</v>
      </c>
      <c r="M34" s="17" t="n">
        <v>0.65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89</v>
      </c>
      <c r="C35" s="16" t="s">
        <v>100</v>
      </c>
      <c r="D35" s="16" t="s">
        <v>19</v>
      </c>
      <c r="E35" s="7" t="n">
        <v>5</v>
      </c>
      <c r="F35" s="6" t="n">
        <v>104.19608145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0.0934</v>
      </c>
      <c r="L35" s="6" t="n">
        <v>64.44</v>
      </c>
      <c r="M35" s="17" t="n">
        <v>0.54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89</v>
      </c>
      <c r="C36" s="16" t="s">
        <v>102</v>
      </c>
      <c r="D36" s="16" t="s">
        <v>19</v>
      </c>
      <c r="E36" s="7" t="n">
        <v>8</v>
      </c>
      <c r="F36" s="6" t="n">
        <v>6.59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0.033</v>
      </c>
      <c r="L36" s="6" t="n">
        <v>6.38</v>
      </c>
      <c r="M36" s="17" t="n">
        <v>0.05</v>
      </c>
      <c r="N36" s="16"/>
      <c r="O36" s="16"/>
      <c r="P36" s="17"/>
      <c r="Q36" s="17"/>
    </row>
    <row collapsed="false" customFormat="false" customHeight="false" hidden="false" ht="12.1" outlineLevel="0" r="37">
      <c r="A37" s="16"/>
      <c r="B37" s="16"/>
      <c r="C37" s="16"/>
      <c r="D37" s="16"/>
      <c r="E37" s="7"/>
      <c r="F37" s="6"/>
      <c r="G37" s="4"/>
      <c r="H37" s="4" t="s">
        <v>103</v>
      </c>
      <c r="I37" s="4"/>
      <c r="J37" s="5" t="s">
        <f>=SUM(J30:J36)</f>
      </c>
      <c r="K37" s="4"/>
      <c r="L37" s="4"/>
      <c r="M37" s="10" t="s">
        <f>=J37/J54</f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105</v>
      </c>
      <c r="C38" s="16" t="s">
        <v>106</v>
      </c>
      <c r="D38" s="16" t="s">
        <v>19</v>
      </c>
      <c r="E38" s="7" t="n">
        <v>6</v>
      </c>
      <c r="F38" s="6" t="n">
        <v>55.965</v>
      </c>
      <c r="G38" s="17" t="n">
        <v>1000</v>
      </c>
      <c r="H38" s="6" t="n">
        <v>27.91</v>
      </c>
      <c r="I38" s="16" t="s">
        <v>107</v>
      </c>
      <c r="J38" s="6" t="s">
        <f>=E38*((F38/100*G38)*Портфель!$Q$13 + H38*Портфель!$Q$13) </f>
      </c>
      <c r="K38" s="9" t="n">
        <v>-0.0056</v>
      </c>
      <c r="L38" s="6" t="n">
        <v>850.6</v>
      </c>
      <c r="M38" s="17" t="n">
        <v>3.63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108</v>
      </c>
      <c r="B39" s="16" t="s">
        <v>105</v>
      </c>
      <c r="C39" s="16" t="s">
        <v>109</v>
      </c>
      <c r="D39" s="16" t="s">
        <v>19</v>
      </c>
      <c r="E39" s="7" t="n">
        <v>1</v>
      </c>
      <c r="F39" s="6" t="n">
        <v>100.47</v>
      </c>
      <c r="G39" s="17" t="n">
        <v>1000</v>
      </c>
      <c r="H39" s="6" t="n">
        <v>20.79</v>
      </c>
      <c r="I39" s="16" t="s">
        <v>110</v>
      </c>
      <c r="J39" s="6" t="s">
        <f>=E39*((F39/100*G39)*Портфель!$Q$13 + H39*Портфель!$Q$13) </f>
      </c>
      <c r="K39" s="9" t="n">
        <v>0.3249</v>
      </c>
      <c r="L39" s="6" t="n">
        <v>1057.93</v>
      </c>
      <c r="M39" s="17" t="n">
        <v>1.05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111</v>
      </c>
      <c r="B40" s="16" t="s">
        <v>105</v>
      </c>
      <c r="C40" s="16" t="s">
        <v>112</v>
      </c>
      <c r="D40" s="16" t="s">
        <v>19</v>
      </c>
      <c r="E40" s="7" t="n">
        <v>1</v>
      </c>
      <c r="F40" s="6" t="n">
        <v>94.27</v>
      </c>
      <c r="G40" s="17" t="n">
        <v>1000</v>
      </c>
      <c r="H40" s="6" t="n">
        <v>43.02</v>
      </c>
      <c r="I40" s="16" t="s">
        <v>113</v>
      </c>
      <c r="J40" s="6" t="s">
        <f>=E40*((F40/100*G40)*Портфель!$Q$13 + H40*Портфель!$Q$13) </f>
      </c>
      <c r="K40" s="9" t="n">
        <v>0.0858</v>
      </c>
      <c r="L40" s="6" t="n">
        <v>1054.22</v>
      </c>
      <c r="M40" s="17" t="n">
        <v>1.01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114</v>
      </c>
      <c r="B41" s="16" t="s">
        <v>105</v>
      </c>
      <c r="C41" s="16" t="s">
        <v>115</v>
      </c>
      <c r="D41" s="16" t="s">
        <v>19</v>
      </c>
      <c r="E41" s="7" t="n">
        <v>1</v>
      </c>
      <c r="F41" s="6" t="n">
        <v>94.72</v>
      </c>
      <c r="G41" s="17" t="n">
        <v>1000</v>
      </c>
      <c r="H41" s="6" t="n">
        <v>12.95</v>
      </c>
      <c r="I41" s="16" t="s">
        <v>116</v>
      </c>
      <c r="J41" s="6" t="s">
        <f>=E41*((F41/100*G41)*Портфель!$Q$13 + H41*Портфель!$Q$13) </f>
      </c>
      <c r="K41" s="9" t="n">
        <v>0.0944</v>
      </c>
      <c r="L41" s="6" t="n">
        <v>1028.84</v>
      </c>
      <c r="M41" s="17" t="n">
        <v>0.99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117</v>
      </c>
      <c r="B42" s="16" t="s">
        <v>105</v>
      </c>
      <c r="C42" s="16" t="s">
        <v>118</v>
      </c>
      <c r="D42" s="16" t="s">
        <v>19</v>
      </c>
      <c r="E42" s="7" t="n">
        <v>1</v>
      </c>
      <c r="F42" s="6" t="n">
        <v>93.67</v>
      </c>
      <c r="G42" s="17" t="n">
        <v>1000</v>
      </c>
      <c r="H42" s="6" t="n">
        <v>12.81</v>
      </c>
      <c r="I42" s="16" t="s">
        <v>119</v>
      </c>
      <c r="J42" s="6" t="s">
        <f>=E42*((F42/100*G42)*Портфель!$Q$13 + H42*Портфель!$Q$13) </f>
      </c>
      <c r="K42" s="9" t="n">
        <v>0.0838</v>
      </c>
      <c r="L42" s="6" t="n">
        <v>1050</v>
      </c>
      <c r="M42" s="17" t="n">
        <v>0.98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120</v>
      </c>
      <c r="B43" s="16" t="s">
        <v>105</v>
      </c>
      <c r="C43" s="16" t="s">
        <v>121</v>
      </c>
      <c r="D43" s="16" t="s">
        <v>19</v>
      </c>
      <c r="E43" s="7" t="n">
        <v>1</v>
      </c>
      <c r="F43" s="6" t="n">
        <v>94.35</v>
      </c>
      <c r="G43" s="17" t="n">
        <v>1000</v>
      </c>
      <c r="H43" s="6" t="n">
        <v>11.18</v>
      </c>
      <c r="I43" s="16" t="s">
        <v>122</v>
      </c>
      <c r="J43" s="6" t="s">
        <f>=E43*((F43/100*G43)*Портфель!$Q$13 + H43*Портфель!$Q$13) </f>
      </c>
      <c r="K43" s="9" t="n">
        <v>0.2754</v>
      </c>
      <c r="L43" s="6" t="n">
        <v>1013.96</v>
      </c>
      <c r="M43" s="17" t="n">
        <v>0.98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123</v>
      </c>
      <c r="B44" s="16" t="s">
        <v>105</v>
      </c>
      <c r="C44" s="16" t="s">
        <v>124</v>
      </c>
      <c r="D44" s="16" t="s">
        <v>19</v>
      </c>
      <c r="E44" s="7" t="n">
        <v>1</v>
      </c>
      <c r="F44" s="6" t="n">
        <v>100.68</v>
      </c>
      <c r="G44" s="17" t="n">
        <v>900</v>
      </c>
      <c r="H44" s="6" t="n">
        <v>5.99</v>
      </c>
      <c r="I44" s="16" t="s">
        <v>125</v>
      </c>
      <c r="J44" s="6" t="s">
        <f>=E44*((F44/100*G44)*Портфель!$Q$13 + H44*Портфель!$Q$13) </f>
      </c>
      <c r="K44" s="9" t="n">
        <v>0.3105</v>
      </c>
      <c r="L44" s="6" t="n">
        <v>1020.48</v>
      </c>
      <c r="M44" s="17" t="n">
        <v>0.94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126</v>
      </c>
      <c r="B45" s="16" t="s">
        <v>105</v>
      </c>
      <c r="C45" s="16" t="s">
        <v>127</v>
      </c>
      <c r="D45" s="16" t="s">
        <v>19</v>
      </c>
      <c r="E45" s="7" t="n">
        <v>1</v>
      </c>
      <c r="F45" s="6" t="n">
        <v>86.22</v>
      </c>
      <c r="G45" s="17" t="n">
        <v>1000</v>
      </c>
      <c r="H45" s="6" t="n">
        <v>7.51</v>
      </c>
      <c r="I45" s="16" t="s">
        <v>128</v>
      </c>
      <c r="J45" s="6" t="s">
        <f>=E45*((F45/100*G45)*Портфель!$Q$13 + H45*Портфель!$Q$13) </f>
      </c>
      <c r="K45" s="9" t="n">
        <v>0.0954</v>
      </c>
      <c r="L45" s="6" t="n">
        <v>995.44</v>
      </c>
      <c r="M45" s="17" t="n">
        <v>0.89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129</v>
      </c>
      <c r="B46" s="16" t="s">
        <v>105</v>
      </c>
      <c r="C46" s="16" t="s">
        <v>130</v>
      </c>
      <c r="D46" s="16" t="s">
        <v>19</v>
      </c>
      <c r="E46" s="7" t="n">
        <v>1</v>
      </c>
      <c r="F46" s="6" t="n">
        <v>82.148</v>
      </c>
      <c r="G46" s="17" t="n">
        <v>1000</v>
      </c>
      <c r="H46" s="6" t="n">
        <v>34.21</v>
      </c>
      <c r="I46" s="16" t="s">
        <v>131</v>
      </c>
      <c r="J46" s="6" t="s">
        <f>=E46*((F46/100*G46)*Портфель!$Q$13 + H46*Портфель!$Q$13) </f>
      </c>
      <c r="K46" s="9" t="n">
        <v>0.0711</v>
      </c>
      <c r="L46" s="6" t="n">
        <v>980.3</v>
      </c>
      <c r="M46" s="17" t="n">
        <v>0.88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132</v>
      </c>
      <c r="B47" s="16" t="s">
        <v>105</v>
      </c>
      <c r="C47" s="16" t="s">
        <v>133</v>
      </c>
      <c r="D47" s="16" t="s">
        <v>19</v>
      </c>
      <c r="E47" s="7" t="n">
        <v>1</v>
      </c>
      <c r="F47" s="6" t="n">
        <v>96.94</v>
      </c>
      <c r="G47" s="17" t="n">
        <v>750</v>
      </c>
      <c r="H47" s="6" t="n">
        <v>18.51</v>
      </c>
      <c r="I47" s="16" t="s">
        <v>134</v>
      </c>
      <c r="J47" s="6" t="s">
        <f>=E47*((F47/100*G47)*Портфель!$Q$13 + H47*Портфель!$Q$13) </f>
      </c>
      <c r="K47" s="9" t="n">
        <v>0.105</v>
      </c>
      <c r="L47" s="6" t="n">
        <v>1022.93</v>
      </c>
      <c r="M47" s="17" t="n">
        <v>0.77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135</v>
      </c>
      <c r="B48" s="16" t="s">
        <v>105</v>
      </c>
      <c r="C48" s="16" t="s">
        <v>136</v>
      </c>
      <c r="D48" s="16" t="s">
        <v>19</v>
      </c>
      <c r="E48" s="7" t="n">
        <v>1</v>
      </c>
      <c r="F48" s="6" t="n">
        <v>96.32</v>
      </c>
      <c r="G48" s="17" t="n">
        <v>750</v>
      </c>
      <c r="H48" s="6" t="n">
        <v>1.56</v>
      </c>
      <c r="I48" s="16" t="s">
        <v>137</v>
      </c>
      <c r="J48" s="6" t="s">
        <f>=E48*((F48/100*G48)*Портфель!$Q$13 + H48*Портфель!$Q$13) </f>
      </c>
      <c r="K48" s="9" t="n">
        <v>0.0982</v>
      </c>
      <c r="L48" s="6" t="n">
        <v>1017.89</v>
      </c>
      <c r="M48" s="17" t="n">
        <v>0.74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138</v>
      </c>
      <c r="B49" s="16" t="s">
        <v>105</v>
      </c>
      <c r="C49" s="16" t="s">
        <v>139</v>
      </c>
      <c r="D49" s="16" t="s">
        <v>19</v>
      </c>
      <c r="E49" s="7" t="n">
        <v>1</v>
      </c>
      <c r="F49" s="6" t="n">
        <v>52.565</v>
      </c>
      <c r="G49" s="17" t="n">
        <v>1000</v>
      </c>
      <c r="H49" s="6" t="n">
        <v>7.97</v>
      </c>
      <c r="I49" s="16" t="s">
        <v>140</v>
      </c>
      <c r="J49" s="6" t="s">
        <f>=E49*((F49/100*G49)*Портфель!$Q$13 + H49*Портфель!$Q$13) </f>
      </c>
      <c r="K49" s="9" t="n">
        <v>0.05</v>
      </c>
      <c r="L49" s="6" t="n">
        <v>643</v>
      </c>
      <c r="M49" s="17" t="n">
        <v>0.55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141</v>
      </c>
      <c r="B50" s="16" t="s">
        <v>105</v>
      </c>
      <c r="C50" s="16" t="s">
        <v>142</v>
      </c>
      <c r="D50" s="16" t="s">
        <v>19</v>
      </c>
      <c r="E50" s="7" t="n">
        <v>1</v>
      </c>
      <c r="F50" s="6" t="n">
        <v>103.32</v>
      </c>
      <c r="G50" s="17" t="n">
        <v>276.54</v>
      </c>
      <c r="H50" s="6" t="n">
        <v>2.12</v>
      </c>
      <c r="I50" s="16" t="s">
        <v>143</v>
      </c>
      <c r="J50" s="6" t="s">
        <f>=E50*((F50/100*G50)*Портфель!$Q$13 + H50*Портфель!$Q$13) </f>
      </c>
      <c r="K50" s="9" t="n">
        <v>0.2424</v>
      </c>
      <c r="L50" s="6" t="n">
        <v>1005.14</v>
      </c>
      <c r="M50" s="17" t="n">
        <v>0.3</v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144</v>
      </c>
      <c r="I51" s="4"/>
      <c r="J51" s="5" t="s">
        <f>=SUM(J38:J50)</f>
      </c>
      <c r="K51" s="4"/>
      <c r="L51" s="4"/>
      <c r="M51" s="10" t="s">
        <f>=J51/J54</f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19</v>
      </c>
      <c r="B52" s="16" t="s">
        <v>3</v>
      </c>
      <c r="C52" s="16" t="s">
        <v>145</v>
      </c>
      <c r="D52" s="16" t="s">
        <v>19</v>
      </c>
      <c r="E52" s="7" t="n">
        <v>598.3429</v>
      </c>
      <c r="F52" s="6" t="n">
        <v>1</v>
      </c>
      <c r="G52" s="17" t="n">
        <v>0</v>
      </c>
      <c r="H52" s="6" t="n">
        <v>0</v>
      </c>
      <c r="I52" s="16"/>
      <c r="J52" s="6" t="s">
        <f>=E52*F52</f>
      </c>
      <c r="K52" s="17"/>
      <c r="L52" s="6"/>
      <c r="M52" s="17"/>
      <c r="N52" s="16"/>
      <c r="O52" s="16"/>
      <c r="P52" s="17"/>
      <c r="Q52" s="17"/>
    </row>
    <row collapsed="false" customFormat="false" customHeight="false" hidden="false" ht="12.1" outlineLevel="0" r="53">
      <c r="A53" s="16"/>
      <c r="B53" s="16"/>
      <c r="C53" s="16"/>
      <c r="D53" s="16"/>
      <c r="E53" s="7"/>
      <c r="F53" s="6"/>
      <c r="G53" s="4"/>
      <c r="H53" s="4" t="s">
        <v>146</v>
      </c>
      <c r="I53" s="4"/>
      <c r="J53" s="5" t="s">
        <f>=SUM(J52:J52)</f>
      </c>
      <c r="K53" s="4"/>
      <c r="L53" s="4"/>
      <c r="M53" s="10" t="s">
        <f>=J53/J54</f>
      </c>
      <c r="N53" s="16"/>
      <c r="O53" s="16"/>
      <c r="P53" s="17"/>
      <c r="Q53" s="17"/>
    </row>
    <row collapsed="false" customFormat="false" customHeight="false" hidden="false" ht="12.1" outlineLevel="0" r="54">
      <c r="A54" s="16"/>
      <c r="B54" s="16"/>
      <c r="C54" s="16"/>
      <c r="D54" s="16"/>
      <c r="E54" s="7"/>
      <c r="F54" s="6"/>
      <c r="G54" s="4"/>
      <c r="H54" s="4" t="s">
        <v>147</v>
      </c>
      <c r="I54" s="4"/>
      <c r="J54" s="5" t="s">
        <f>=J29+J37+J51+J53</f>
      </c>
      <c r="K54" s="17"/>
      <c r="L54" s="6"/>
      <c r="M54" s="17"/>
      <c r="N54" s="16"/>
      <c r="O54" s="16"/>
      <c r="P54" s="17"/>
      <c r="Q54" s="17"/>
    </row>
  </sheetData>
  <mergeCells>
    <mergeCell ref="H29:I29"/>
    <mergeCell ref="H37:I37"/>
    <mergeCell ref="H51:I51"/>
    <mergeCell ref="H53:I5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1205</v>
      </c>
      <c r="D1" s="38" t="s">
        <v>1206</v>
      </c>
      <c r="E1" s="38" t="s">
        <v>1179</v>
      </c>
      <c r="F1" s="38" t="s">
        <v>1207</v>
      </c>
      <c r="G1" s="38" t="s">
        <v>1176</v>
      </c>
      <c r="H1" s="38" t="s">
        <v>1208</v>
      </c>
      <c r="I1" s="38" t="s">
        <v>1209</v>
      </c>
      <c r="J1" s="38" t="s">
        <v>1210</v>
      </c>
      <c r="K1" s="38" t="s">
        <v>1211</v>
      </c>
    </row>
    <row collapsed="false" customFormat="false" customHeight="false" hidden="false" ht="12.1" outlineLevel="0" r="2">
      <c r="A2" s="16" t="s">
        <v>97</v>
      </c>
      <c r="B2" s="16" t="s">
        <v>98</v>
      </c>
      <c r="C2" s="41" t="n">
        <v>44187</v>
      </c>
      <c r="D2" s="42" t="n">
        <v>45516</v>
      </c>
      <c r="E2" s="17" t="n">
        <v>51.1454</v>
      </c>
      <c r="F2" s="17" t="n">
        <v>87.64</v>
      </c>
      <c r="G2" s="17" t="n">
        <v>71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97</v>
      </c>
      <c r="B3" s="16" t="s">
        <v>98</v>
      </c>
      <c r="C3" s="41" t="n">
        <v>44187</v>
      </c>
      <c r="D3" s="42" t="n">
        <v>45576</v>
      </c>
      <c r="E3" s="17" t="n">
        <v>51.1454</v>
      </c>
      <c r="F3" s="17" t="n">
        <v>92.02</v>
      </c>
      <c r="G3" s="17" t="n">
        <v>23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93</v>
      </c>
      <c r="B4" s="16" t="s">
        <v>94</v>
      </c>
      <c r="C4" s="41" t="n">
        <v>44187</v>
      </c>
      <c r="D4" s="42" t="n">
        <v>45516</v>
      </c>
      <c r="E4" s="17" t="n">
        <v>27.8393</v>
      </c>
      <c r="F4" s="17" t="n">
        <v>37.44</v>
      </c>
      <c r="G4" s="17" t="n">
        <v>86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93</v>
      </c>
      <c r="B5" s="16" t="s">
        <v>94</v>
      </c>
      <c r="C5" s="41" t="n">
        <v>44187</v>
      </c>
      <c r="D5" s="42" t="n">
        <v>45576</v>
      </c>
      <c r="E5" s="17" t="n">
        <v>27.8393</v>
      </c>
      <c r="F5" s="17" t="n">
        <v>39.31</v>
      </c>
      <c r="G5" s="17" t="n">
        <v>14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93</v>
      </c>
      <c r="B6" s="16" t="s">
        <v>94</v>
      </c>
      <c r="C6" s="41" t="n">
        <v>44187</v>
      </c>
      <c r="D6" s="42" t="n">
        <v>45576</v>
      </c>
      <c r="E6" s="17" t="n">
        <v>27.8293</v>
      </c>
      <c r="F6" s="17" t="n">
        <v>39.31</v>
      </c>
      <c r="G6" s="17" t="n">
        <v>21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91</v>
      </c>
      <c r="B7" s="16" t="s">
        <v>92</v>
      </c>
      <c r="C7" s="41" t="n">
        <v>44187</v>
      </c>
      <c r="D7" s="42" t="n">
        <v>45516</v>
      </c>
      <c r="E7" s="17" t="n">
        <v>95.346</v>
      </c>
      <c r="F7" s="17" t="n">
        <v>132.86</v>
      </c>
      <c r="G7" s="17" t="n">
        <v>28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91</v>
      </c>
      <c r="B8" s="16" t="s">
        <v>92</v>
      </c>
      <c r="C8" s="41" t="n">
        <v>44187</v>
      </c>
      <c r="D8" s="42" t="n">
        <v>45576</v>
      </c>
      <c r="E8" s="17" t="n">
        <v>95.346</v>
      </c>
      <c r="F8" s="17" t="n">
        <v>139.5</v>
      </c>
      <c r="G8" s="17" t="n">
        <v>12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88</v>
      </c>
      <c r="B9" s="16" t="s">
        <v>90</v>
      </c>
      <c r="C9" s="41" t="n">
        <v>44187</v>
      </c>
      <c r="D9" s="42" t="n">
        <v>45516</v>
      </c>
      <c r="E9" s="17" t="n">
        <v>4011.27</v>
      </c>
      <c r="F9" s="17" t="n">
        <v>2448.42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693</v>
      </c>
      <c r="B10" s="16" t="s">
        <v>1212</v>
      </c>
      <c r="C10" s="41" t="n">
        <v>44187</v>
      </c>
      <c r="D10" s="42" t="n">
        <v>45516</v>
      </c>
      <c r="E10" s="17" t="n">
        <v>77.043</v>
      </c>
      <c r="F10" s="17" t="n">
        <v>100.49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693</v>
      </c>
      <c r="B11" s="16" t="s">
        <v>1212</v>
      </c>
      <c r="C11" s="41" t="n">
        <v>44466</v>
      </c>
      <c r="D11" s="42" t="n">
        <v>45516</v>
      </c>
      <c r="E11" s="17" t="n">
        <v>73.707</v>
      </c>
      <c r="F11" s="17" t="n">
        <v>100.49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693</v>
      </c>
      <c r="B12" s="16" t="s">
        <v>1212</v>
      </c>
      <c r="C12" s="41" t="n">
        <v>44491</v>
      </c>
      <c r="D12" s="42" t="n">
        <v>45516</v>
      </c>
      <c r="E12" s="17" t="n">
        <v>71.527</v>
      </c>
      <c r="F12" s="17" t="n">
        <v>100.49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695</v>
      </c>
      <c r="B13" s="16" t="s">
        <v>1190</v>
      </c>
      <c r="C13" s="41" t="n">
        <v>44187</v>
      </c>
      <c r="D13" s="42" t="n">
        <v>45349</v>
      </c>
      <c r="E13" s="17" t="n">
        <v>1065.47</v>
      </c>
      <c r="F13" s="17" t="n">
        <v>1000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696</v>
      </c>
      <c r="B14" s="16" t="s">
        <v>1191</v>
      </c>
      <c r="C14" s="41" t="n">
        <v>44187</v>
      </c>
      <c r="D14" s="42" t="n">
        <v>44868</v>
      </c>
      <c r="E14" s="17" t="n">
        <v>1054.5</v>
      </c>
      <c r="F14" s="17" t="n">
        <v>1000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697</v>
      </c>
      <c r="B15" s="16" t="s">
        <v>1186</v>
      </c>
      <c r="C15" s="41" t="n">
        <v>44187</v>
      </c>
      <c r="D15" s="42" t="n">
        <v>44945</v>
      </c>
      <c r="E15" s="17" t="n">
        <v>136.674</v>
      </c>
      <c r="F15" s="17" t="n">
        <v>67.899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697</v>
      </c>
      <c r="B16" s="16" t="s">
        <v>1186</v>
      </c>
      <c r="C16" s="41" t="n">
        <v>44543</v>
      </c>
      <c r="D16" s="42" t="n">
        <v>44945</v>
      </c>
      <c r="E16" s="17" t="n">
        <v>121.084</v>
      </c>
      <c r="F16" s="17" t="n">
        <v>67.899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698</v>
      </c>
      <c r="B17" s="16" t="s">
        <v>1213</v>
      </c>
      <c r="C17" s="41" t="n">
        <v>44187</v>
      </c>
      <c r="D17" s="42" t="n">
        <v>45516</v>
      </c>
      <c r="E17" s="17" t="n">
        <v>81.08</v>
      </c>
      <c r="F17" s="17" t="n">
        <v>149.11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698</v>
      </c>
      <c r="B18" s="16" t="s">
        <v>1213</v>
      </c>
      <c r="C18" s="41" t="n">
        <v>44194</v>
      </c>
      <c r="D18" s="42" t="n">
        <v>45516</v>
      </c>
      <c r="E18" s="17" t="n">
        <v>80.255</v>
      </c>
      <c r="F18" s="17" t="n">
        <v>149.11</v>
      </c>
      <c r="G18" s="17" t="n">
        <v>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699</v>
      </c>
      <c r="B19" s="16" t="s">
        <v>1187</v>
      </c>
      <c r="C19" s="41" t="n">
        <v>44194</v>
      </c>
      <c r="D19" s="42" t="n">
        <v>45440</v>
      </c>
      <c r="E19" s="17" t="n">
        <v>1725.19</v>
      </c>
      <c r="F19" s="17" t="n">
        <v>271.8825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699</v>
      </c>
      <c r="B20" s="16" t="s">
        <v>1187</v>
      </c>
      <c r="C20" s="41" t="n">
        <v>44243</v>
      </c>
      <c r="D20" s="42" t="n">
        <v>45440</v>
      </c>
      <c r="E20" s="17" t="n">
        <v>1667.16</v>
      </c>
      <c r="F20" s="17" t="n">
        <v>271.8825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699</v>
      </c>
      <c r="B21" s="16" t="s">
        <v>1187</v>
      </c>
      <c r="C21" s="41" t="n">
        <v>44448</v>
      </c>
      <c r="D21" s="42" t="n">
        <v>45440</v>
      </c>
      <c r="E21" s="17" t="n">
        <v>1414.99</v>
      </c>
      <c r="F21" s="17" t="n">
        <v>271.8825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699</v>
      </c>
      <c r="B22" s="16" t="s">
        <v>1187</v>
      </c>
      <c r="C22" s="41" t="n">
        <v>44466</v>
      </c>
      <c r="D22" s="42" t="n">
        <v>45440</v>
      </c>
      <c r="E22" s="17" t="n">
        <v>1275.38</v>
      </c>
      <c r="F22" s="17" t="n">
        <v>271.8825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700</v>
      </c>
      <c r="B23" s="16" t="s">
        <v>1214</v>
      </c>
      <c r="C23" s="41" t="n">
        <v>44194</v>
      </c>
      <c r="D23" s="42" t="n">
        <v>44201</v>
      </c>
      <c r="E23" s="17" t="n">
        <v>1070.3</v>
      </c>
      <c r="F23" s="17" t="n">
        <v>1079.94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701</v>
      </c>
      <c r="B24" s="16" t="s">
        <v>1215</v>
      </c>
      <c r="C24" s="41" t="n">
        <v>44201</v>
      </c>
      <c r="D24" s="42" t="n">
        <v>45516</v>
      </c>
      <c r="E24" s="17" t="n">
        <v>1.7139</v>
      </c>
      <c r="F24" s="17" t="n">
        <v>2.48</v>
      </c>
      <c r="G24" s="17" t="n">
        <v>18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701</v>
      </c>
      <c r="B25" s="16" t="s">
        <v>1215</v>
      </c>
      <c r="C25" s="41" t="n">
        <v>44201</v>
      </c>
      <c r="D25" s="42" t="n">
        <v>45516</v>
      </c>
      <c r="E25" s="17" t="n">
        <v>1.7189</v>
      </c>
      <c r="F25" s="17" t="n">
        <v>2.48</v>
      </c>
      <c r="G25" s="17" t="n">
        <v>38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701</v>
      </c>
      <c r="B26" s="16" t="s">
        <v>1215</v>
      </c>
      <c r="C26" s="41" t="n">
        <v>44201</v>
      </c>
      <c r="D26" s="42" t="n">
        <v>45516</v>
      </c>
      <c r="E26" s="17" t="n">
        <v>1.7233</v>
      </c>
      <c r="F26" s="17" t="n">
        <v>2.48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701</v>
      </c>
      <c r="B27" s="16" t="s">
        <v>1215</v>
      </c>
      <c r="C27" s="41" t="n">
        <v>44207</v>
      </c>
      <c r="D27" s="42" t="n">
        <v>45516</v>
      </c>
      <c r="E27" s="17" t="n">
        <v>1.7635</v>
      </c>
      <c r="F27" s="17" t="n">
        <v>2.48</v>
      </c>
      <c r="G27" s="17" t="n">
        <v>23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701</v>
      </c>
      <c r="B28" s="16" t="s">
        <v>1215</v>
      </c>
      <c r="C28" s="41" t="n">
        <v>44232</v>
      </c>
      <c r="D28" s="42" t="n">
        <v>45516</v>
      </c>
      <c r="E28" s="17" t="n">
        <v>1.792</v>
      </c>
      <c r="F28" s="17" t="n">
        <v>2.48</v>
      </c>
      <c r="G28" s="17" t="n">
        <v>40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701</v>
      </c>
      <c r="B29" s="16" t="s">
        <v>1215</v>
      </c>
      <c r="C29" s="41" t="n">
        <v>44232</v>
      </c>
      <c r="D29" s="42" t="n">
        <v>45516</v>
      </c>
      <c r="E29" s="17" t="n">
        <v>1.8</v>
      </c>
      <c r="F29" s="17" t="n">
        <v>2.48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701</v>
      </c>
      <c r="B30" s="16" t="s">
        <v>1215</v>
      </c>
      <c r="C30" s="41" t="n">
        <v>44245</v>
      </c>
      <c r="D30" s="42" t="n">
        <v>45516</v>
      </c>
      <c r="E30" s="17" t="n">
        <v>1.8114</v>
      </c>
      <c r="F30" s="17" t="n">
        <v>2.48</v>
      </c>
      <c r="G30" s="17" t="n">
        <v>57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701</v>
      </c>
      <c r="B31" s="16" t="s">
        <v>1215</v>
      </c>
      <c r="C31" s="41" t="n">
        <v>44467</v>
      </c>
      <c r="D31" s="42" t="n">
        <v>45516</v>
      </c>
      <c r="E31" s="17" t="n">
        <v>1.81</v>
      </c>
      <c r="F31" s="17" t="n">
        <v>2.48</v>
      </c>
      <c r="G31" s="17" t="n">
        <v>9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701</v>
      </c>
      <c r="B32" s="16" t="s">
        <v>1215</v>
      </c>
      <c r="C32" s="41" t="n">
        <v>44469</v>
      </c>
      <c r="D32" s="42" t="n">
        <v>45516</v>
      </c>
      <c r="E32" s="17" t="n">
        <v>1.785</v>
      </c>
      <c r="F32" s="17" t="n">
        <v>2.48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701</v>
      </c>
      <c r="B33" s="16" t="s">
        <v>1215</v>
      </c>
      <c r="C33" s="41" t="n">
        <v>44473</v>
      </c>
      <c r="D33" s="42" t="n">
        <v>45516</v>
      </c>
      <c r="E33" s="17" t="n">
        <v>1.7532</v>
      </c>
      <c r="F33" s="17" t="n">
        <v>2.48</v>
      </c>
      <c r="G33" s="17" t="n">
        <v>100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702</v>
      </c>
      <c r="B34" s="16" t="s">
        <v>1216</v>
      </c>
      <c r="C34" s="41" t="n">
        <v>44305</v>
      </c>
      <c r="D34" s="42" t="n">
        <v>45516</v>
      </c>
      <c r="E34" s="17" t="n">
        <v>78.02</v>
      </c>
      <c r="F34" s="17" t="n">
        <v>107.19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702</v>
      </c>
      <c r="B35" s="16" t="s">
        <v>1216</v>
      </c>
      <c r="C35" s="41" t="n">
        <v>44459</v>
      </c>
      <c r="D35" s="42" t="n">
        <v>45516</v>
      </c>
      <c r="E35" s="17" t="n">
        <v>75.51</v>
      </c>
      <c r="F35" s="17" t="n">
        <v>107.19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702</v>
      </c>
      <c r="B36" s="16" t="s">
        <v>1216</v>
      </c>
      <c r="C36" s="41" t="n">
        <v>44459</v>
      </c>
      <c r="D36" s="42" t="n">
        <v>45516</v>
      </c>
      <c r="E36" s="17" t="n">
        <v>75.41</v>
      </c>
      <c r="F36" s="17" t="n">
        <v>107.19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702</v>
      </c>
      <c r="B37" s="16" t="s">
        <v>1216</v>
      </c>
      <c r="C37" s="41" t="n">
        <v>44459</v>
      </c>
      <c r="D37" s="42" t="n">
        <v>45516</v>
      </c>
      <c r="E37" s="17" t="n">
        <v>75.26</v>
      </c>
      <c r="F37" s="17" t="n">
        <v>107.19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702</v>
      </c>
      <c r="B38" s="16" t="s">
        <v>1216</v>
      </c>
      <c r="C38" s="41" t="n">
        <v>44474</v>
      </c>
      <c r="D38" s="42" t="n">
        <v>45516</v>
      </c>
      <c r="E38" s="17" t="n">
        <v>74.3467</v>
      </c>
      <c r="F38" s="17" t="n">
        <v>107.19</v>
      </c>
      <c r="G38" s="17" t="n">
        <v>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702</v>
      </c>
      <c r="B39" s="16" t="s">
        <v>1216</v>
      </c>
      <c r="C39" s="41" t="n">
        <v>44475</v>
      </c>
      <c r="D39" s="42" t="n">
        <v>45516</v>
      </c>
      <c r="E39" s="17" t="n">
        <v>73.2067</v>
      </c>
      <c r="F39" s="17" t="n">
        <v>107.19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703</v>
      </c>
      <c r="B40" s="16" t="s">
        <v>1193</v>
      </c>
      <c r="C40" s="41" t="n">
        <v>44333</v>
      </c>
      <c r="D40" s="42" t="n">
        <v>45777</v>
      </c>
      <c r="E40" s="17" t="n">
        <v>1008.92</v>
      </c>
      <c r="F40" s="17" t="n">
        <v>1000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703</v>
      </c>
      <c r="B41" s="16" t="s">
        <v>1193</v>
      </c>
      <c r="C41" s="41" t="n">
        <v>44460</v>
      </c>
      <c r="D41" s="42" t="n">
        <v>45777</v>
      </c>
      <c r="E41" s="17" t="n">
        <v>1019.98</v>
      </c>
      <c r="F41" s="17" t="n">
        <v>1000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703</v>
      </c>
      <c r="B42" s="16" t="s">
        <v>1193</v>
      </c>
      <c r="C42" s="41" t="n">
        <v>44480</v>
      </c>
      <c r="D42" s="42" t="n">
        <v>45777</v>
      </c>
      <c r="E42" s="17" t="n">
        <v>1018.94</v>
      </c>
      <c r="F42" s="17" t="n">
        <v>1000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704</v>
      </c>
      <c r="B43" s="16" t="s">
        <v>1192</v>
      </c>
      <c r="C43" s="41" t="n">
        <v>44334</v>
      </c>
      <c r="D43" s="42" t="n">
        <v>45382</v>
      </c>
      <c r="E43" s="17" t="n">
        <v>1006.79</v>
      </c>
      <c r="F43" s="17" t="n">
        <v>1000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99</v>
      </c>
      <c r="B44" s="16" t="s">
        <v>100</v>
      </c>
      <c r="C44" s="41" t="n">
        <v>44403</v>
      </c>
      <c r="D44" s="42" t="n">
        <v>45516</v>
      </c>
      <c r="E44" s="17" t="n">
        <v>70.71</v>
      </c>
      <c r="F44" s="17" t="n">
        <v>86.21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99</v>
      </c>
      <c r="B45" s="16" t="s">
        <v>100</v>
      </c>
      <c r="C45" s="41" t="n">
        <v>44403</v>
      </c>
      <c r="D45" s="42" t="n">
        <v>45516</v>
      </c>
      <c r="E45" s="17" t="n">
        <v>70.32</v>
      </c>
      <c r="F45" s="17" t="n">
        <v>86.21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99</v>
      </c>
      <c r="B46" s="16" t="s">
        <v>100</v>
      </c>
      <c r="C46" s="41" t="n">
        <v>44403</v>
      </c>
      <c r="D46" s="42" t="n">
        <v>45516</v>
      </c>
      <c r="E46" s="17" t="n">
        <v>70.0167</v>
      </c>
      <c r="F46" s="17" t="n">
        <v>86.21</v>
      </c>
      <c r="G46" s="17" t="n">
        <v>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99</v>
      </c>
      <c r="B47" s="16" t="s">
        <v>100</v>
      </c>
      <c r="C47" s="41" t="n">
        <v>44411</v>
      </c>
      <c r="D47" s="42" t="n">
        <v>45516</v>
      </c>
      <c r="E47" s="17" t="n">
        <v>68.51</v>
      </c>
      <c r="F47" s="17" t="n">
        <v>86.21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99</v>
      </c>
      <c r="B48" s="16" t="s">
        <v>100</v>
      </c>
      <c r="C48" s="41" t="n">
        <v>44459</v>
      </c>
      <c r="D48" s="42" t="n">
        <v>45516</v>
      </c>
      <c r="E48" s="17" t="n">
        <v>68.39</v>
      </c>
      <c r="F48" s="17" t="n">
        <v>86.21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99</v>
      </c>
      <c r="B49" s="16" t="s">
        <v>100</v>
      </c>
      <c r="C49" s="41" t="n">
        <v>44461</v>
      </c>
      <c r="D49" s="42" t="n">
        <v>45516</v>
      </c>
      <c r="E49" s="17" t="n">
        <v>67.86</v>
      </c>
      <c r="F49" s="17" t="n">
        <v>86.21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99</v>
      </c>
      <c r="B50" s="16" t="s">
        <v>100</v>
      </c>
      <c r="C50" s="41" t="n">
        <v>44466</v>
      </c>
      <c r="D50" s="42" t="n">
        <v>45516</v>
      </c>
      <c r="E50" s="17" t="n">
        <v>67.92</v>
      </c>
      <c r="F50" s="17" t="n">
        <v>86.21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99</v>
      </c>
      <c r="B51" s="16" t="s">
        <v>100</v>
      </c>
      <c r="C51" s="41" t="n">
        <v>44473</v>
      </c>
      <c r="D51" s="42" t="n">
        <v>45516</v>
      </c>
      <c r="E51" s="17" t="n">
        <v>65.506</v>
      </c>
      <c r="F51" s="17" t="n">
        <v>86.21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100</v>
      </c>
      <c r="C52" s="41" t="n">
        <v>44473</v>
      </c>
      <c r="D52" s="42" t="n">
        <v>45576</v>
      </c>
      <c r="E52" s="17" t="n">
        <v>65.506</v>
      </c>
      <c r="F52" s="17" t="n">
        <v>90.52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99</v>
      </c>
      <c r="B53" s="16" t="s">
        <v>100</v>
      </c>
      <c r="C53" s="41" t="n">
        <v>44473</v>
      </c>
      <c r="D53" s="42" t="n">
        <v>45576</v>
      </c>
      <c r="E53" s="17" t="n">
        <v>64.646</v>
      </c>
      <c r="F53" s="17" t="n">
        <v>90.52</v>
      </c>
      <c r="G53" s="17" t="n">
        <v>3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705</v>
      </c>
      <c r="B54" s="16" t="s">
        <v>1194</v>
      </c>
      <c r="C54" s="41" t="n">
        <v>44491</v>
      </c>
      <c r="D54" s="42" t="n">
        <v>45972</v>
      </c>
      <c r="E54" s="17" t="n">
        <v>1017.03</v>
      </c>
      <c r="F54" s="17" t="n">
        <v>1000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706</v>
      </c>
      <c r="B55" s="16" t="s">
        <v>1217</v>
      </c>
      <c r="C55" s="41" t="n">
        <v>44553</v>
      </c>
      <c r="D55" s="42" t="n">
        <v>45481</v>
      </c>
      <c r="E55" s="17" t="n">
        <v>4469.1</v>
      </c>
      <c r="F55" s="17" t="n">
        <v>4247.87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707</v>
      </c>
      <c r="B56" s="16" t="s">
        <v>1195</v>
      </c>
      <c r="C56" s="41" t="n">
        <v>45173</v>
      </c>
      <c r="D56" s="42" t="n">
        <v>46128</v>
      </c>
      <c r="E56" s="17" t="n">
        <v>867.58</v>
      </c>
      <c r="F56" s="17" t="n">
        <v>1000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148</v>
      </c>
      <c r="B1" s="18" t="s">
        <v>9</v>
      </c>
      <c r="C1" s="18" t="s">
        <v>149</v>
      </c>
      <c r="D1" s="18" t="s">
        <v>150</v>
      </c>
      <c r="E1" s="18" t="s">
        <v>151</v>
      </c>
      <c r="F1" s="18" t="s">
        <v>152</v>
      </c>
      <c r="G1" s="18" t="s">
        <v>153</v>
      </c>
      <c r="H1" s="18" t="s">
        <v>154</v>
      </c>
    </row>
    <row collapsed="false" customFormat="false" customHeight="false" hidden="false" ht="12.1" outlineLevel="0" r="2">
      <c r="A2" s="13" t="n">
        <v>44187</v>
      </c>
      <c r="B2" s="6" t="n">
        <v>40000</v>
      </c>
      <c r="C2" s="16" t="s">
        <v>155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44187</v>
      </c>
      <c r="B3" s="6" t="n">
        <v>5500</v>
      </c>
      <c r="C3" s="16" t="s">
        <v>155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44187</v>
      </c>
      <c r="B4" s="6" t="n">
        <v>-47.46</v>
      </c>
      <c r="C4" s="16" t="s">
        <v>156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44193</v>
      </c>
      <c r="B5" s="6" t="n">
        <v>-43.8</v>
      </c>
      <c r="C5" s="16" t="s">
        <v>157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44194</v>
      </c>
      <c r="B6" s="6" t="n">
        <v>4000</v>
      </c>
      <c r="C6" s="16" t="s">
        <v>155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44207</v>
      </c>
      <c r="B7" s="6" t="n">
        <v>43.8</v>
      </c>
      <c r="C7" s="16" t="s">
        <v>158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44230</v>
      </c>
      <c r="B8" s="6" t="n">
        <v>-37.13</v>
      </c>
      <c r="C8" s="16" t="s">
        <v>159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44230</v>
      </c>
      <c r="B9" s="6" t="n">
        <v>-52.84</v>
      </c>
      <c r="C9" s="16" t="s">
        <v>160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44231</v>
      </c>
      <c r="B10" s="6" t="n">
        <v>37.13</v>
      </c>
      <c r="C10" s="16" t="s">
        <v>161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44231</v>
      </c>
      <c r="B11" s="6" t="n">
        <v>52.84</v>
      </c>
      <c r="C11" s="16" t="s">
        <v>162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44231</v>
      </c>
      <c r="B12" s="6" t="n">
        <v>500</v>
      </c>
      <c r="C12" s="16" t="s">
        <v>155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44243</v>
      </c>
      <c r="B13" s="6" t="n">
        <v>5000</v>
      </c>
      <c r="C13" s="16" t="s">
        <v>155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44244</v>
      </c>
      <c r="B14" s="6" t="n">
        <v>2000</v>
      </c>
      <c r="C14" s="16" t="s">
        <v>155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44251</v>
      </c>
      <c r="B15" s="6" t="n">
        <v>8000</v>
      </c>
      <c r="C15" s="16" t="s">
        <v>155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44258</v>
      </c>
      <c r="B16" s="6" t="n">
        <v>-28.41</v>
      </c>
      <c r="C16" s="16" t="s">
        <v>163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44259</v>
      </c>
      <c r="B17" s="6" t="n">
        <v>28.41</v>
      </c>
      <c r="C17" s="16" t="s">
        <v>164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44299</v>
      </c>
      <c r="B18" s="6" t="n">
        <v>5000</v>
      </c>
      <c r="C18" s="16" t="s">
        <v>155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44322</v>
      </c>
      <c r="B19" s="6" t="n">
        <v>-33.39</v>
      </c>
      <c r="C19" s="16" t="s">
        <v>165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44323</v>
      </c>
      <c r="B20" s="6" t="n">
        <v>-130.83</v>
      </c>
      <c r="C20" s="16" t="s">
        <v>166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44323</v>
      </c>
      <c r="B21" s="6" t="n">
        <v>33.39</v>
      </c>
      <c r="C21" s="16" t="s">
        <v>167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44327</v>
      </c>
      <c r="B22" s="6" t="n">
        <v>-68</v>
      </c>
      <c r="C22" s="16" t="s">
        <v>168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44327</v>
      </c>
      <c r="B23" s="6" t="n">
        <v>-63.5</v>
      </c>
      <c r="C23" s="16" t="s">
        <v>169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44327</v>
      </c>
      <c r="B24" s="6" t="n">
        <v>10000</v>
      </c>
      <c r="C24" s="16" t="s">
        <v>155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44328</v>
      </c>
      <c r="B25" s="6" t="n">
        <v>-163</v>
      </c>
      <c r="C25" s="16" t="s">
        <v>170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44330</v>
      </c>
      <c r="B26" s="6" t="n">
        <v>-82.5</v>
      </c>
      <c r="C26" s="16" t="s">
        <v>171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44334</v>
      </c>
      <c r="B27" s="6" t="n">
        <v>-99</v>
      </c>
      <c r="C27" s="16" t="s">
        <v>172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44334</v>
      </c>
      <c r="B28" s="6" t="n">
        <v>68</v>
      </c>
      <c r="C28" s="16" t="s">
        <v>173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44340</v>
      </c>
      <c r="B29" s="6" t="n">
        <v>63.5</v>
      </c>
      <c r="C29" s="16" t="s">
        <v>174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44344</v>
      </c>
      <c r="B30" s="6" t="n">
        <v>-92.64</v>
      </c>
      <c r="C30" s="16" t="s">
        <v>175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44347</v>
      </c>
      <c r="B31" s="6" t="n">
        <v>163</v>
      </c>
      <c r="C31" s="16" t="s">
        <v>176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44349</v>
      </c>
      <c r="B32" s="6" t="n">
        <v>82.5</v>
      </c>
      <c r="C32" s="16" t="s">
        <v>177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44349</v>
      </c>
      <c r="B33" s="6" t="n">
        <v>99</v>
      </c>
      <c r="C33" s="16" t="s">
        <v>178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44350</v>
      </c>
      <c r="B34" s="6" t="n">
        <v>130.83</v>
      </c>
      <c r="C34" s="16" t="s">
        <v>179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44356</v>
      </c>
      <c r="B35" s="6" t="n">
        <v>-24.6</v>
      </c>
      <c r="C35" s="16" t="s">
        <v>180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44364</v>
      </c>
      <c r="B36" s="6" t="n">
        <v>-8.45</v>
      </c>
      <c r="C36" s="16" t="s">
        <v>181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44364</v>
      </c>
      <c r="B37" s="6" t="n">
        <v>-15.95</v>
      </c>
      <c r="C37" s="16" t="s">
        <v>182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44370</v>
      </c>
      <c r="B38" s="6" t="n">
        <v>-67.1</v>
      </c>
      <c r="C38" s="16" t="s">
        <v>183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44375</v>
      </c>
      <c r="B39" s="6" t="n">
        <v>24.6</v>
      </c>
      <c r="C39" s="16" t="s">
        <v>184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44377</v>
      </c>
      <c r="B40" s="6" t="n">
        <v>92.64</v>
      </c>
      <c r="C40" s="16" t="s">
        <v>185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44379</v>
      </c>
      <c r="B41" s="6" t="n">
        <v>-104.09</v>
      </c>
      <c r="C41" s="16" t="s">
        <v>186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44379</v>
      </c>
      <c r="B42" s="6" t="n">
        <v>8.45</v>
      </c>
      <c r="C42" s="16" t="s">
        <v>187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44381</v>
      </c>
      <c r="B43" s="6" t="n">
        <v>-166.8</v>
      </c>
      <c r="C43" s="16" t="s">
        <v>188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44382</v>
      </c>
      <c r="B44" s="6" t="n">
        <v>-20.93</v>
      </c>
      <c r="C44" s="16" t="s">
        <v>189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44382</v>
      </c>
      <c r="B45" s="6" t="n">
        <v>-93.05</v>
      </c>
      <c r="C45" s="16" t="s">
        <v>190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44382</v>
      </c>
      <c r="B46" s="6" t="n">
        <v>15.95</v>
      </c>
      <c r="C46" s="16" t="s">
        <v>191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44383</v>
      </c>
      <c r="B47" s="6" t="n">
        <v>20.93</v>
      </c>
      <c r="C47" s="16" t="s">
        <v>192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44385</v>
      </c>
      <c r="B48" s="6" t="n">
        <v>-465.2</v>
      </c>
      <c r="C48" s="16" t="s">
        <v>193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44386</v>
      </c>
      <c r="B49" s="6" t="n">
        <v>-10.3</v>
      </c>
      <c r="C49" s="16" t="s">
        <v>194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44386</v>
      </c>
      <c r="B50" s="6" t="n">
        <v>67.1</v>
      </c>
      <c r="C50" s="16" t="s">
        <v>195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44387</v>
      </c>
      <c r="B51" s="6" t="n">
        <v>-46.04</v>
      </c>
      <c r="C51" s="16" t="s">
        <v>196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44388</v>
      </c>
      <c r="B52" s="6" t="n">
        <v>-52.7</v>
      </c>
      <c r="C52" s="16" t="s">
        <v>197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44389</v>
      </c>
      <c r="B53" s="6" t="n">
        <v>-43</v>
      </c>
      <c r="C53" s="16" t="s">
        <v>198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44389</v>
      </c>
      <c r="B54" s="6" t="n">
        <v>-16</v>
      </c>
      <c r="C54" s="16" t="s">
        <v>199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44392</v>
      </c>
      <c r="B55" s="6" t="n">
        <v>-110.5</v>
      </c>
      <c r="C55" s="16" t="s">
        <v>200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166.8</v>
      </c>
      <c r="C56" s="16" t="s">
        <v>201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44398</v>
      </c>
      <c r="B57" s="6" t="n">
        <v>104.09</v>
      </c>
      <c r="C57" s="16" t="s">
        <v>202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52.7</v>
      </c>
      <c r="C58" s="16" t="s">
        <v>203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204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44400</v>
      </c>
      <c r="B60" s="6" t="n">
        <v>93.05</v>
      </c>
      <c r="C60" s="16" t="s">
        <v>205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44403</v>
      </c>
      <c r="B61" s="6" t="n">
        <v>5000</v>
      </c>
      <c r="C61" s="16" t="s">
        <v>155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10.3</v>
      </c>
      <c r="C62" s="16" t="s">
        <v>206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44405</v>
      </c>
      <c r="B63" s="6" t="n">
        <v>16</v>
      </c>
      <c r="C63" s="16" t="s">
        <v>207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44405</v>
      </c>
      <c r="B64" s="6" t="n">
        <v>46.04</v>
      </c>
      <c r="C64" s="16" t="s">
        <v>208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44407</v>
      </c>
      <c r="B65" s="6" t="n">
        <v>43</v>
      </c>
      <c r="C65" s="16" t="s">
        <v>209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44412</v>
      </c>
      <c r="B66" s="6" t="n">
        <v>-37.13</v>
      </c>
      <c r="C66" s="16" t="s">
        <v>159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44412</v>
      </c>
      <c r="B67" s="6" t="n">
        <v>-79.26</v>
      </c>
      <c r="C67" s="16" t="s">
        <v>210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44412</v>
      </c>
      <c r="B68" s="6" t="n">
        <v>110.5</v>
      </c>
      <c r="C68" s="16" t="s">
        <v>211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44412</v>
      </c>
      <c r="B69" s="6" t="n">
        <v>79.26</v>
      </c>
      <c r="C69" s="16" t="s">
        <v>212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44412</v>
      </c>
      <c r="B70" s="6" t="n">
        <v>37.13</v>
      </c>
      <c r="C70" s="16" t="s">
        <v>213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44440</v>
      </c>
      <c r="B71" s="6" t="n">
        <v>-28.41</v>
      </c>
      <c r="C71" s="16" t="s">
        <v>163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44440</v>
      </c>
      <c r="B72" s="6" t="n">
        <v>-65.63</v>
      </c>
      <c r="C72" s="16" t="s">
        <v>214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44440</v>
      </c>
      <c r="B73" s="6" t="n">
        <v>28.41</v>
      </c>
      <c r="C73" s="16" t="s">
        <v>215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44446</v>
      </c>
      <c r="B74" s="6" t="n">
        <v>-118.2</v>
      </c>
      <c r="C74" s="16" t="s">
        <v>216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44452</v>
      </c>
      <c r="B75" s="6" t="n">
        <v>5000</v>
      </c>
      <c r="C75" s="16" t="s">
        <v>155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44455</v>
      </c>
      <c r="B76" s="6" t="n">
        <v>118.2</v>
      </c>
      <c r="C76" s="16" t="s">
        <v>217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44466</v>
      </c>
      <c r="B77" s="6" t="n">
        <v>-30.3</v>
      </c>
      <c r="C77" s="16" t="s">
        <v>218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44469</v>
      </c>
      <c r="B78" s="6" t="n">
        <v>25000</v>
      </c>
      <c r="C78" s="16" t="s">
        <v>155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44470</v>
      </c>
      <c r="B79" s="6" t="n">
        <v>30.3</v>
      </c>
      <c r="C79" s="16" t="s">
        <v>219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44473</v>
      </c>
      <c r="B80" s="6" t="n">
        <v>-20.93</v>
      </c>
      <c r="C80" s="16" t="s">
        <v>189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44473</v>
      </c>
      <c r="B81" s="6" t="n">
        <v>65.63</v>
      </c>
      <c r="C81" s="16" t="s">
        <v>220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44473</v>
      </c>
      <c r="B82" s="6" t="n">
        <v>20.93</v>
      </c>
      <c r="C82" s="16" t="s">
        <v>221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44474</v>
      </c>
      <c r="B83" s="6" t="n">
        <v>-39</v>
      </c>
      <c r="C83" s="16" t="s">
        <v>222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44475</v>
      </c>
      <c r="B84" s="6" t="n">
        <v>5000</v>
      </c>
      <c r="C84" s="16" t="s">
        <v>155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44481</v>
      </c>
      <c r="B85" s="6" t="n">
        <v>-29.04</v>
      </c>
      <c r="C85" s="16" t="s">
        <v>223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44481</v>
      </c>
      <c r="B86" s="6" t="n">
        <v>-185</v>
      </c>
      <c r="C86" s="16" t="s">
        <v>224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44488</v>
      </c>
      <c r="B87" s="6" t="n">
        <v>-153.8</v>
      </c>
      <c r="C87" s="16" t="s">
        <v>225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44489</v>
      </c>
      <c r="B88" s="6" t="n">
        <v>39</v>
      </c>
      <c r="C88" s="16" t="s">
        <v>226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44494</v>
      </c>
      <c r="B89" s="6" t="n">
        <v>185</v>
      </c>
      <c r="C89" s="16" t="s">
        <v>227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44496</v>
      </c>
      <c r="B90" s="6" t="n">
        <v>29.04</v>
      </c>
      <c r="C90" s="16" t="s">
        <v>228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44503</v>
      </c>
      <c r="B91" s="6" t="n">
        <v>153.8</v>
      </c>
      <c r="C91" s="16" t="s">
        <v>229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44504</v>
      </c>
      <c r="B92" s="6" t="n">
        <v>-33.39</v>
      </c>
      <c r="C92" s="16" t="s">
        <v>165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44504</v>
      </c>
      <c r="B93" s="6" t="n">
        <v>-110.14</v>
      </c>
      <c r="C93" s="16" t="s">
        <v>230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44508</v>
      </c>
      <c r="B94" s="6" t="n">
        <v>110.14</v>
      </c>
      <c r="C94" s="16" t="s">
        <v>231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44508</v>
      </c>
      <c r="B95" s="6" t="n">
        <v>33.39</v>
      </c>
      <c r="C95" s="16" t="s">
        <v>232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44517</v>
      </c>
      <c r="B96" s="6" t="n">
        <v>-30.65</v>
      </c>
      <c r="C96" s="16" t="s">
        <v>233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44517</v>
      </c>
      <c r="B97" s="6" t="n">
        <v>30.65</v>
      </c>
      <c r="C97" s="16" t="s">
        <v>234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44526</v>
      </c>
      <c r="B98" s="6" t="n">
        <v>5000</v>
      </c>
      <c r="C98" s="16" t="s">
        <v>235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44537</v>
      </c>
      <c r="B99" s="6" t="n">
        <v>-116.3</v>
      </c>
      <c r="C99" s="16" t="s">
        <v>236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44543</v>
      </c>
      <c r="B100" s="6" t="n">
        <v>5000</v>
      </c>
      <c r="C100" s="16" t="s">
        <v>235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44545</v>
      </c>
      <c r="B101" s="6" t="n">
        <v>116.3</v>
      </c>
      <c r="C101" s="16" t="s">
        <v>237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44546</v>
      </c>
      <c r="B102" s="6" t="n">
        <v>-183</v>
      </c>
      <c r="C102" s="16" t="s">
        <v>238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44547</v>
      </c>
      <c r="B103" s="6" t="n">
        <v>-60.92</v>
      </c>
      <c r="C103" s="16" t="s">
        <v>239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44551</v>
      </c>
      <c r="B104" s="6" t="n">
        <v>183</v>
      </c>
      <c r="C104" s="16" t="s">
        <v>240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44556</v>
      </c>
      <c r="B105" s="6" t="n">
        <v>-90</v>
      </c>
      <c r="C105" s="16" t="s">
        <v>241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44560</v>
      </c>
      <c r="B106" s="6" t="n">
        <v>90</v>
      </c>
      <c r="C106" s="16" t="s">
        <v>242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44564</v>
      </c>
      <c r="B107" s="6" t="n">
        <v>-20.93</v>
      </c>
      <c r="C107" s="16" t="s">
        <v>189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44565</v>
      </c>
      <c r="B108" s="6" t="n">
        <v>60.92</v>
      </c>
      <c r="C108" s="16" t="s">
        <v>243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44566</v>
      </c>
      <c r="B109" s="6" t="n">
        <v>-20.5</v>
      </c>
      <c r="C109" s="16" t="s">
        <v>244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44571</v>
      </c>
      <c r="B110" s="6" t="n">
        <v>-25.94</v>
      </c>
      <c r="C110" s="16" t="s">
        <v>245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44571</v>
      </c>
      <c r="B111" s="6" t="n">
        <v>20.93</v>
      </c>
      <c r="C111" s="16" t="s">
        <v>246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44574</v>
      </c>
      <c r="B112" s="6" t="n">
        <v>-23.63</v>
      </c>
      <c r="C112" s="16" t="s">
        <v>247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44575</v>
      </c>
      <c r="B113" s="6" t="n">
        <v>-1325.17</v>
      </c>
      <c r="C113" s="16" t="s">
        <v>248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44581</v>
      </c>
      <c r="B114" s="6" t="n">
        <v>1325.17</v>
      </c>
      <c r="C114" s="16" t="s">
        <v>249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44581</v>
      </c>
      <c r="B115" s="6" t="n">
        <v>20.5</v>
      </c>
      <c r="C115" s="16" t="s">
        <v>250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44586</v>
      </c>
      <c r="B116" s="6" t="n">
        <v>25.94</v>
      </c>
      <c r="C116" s="16" t="s">
        <v>251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44589</v>
      </c>
      <c r="B117" s="6" t="n">
        <v>23.63</v>
      </c>
      <c r="C117" s="16" t="s">
        <v>252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44594</v>
      </c>
      <c r="B118" s="6" t="n">
        <v>-37.13</v>
      </c>
      <c r="C118" s="16" t="s">
        <v>159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44594</v>
      </c>
      <c r="B119" s="6" t="n">
        <v>-105.68</v>
      </c>
      <c r="C119" s="16" t="s">
        <v>253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44595</v>
      </c>
      <c r="B120" s="6" t="n">
        <v>105.68</v>
      </c>
      <c r="C120" s="16" t="s">
        <v>254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44595</v>
      </c>
      <c r="B121" s="6" t="n">
        <v>37.13</v>
      </c>
      <c r="C121" s="16" t="s">
        <v>255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44622</v>
      </c>
      <c r="B122" s="6" t="n">
        <v>-28.41</v>
      </c>
      <c r="C122" s="16" t="s">
        <v>163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44623</v>
      </c>
      <c r="B123" s="6" t="n">
        <v>28.41</v>
      </c>
      <c r="C123" s="16" t="s">
        <v>256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44655</v>
      </c>
      <c r="B124" s="6" t="n">
        <v>-20.93</v>
      </c>
      <c r="C124" s="16" t="s">
        <v>189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44655</v>
      </c>
      <c r="B125" s="6" t="n">
        <v>20.93</v>
      </c>
      <c r="C125" s="16" t="s">
        <v>257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44686</v>
      </c>
      <c r="B126" s="6" t="n">
        <v>-33.39</v>
      </c>
      <c r="C126" s="16" t="s">
        <v>165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44686</v>
      </c>
      <c r="B127" s="6" t="n">
        <v>-110.14</v>
      </c>
      <c r="C127" s="16" t="s">
        <v>230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44686</v>
      </c>
      <c r="B128" s="6" t="n">
        <v>33.39</v>
      </c>
      <c r="C128" s="16" t="s">
        <v>258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44686</v>
      </c>
      <c r="B129" s="6" t="n">
        <v>110.14</v>
      </c>
      <c r="C129" s="16" t="s">
        <v>259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44699</v>
      </c>
      <c r="B130" s="6" t="n">
        <v>-30.65</v>
      </c>
      <c r="C130" s="16" t="s">
        <v>233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44699</v>
      </c>
      <c r="B131" s="6" t="n">
        <v>30.65</v>
      </c>
      <c r="C131" s="16" t="s">
        <v>260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44726</v>
      </c>
      <c r="B132" s="6" t="n">
        <v>-1014.22</v>
      </c>
      <c r="C132" s="16" t="s">
        <v>261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44729</v>
      </c>
      <c r="B133" s="6" t="n">
        <v>1014.22</v>
      </c>
      <c r="C133" s="16" t="s">
        <v>262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44733</v>
      </c>
      <c r="B134" s="6" t="n">
        <v>-16</v>
      </c>
      <c r="C134" s="16" t="s">
        <v>263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44746</v>
      </c>
      <c r="B135" s="6" t="n">
        <v>-20.93</v>
      </c>
      <c r="C135" s="16" t="s">
        <v>189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44746</v>
      </c>
      <c r="B136" s="6" t="n">
        <v>20.93</v>
      </c>
      <c r="C136" s="16" t="s">
        <v>264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44747</v>
      </c>
      <c r="B137" s="6" t="n">
        <v>16</v>
      </c>
      <c r="C137" s="16" t="s">
        <v>265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44750</v>
      </c>
      <c r="B138" s="6" t="n">
        <v>-42.42</v>
      </c>
      <c r="C138" s="16" t="s">
        <v>266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44752</v>
      </c>
      <c r="B139" s="6" t="n">
        <v>-92.09</v>
      </c>
      <c r="C139" s="16" t="s">
        <v>267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44753</v>
      </c>
      <c r="B140" s="6" t="n">
        <v>-336.21</v>
      </c>
      <c r="C140" s="16" t="s">
        <v>268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44754</v>
      </c>
      <c r="B141" s="6" t="n">
        <v>-141</v>
      </c>
      <c r="C141" s="16" t="s">
        <v>269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44754</v>
      </c>
      <c r="B142" s="6" t="n">
        <v>-593</v>
      </c>
      <c r="C142" s="16" t="s">
        <v>270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44762</v>
      </c>
      <c r="B143" s="6" t="n">
        <v>-39.6</v>
      </c>
      <c r="C143" s="16" t="s">
        <v>271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44764</v>
      </c>
      <c r="B144" s="6" t="n">
        <v>92.09</v>
      </c>
      <c r="C144" s="16" t="s">
        <v>272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44767</v>
      </c>
      <c r="B145" s="6" t="n">
        <v>42.42</v>
      </c>
      <c r="C145" s="16" t="s">
        <v>273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44767</v>
      </c>
      <c r="B146" s="6" t="n">
        <v>336.21</v>
      </c>
      <c r="C146" s="16" t="s">
        <v>274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44768</v>
      </c>
      <c r="B147" s="6" t="n">
        <v>141</v>
      </c>
      <c r="C147" s="16" t="s">
        <v>275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44768</v>
      </c>
      <c r="B148" s="6" t="n">
        <v>593</v>
      </c>
      <c r="C148" s="16" t="s">
        <v>276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44776</v>
      </c>
      <c r="B149" s="6" t="n">
        <v>-105.68</v>
      </c>
      <c r="C149" s="16" t="s">
        <v>253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44776</v>
      </c>
      <c r="B150" s="6" t="n">
        <v>-38.13</v>
      </c>
      <c r="C150" s="16" t="s">
        <v>277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44776</v>
      </c>
      <c r="B151" s="6" t="n">
        <v>-5</v>
      </c>
      <c r="C151" s="16" t="s">
        <v>278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44776</v>
      </c>
      <c r="B152" s="6" t="n">
        <v>1000</v>
      </c>
      <c r="C152" s="16" t="s">
        <v>279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44776</v>
      </c>
      <c r="B153" s="6" t="n">
        <v>105.68</v>
      </c>
      <c r="C153" s="16" t="s">
        <v>280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44776</v>
      </c>
      <c r="B154" s="6" t="n">
        <v>38.13</v>
      </c>
      <c r="C154" s="16" t="s">
        <v>281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44776</v>
      </c>
      <c r="B155" s="6" t="n">
        <v>-1000</v>
      </c>
      <c r="C155" s="16" t="s">
        <v>282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44778</v>
      </c>
      <c r="B156" s="6" t="n">
        <v>39.6</v>
      </c>
      <c r="C156" s="16" t="s">
        <v>283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44804</v>
      </c>
      <c r="B157" s="6" t="n">
        <v>-28.41</v>
      </c>
      <c r="C157" s="16" t="s">
        <v>163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44804</v>
      </c>
      <c r="B158" s="6" t="n">
        <v>28.41</v>
      </c>
      <c r="C158" s="16" t="s">
        <v>284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44837</v>
      </c>
      <c r="B159" s="6" t="n">
        <v>-20.93</v>
      </c>
      <c r="C159" s="16" t="s">
        <v>189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44838</v>
      </c>
      <c r="B160" s="6" t="n">
        <v>20.93</v>
      </c>
      <c r="C160" s="16" t="s">
        <v>285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44845</v>
      </c>
      <c r="B161" s="6" t="n">
        <v>-85.13</v>
      </c>
      <c r="C161" s="16" t="s">
        <v>286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44845</v>
      </c>
      <c r="B162" s="6" t="n">
        <v>-445.3</v>
      </c>
      <c r="C162" s="16" t="s">
        <v>287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44851</v>
      </c>
      <c r="B163" s="6" t="n">
        <v>-46</v>
      </c>
      <c r="C163" s="16" t="s">
        <v>288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44854</v>
      </c>
      <c r="B164" s="6" t="n">
        <v>-21.64</v>
      </c>
      <c r="C164" s="16" t="s">
        <v>289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44859</v>
      </c>
      <c r="B165" s="6" t="n">
        <v>445.3</v>
      </c>
      <c r="C165" s="16" t="s">
        <v>290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44860</v>
      </c>
      <c r="B166" s="6" t="n">
        <v>85.13</v>
      </c>
      <c r="C166" s="16" t="s">
        <v>291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44865</v>
      </c>
      <c r="B167" s="6" t="n">
        <v>46</v>
      </c>
      <c r="C167" s="16" t="s">
        <v>292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44867</v>
      </c>
      <c r="B168" s="6" t="n">
        <v>21.64</v>
      </c>
      <c r="C168" s="16" t="s">
        <v>293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44868</v>
      </c>
      <c r="B169" s="6" t="n">
        <v>-110.14</v>
      </c>
      <c r="C169" s="16" t="s">
        <v>230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44868</v>
      </c>
      <c r="B170" s="6" t="n">
        <v>-34.39</v>
      </c>
      <c r="C170" s="16" t="s">
        <v>294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44868</v>
      </c>
      <c r="B171" s="6" t="n">
        <v>-1000</v>
      </c>
      <c r="C171" s="16" t="s">
        <v>295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44868</v>
      </c>
      <c r="B172" s="6" t="n">
        <v>1000</v>
      </c>
      <c r="C172" s="16" t="s">
        <v>296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44868</v>
      </c>
      <c r="B173" s="6" t="n">
        <v>110.14</v>
      </c>
      <c r="C173" s="16" t="s">
        <v>297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44868</v>
      </c>
      <c r="B174" s="6" t="n">
        <v>34.39</v>
      </c>
      <c r="C174" s="16" t="s">
        <v>298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44881</v>
      </c>
      <c r="B175" s="6" t="n">
        <v>-30.65</v>
      </c>
      <c r="C175" s="16" t="s">
        <v>233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44881</v>
      </c>
      <c r="B176" s="6" t="n">
        <v>30.65</v>
      </c>
      <c r="C176" s="16" t="s">
        <v>299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44928</v>
      </c>
      <c r="B177" s="6" t="n">
        <v>-23.93</v>
      </c>
      <c r="C177" s="16" t="s">
        <v>300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44936</v>
      </c>
      <c r="B178" s="6" t="n">
        <v>-17.58</v>
      </c>
      <c r="C178" s="16" t="s">
        <v>301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44939</v>
      </c>
      <c r="B179" s="6" t="n">
        <v>23.93</v>
      </c>
      <c r="C179" s="16" t="s">
        <v>302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44951</v>
      </c>
      <c r="B180" s="6" t="n">
        <v>17.58</v>
      </c>
      <c r="C180" s="16" t="s">
        <v>303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44958</v>
      </c>
      <c r="B181" s="6" t="n">
        <v>-121.68</v>
      </c>
      <c r="C181" s="16" t="s">
        <v>304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44958</v>
      </c>
      <c r="B182" s="6" t="n">
        <v>121.68</v>
      </c>
      <c r="C182" s="16" t="s">
        <v>305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44986</v>
      </c>
      <c r="B183" s="6" t="n">
        <v>-32.41</v>
      </c>
      <c r="C183" s="16" t="s">
        <v>306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44986</v>
      </c>
      <c r="B184" s="6" t="n">
        <v>32.41</v>
      </c>
      <c r="C184" s="16" t="s">
        <v>307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45019</v>
      </c>
      <c r="B185" s="6" t="n">
        <v>-23.93</v>
      </c>
      <c r="C185" s="16" t="s">
        <v>300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45019</v>
      </c>
      <c r="B186" s="6" t="n">
        <v>23.93</v>
      </c>
      <c r="C186" s="16" t="s">
        <v>308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45050</v>
      </c>
      <c r="B187" s="6" t="n">
        <v>-127.14</v>
      </c>
      <c r="C187" s="16" t="s">
        <v>309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45050</v>
      </c>
      <c r="B188" s="6" t="n">
        <v>127.14</v>
      </c>
      <c r="C188" s="16" t="s">
        <v>310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45057</v>
      </c>
      <c r="B189" s="6" t="n">
        <v>-217</v>
      </c>
      <c r="C189" s="16" t="s">
        <v>311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45063</v>
      </c>
      <c r="B190" s="6" t="n">
        <v>-35.65</v>
      </c>
      <c r="C190" s="16" t="s">
        <v>312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45063</v>
      </c>
      <c r="B191" s="6" t="n">
        <v>35.65</v>
      </c>
      <c r="C191" s="16" t="s">
        <v>313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45071</v>
      </c>
      <c r="B192" s="6" t="n">
        <v>217</v>
      </c>
      <c r="C192" s="16" t="s">
        <v>314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45093</v>
      </c>
      <c r="B193" s="6" t="n">
        <v>-42.4</v>
      </c>
      <c r="C193" s="16" t="s">
        <v>315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45106</v>
      </c>
      <c r="B194" s="6" t="n">
        <v>-602.8</v>
      </c>
      <c r="C194" s="16" t="s">
        <v>316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45107</v>
      </c>
      <c r="B195" s="6" t="n">
        <v>42.4</v>
      </c>
      <c r="C195" s="16" t="s">
        <v>317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45110</v>
      </c>
      <c r="B196" s="6" t="n">
        <v>-23.93</v>
      </c>
      <c r="C196" s="16" t="s">
        <v>300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45110</v>
      </c>
      <c r="B197" s="6" t="n">
        <v>23.93</v>
      </c>
      <c r="C197" s="16" t="s">
        <v>318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45114</v>
      </c>
      <c r="B198" s="6" t="n">
        <v>-339</v>
      </c>
      <c r="C198" s="16" t="s">
        <v>319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45117</v>
      </c>
      <c r="B199" s="6" t="n">
        <v>-202.3</v>
      </c>
      <c r="C199" s="16" t="s">
        <v>320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45117</v>
      </c>
      <c r="B200" s="6" t="n">
        <v>-23.22</v>
      </c>
      <c r="C200" s="16" t="s">
        <v>321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45118</v>
      </c>
      <c r="B201" s="6" t="n">
        <v>-72.13</v>
      </c>
      <c r="C201" s="16" t="s">
        <v>322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45118</v>
      </c>
      <c r="B202" s="6" t="n">
        <v>-87.5</v>
      </c>
      <c r="C202" s="16" t="s">
        <v>323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45119</v>
      </c>
      <c r="B203" s="6" t="n">
        <v>-208.4</v>
      </c>
      <c r="C203" s="16" t="s">
        <v>324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45119</v>
      </c>
      <c r="B204" s="6" t="n">
        <v>339</v>
      </c>
      <c r="C204" s="16" t="s">
        <v>325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45120</v>
      </c>
      <c r="B205" s="6" t="n">
        <v>602.8</v>
      </c>
      <c r="C205" s="16" t="s">
        <v>326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45131</v>
      </c>
      <c r="B206" s="6" t="n">
        <v>23.22</v>
      </c>
      <c r="C206" s="16" t="s">
        <v>327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45132</v>
      </c>
      <c r="B207" s="6" t="n">
        <v>87.5</v>
      </c>
      <c r="C207" s="16" t="s">
        <v>328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45132</v>
      </c>
      <c r="B208" s="6" t="n">
        <v>202.3</v>
      </c>
      <c r="C208" s="16" t="s">
        <v>329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45133</v>
      </c>
      <c r="B209" s="6" t="n">
        <v>72.13</v>
      </c>
      <c r="C209" s="16" t="s">
        <v>330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45134</v>
      </c>
      <c r="B210" s="6" t="n">
        <v>208.4</v>
      </c>
      <c r="C210" s="16" t="s">
        <v>331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45140</v>
      </c>
      <c r="B211" s="6" t="n">
        <v>-121.68</v>
      </c>
      <c r="C211" s="16" t="s">
        <v>304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45140</v>
      </c>
      <c r="B212" s="6" t="n">
        <v>121.68</v>
      </c>
      <c r="C212" s="16" t="s">
        <v>332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45156</v>
      </c>
      <c r="B213" s="6" t="n">
        <v>-51.86</v>
      </c>
      <c r="C213" s="16" t="s">
        <v>333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45156</v>
      </c>
      <c r="B214" s="6" t="n">
        <v>51.86</v>
      </c>
      <c r="C214" s="16" t="s">
        <v>334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45168</v>
      </c>
      <c r="B215" s="6" t="n">
        <v>-32.41</v>
      </c>
      <c r="C215" s="16" t="s">
        <v>306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45168</v>
      </c>
      <c r="B216" s="6" t="n">
        <v>32.41</v>
      </c>
      <c r="C216" s="16" t="s">
        <v>335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45194</v>
      </c>
      <c r="B217" s="6" t="n">
        <v>-38</v>
      </c>
      <c r="C217" s="16" t="s">
        <v>336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45201</v>
      </c>
      <c r="B218" s="6" t="n">
        <v>-23.93</v>
      </c>
      <c r="C218" s="16" t="s">
        <v>300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45201</v>
      </c>
      <c r="B219" s="6" t="n">
        <v>23.93</v>
      </c>
      <c r="C219" s="16" t="s">
        <v>337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45205</v>
      </c>
      <c r="B220" s="6" t="n">
        <v>38</v>
      </c>
      <c r="C220" s="16" t="s">
        <v>338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45210</v>
      </c>
      <c r="B221" s="6" t="n">
        <v>-71.62</v>
      </c>
      <c r="C221" s="16" t="s">
        <v>339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45217</v>
      </c>
      <c r="B222" s="6" t="n">
        <v>-98.1</v>
      </c>
      <c r="C222" s="16" t="s">
        <v>340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45219</v>
      </c>
      <c r="B223" s="6" t="n">
        <v>-32.54</v>
      </c>
      <c r="C223" s="16" t="s">
        <v>341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45219</v>
      </c>
      <c r="B224" s="6" t="n">
        <v>32.54</v>
      </c>
      <c r="C224" s="16" t="s">
        <v>342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45225</v>
      </c>
      <c r="B225" s="6" t="n">
        <v>71.62</v>
      </c>
      <c r="C225" s="16" t="s">
        <v>343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45230</v>
      </c>
      <c r="B226" s="6" t="n">
        <v>-29.17</v>
      </c>
      <c r="C226" s="16" t="s">
        <v>344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45230</v>
      </c>
      <c r="B227" s="6" t="n">
        <v>29.17</v>
      </c>
      <c r="C227" s="16" t="s">
        <v>345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45232</v>
      </c>
      <c r="B228" s="6" t="n">
        <v>-127.14</v>
      </c>
      <c r="C228" s="16" t="s">
        <v>309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45232</v>
      </c>
      <c r="B229" s="6" t="n">
        <v>127.14</v>
      </c>
      <c r="C229" s="16" t="s">
        <v>346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45232</v>
      </c>
      <c r="B230" s="6" t="n">
        <v>98.1</v>
      </c>
      <c r="C230" s="16" t="s">
        <v>347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45245</v>
      </c>
      <c r="B231" s="6" t="n">
        <v>-35.65</v>
      </c>
      <c r="C231" s="16" t="s">
        <v>312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45245</v>
      </c>
      <c r="B232" s="6" t="n">
        <v>35.65</v>
      </c>
      <c r="C232" s="16" t="s">
        <v>348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45265</v>
      </c>
      <c r="B233" s="6" t="n">
        <v>-56.1</v>
      </c>
      <c r="C233" s="16" t="s">
        <v>349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45265</v>
      </c>
      <c r="B234" s="6" t="n">
        <v>56.1</v>
      </c>
      <c r="C234" s="16" t="s">
        <v>350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45266</v>
      </c>
      <c r="B235" s="6" t="n">
        <v>-56.84</v>
      </c>
      <c r="C235" s="16" t="s">
        <v>351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45266</v>
      </c>
      <c r="B236" s="6" t="n">
        <v>56.84</v>
      </c>
      <c r="C236" s="16" t="s">
        <v>352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45278</v>
      </c>
      <c r="B237" s="6" t="n">
        <v>47.46</v>
      </c>
      <c r="C237" s="16" t="s">
        <v>353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45285</v>
      </c>
      <c r="B238" s="6" t="n">
        <v>-17</v>
      </c>
      <c r="C238" s="16" t="s">
        <v>354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45286</v>
      </c>
      <c r="B239" s="6" t="n">
        <v>-796.33</v>
      </c>
      <c r="C239" s="16" t="s">
        <v>355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45292</v>
      </c>
      <c r="B240" s="6" t="n">
        <v>-23.93</v>
      </c>
      <c r="C240" s="16" t="s">
        <v>300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45300</v>
      </c>
      <c r="B241" s="6" t="n">
        <v>-54.1</v>
      </c>
      <c r="C241" s="16" t="s">
        <v>356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45300</v>
      </c>
      <c r="B242" s="6" t="n">
        <v>-91.51</v>
      </c>
      <c r="C242" s="16" t="s">
        <v>357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45300</v>
      </c>
      <c r="B243" s="6" t="n">
        <v>23.93</v>
      </c>
      <c r="C243" s="16" t="s">
        <v>358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45300</v>
      </c>
      <c r="B244" s="6" t="n">
        <v>54.1</v>
      </c>
      <c r="C244" s="16" t="s">
        <v>359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45302</v>
      </c>
      <c r="B245" s="6" t="n">
        <v>17</v>
      </c>
      <c r="C245" s="16" t="s">
        <v>360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45307</v>
      </c>
      <c r="B246" s="6" t="n">
        <v>796.33</v>
      </c>
      <c r="C246" s="16" t="s">
        <v>361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45310</v>
      </c>
      <c r="B247" s="6" t="n">
        <v>-32.54</v>
      </c>
      <c r="C247" s="16" t="s">
        <v>341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45310</v>
      </c>
      <c r="B248" s="6" t="n">
        <v>32.54</v>
      </c>
      <c r="C248" s="16" t="s">
        <v>362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45315</v>
      </c>
      <c r="B249" s="6" t="n">
        <v>91.51</v>
      </c>
      <c r="C249" s="16" t="s">
        <v>363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45321</v>
      </c>
      <c r="B250" s="6" t="n">
        <v>-29.17</v>
      </c>
      <c r="C250" s="16" t="s">
        <v>344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45321</v>
      </c>
      <c r="B251" s="6" t="n">
        <v>29.17</v>
      </c>
      <c r="C251" s="16" t="s">
        <v>364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45322</v>
      </c>
      <c r="B252" s="6" t="n">
        <v>-152.1</v>
      </c>
      <c r="C252" s="16" t="s">
        <v>365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45322</v>
      </c>
      <c r="B253" s="6" t="n">
        <v>152.1</v>
      </c>
      <c r="C253" s="16" t="s">
        <v>366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45338</v>
      </c>
      <c r="B254" s="6" t="n">
        <v>-51.86</v>
      </c>
      <c r="C254" s="16" t="s">
        <v>333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45338</v>
      </c>
      <c r="B255" s="6" t="n">
        <v>51.86</v>
      </c>
      <c r="C255" s="16" t="s">
        <v>367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45349</v>
      </c>
      <c r="B256" s="6" t="n">
        <v>-1000</v>
      </c>
      <c r="C256" s="16" t="s">
        <v>368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45350</v>
      </c>
      <c r="B257" s="6" t="n">
        <v>-32.41</v>
      </c>
      <c r="C257" s="16" t="s">
        <v>306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45350</v>
      </c>
      <c r="B258" s="6" t="n">
        <v>32.41</v>
      </c>
      <c r="C258" s="16" t="s">
        <v>369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45350</v>
      </c>
      <c r="B259" s="6" t="n">
        <v>1000</v>
      </c>
      <c r="C259" s="16" t="s">
        <v>370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45357</v>
      </c>
      <c r="B260" s="6" t="n">
        <v>-11.26</v>
      </c>
      <c r="C260" s="16" t="s">
        <v>371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45357</v>
      </c>
      <c r="B261" s="6" t="n">
        <v>11.26</v>
      </c>
      <c r="C261" s="16" t="s">
        <v>372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45364</v>
      </c>
      <c r="B262" s="6" t="n">
        <v>500</v>
      </c>
      <c r="C262" s="16" t="s">
        <v>235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45378</v>
      </c>
      <c r="B263" s="6" t="n">
        <v>-47.47</v>
      </c>
      <c r="C263" s="16" t="s">
        <v>373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45378</v>
      </c>
      <c r="B264" s="6" t="n">
        <v>47.47</v>
      </c>
      <c r="C264" s="16" t="s">
        <v>374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45382</v>
      </c>
      <c r="B265" s="6" t="n">
        <v>-1000</v>
      </c>
      <c r="C265" s="16" t="s">
        <v>375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45383</v>
      </c>
      <c r="B266" s="6" t="n">
        <v>-23.93</v>
      </c>
      <c r="C266" s="16" t="s">
        <v>300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45383</v>
      </c>
      <c r="B267" s="6" t="n">
        <v>1000</v>
      </c>
      <c r="C267" s="16" t="s">
        <v>376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45383</v>
      </c>
      <c r="B268" s="6" t="n">
        <v>23.93</v>
      </c>
      <c r="C268" s="16" t="s">
        <v>377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45387</v>
      </c>
      <c r="B269" s="6" t="n">
        <v>-11.26</v>
      </c>
      <c r="C269" s="16" t="s">
        <v>371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45387</v>
      </c>
      <c r="B270" s="6" t="n">
        <v>11.26</v>
      </c>
      <c r="C270" s="16" t="s">
        <v>378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45401</v>
      </c>
      <c r="B271" s="6" t="n">
        <v>-32.54</v>
      </c>
      <c r="C271" s="16" t="s">
        <v>341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45401</v>
      </c>
      <c r="B272" s="6" t="n">
        <v>32.54</v>
      </c>
      <c r="C272" s="16" t="s">
        <v>379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45412</v>
      </c>
      <c r="B273" s="6" t="n">
        <v>-29.17</v>
      </c>
      <c r="C273" s="16" t="s">
        <v>344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45414</v>
      </c>
      <c r="B274" s="6" t="n">
        <v>-435</v>
      </c>
      <c r="C274" s="16" t="s">
        <v>380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45414</v>
      </c>
      <c r="B275" s="6" t="n">
        <v>-127.14</v>
      </c>
      <c r="C275" s="16" t="s">
        <v>309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45414</v>
      </c>
      <c r="B276" s="6" t="n">
        <v>127.14</v>
      </c>
      <c r="C276" s="16" t="s">
        <v>381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45414</v>
      </c>
      <c r="B277" s="6" t="n">
        <v>29.17</v>
      </c>
      <c r="C277" s="16" t="s">
        <v>382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45417</v>
      </c>
      <c r="B278" s="6" t="n">
        <v>-11.26</v>
      </c>
      <c r="C278" s="16" t="s">
        <v>371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45418</v>
      </c>
      <c r="B279" s="6" t="n">
        <v>11.26</v>
      </c>
      <c r="C279" s="16" t="s">
        <v>383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45419</v>
      </c>
      <c r="B280" s="6" t="n">
        <v>435</v>
      </c>
      <c r="C280" s="16" t="s">
        <v>384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45427</v>
      </c>
      <c r="B281" s="6" t="n">
        <v>-35.65</v>
      </c>
      <c r="C281" s="16" t="s">
        <v>312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45427</v>
      </c>
      <c r="B282" s="6" t="n">
        <v>35.65</v>
      </c>
      <c r="C282" s="16" t="s">
        <v>385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45439</v>
      </c>
      <c r="B283" s="6" t="n">
        <v>-221.3</v>
      </c>
      <c r="C283" s="16" t="s">
        <v>386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45443</v>
      </c>
      <c r="B284" s="6" t="n">
        <v>-69.8</v>
      </c>
      <c r="C284" s="16" t="s">
        <v>387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45447</v>
      </c>
      <c r="B285" s="6" t="n">
        <v>-56.1</v>
      </c>
      <c r="C285" s="16" t="s">
        <v>349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45447</v>
      </c>
      <c r="B286" s="6" t="n">
        <v>-11.26</v>
      </c>
      <c r="C286" s="16" t="s">
        <v>371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45447</v>
      </c>
      <c r="B287" s="6" t="n">
        <v>11.26</v>
      </c>
      <c r="C287" s="16" t="s">
        <v>388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45447</v>
      </c>
      <c r="B288" s="6" t="n">
        <v>56.1</v>
      </c>
      <c r="C288" s="16" t="s">
        <v>389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45448</v>
      </c>
      <c r="B289" s="6" t="n">
        <v>-56.84</v>
      </c>
      <c r="C289" s="16" t="s">
        <v>351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45448</v>
      </c>
      <c r="B290" s="6" t="n">
        <v>-35.4</v>
      </c>
      <c r="C290" s="16" t="s">
        <v>390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45448</v>
      </c>
      <c r="B291" s="6" t="n">
        <v>35.4</v>
      </c>
      <c r="C291" s="16" t="s">
        <v>391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45448</v>
      </c>
      <c r="B292" s="6" t="n">
        <v>56.84</v>
      </c>
      <c r="C292" s="16" t="s">
        <v>392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45453</v>
      </c>
      <c r="B293" s="6" t="n">
        <v>-48.04</v>
      </c>
      <c r="C293" s="16" t="s">
        <v>393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45453</v>
      </c>
      <c r="B294" s="6" t="n">
        <v>20</v>
      </c>
      <c r="C294" s="16" t="s">
        <v>235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45454</v>
      </c>
      <c r="B295" s="6" t="n">
        <v>221.3</v>
      </c>
      <c r="C295" s="16" t="s">
        <v>394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45457</v>
      </c>
      <c r="B296" s="6" t="n">
        <v>-150.5</v>
      </c>
      <c r="C296" s="16" t="s">
        <v>395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45461</v>
      </c>
      <c r="B297" s="6" t="n">
        <v>69.8</v>
      </c>
      <c r="C297" s="16" t="s">
        <v>396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45467</v>
      </c>
      <c r="B298" s="6" t="n">
        <v>-19</v>
      </c>
      <c r="C298" s="16" t="s">
        <v>397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45468</v>
      </c>
      <c r="B299" s="6" t="n">
        <v>48.04</v>
      </c>
      <c r="C299" s="16" t="s">
        <v>398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45470</v>
      </c>
      <c r="B300" s="6" t="n">
        <v>19</v>
      </c>
      <c r="C300" s="16" t="s">
        <v>399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45471</v>
      </c>
      <c r="B301" s="6" t="n">
        <v>150.5</v>
      </c>
      <c r="C301" s="16" t="s">
        <v>400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45477</v>
      </c>
      <c r="B302" s="6" t="n">
        <v>-11.26</v>
      </c>
      <c r="C302" s="16" t="s">
        <v>371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45477</v>
      </c>
      <c r="B303" s="6" t="n">
        <v>11.26</v>
      </c>
      <c r="C303" s="16" t="s">
        <v>401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45482</v>
      </c>
      <c r="B304" s="6" t="n">
        <v>-54.1</v>
      </c>
      <c r="C304" s="16" t="s">
        <v>356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45482</v>
      </c>
      <c r="B305" s="6" t="n">
        <v>-65.51</v>
      </c>
      <c r="C305" s="16" t="s">
        <v>402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45482</v>
      </c>
      <c r="B306" s="6" t="n">
        <v>54.1</v>
      </c>
      <c r="C306" s="16" t="s">
        <v>403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45483</v>
      </c>
      <c r="B307" s="6" t="n">
        <v>-201.6</v>
      </c>
      <c r="C307" s="16" t="s">
        <v>404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45484</v>
      </c>
      <c r="B308" s="6" t="n">
        <v>-290</v>
      </c>
      <c r="C308" s="16" t="s">
        <v>405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45489</v>
      </c>
      <c r="B309" s="6" t="n">
        <v>-615</v>
      </c>
      <c r="C309" s="16" t="s">
        <v>406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45492</v>
      </c>
      <c r="B310" s="6" t="n">
        <v>-32.54</v>
      </c>
      <c r="C310" s="16" t="s">
        <v>341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45492</v>
      </c>
      <c r="B311" s="6" t="n">
        <v>32.54</v>
      </c>
      <c r="C311" s="16" t="s">
        <v>407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45497</v>
      </c>
      <c r="B312" s="6" t="n">
        <v>65.51</v>
      </c>
      <c r="C312" s="16" t="s">
        <v>408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45498</v>
      </c>
      <c r="B313" s="6" t="n">
        <v>201.6</v>
      </c>
      <c r="C313" s="16" t="s">
        <v>409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45499</v>
      </c>
      <c r="B314" s="6" t="n">
        <v>290</v>
      </c>
      <c r="C314" s="16" t="s">
        <v>410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45503</v>
      </c>
      <c r="B315" s="6" t="n">
        <v>-29.17</v>
      </c>
      <c r="C315" s="16" t="s">
        <v>344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45503</v>
      </c>
      <c r="B316" s="6" t="n">
        <v>615</v>
      </c>
      <c r="C316" s="16" t="s">
        <v>411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45503</v>
      </c>
      <c r="B317" s="6" t="n">
        <v>29.17</v>
      </c>
      <c r="C317" s="16" t="s">
        <v>412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45504</v>
      </c>
      <c r="B318" s="6" t="n">
        <v>-182.52</v>
      </c>
      <c r="C318" s="16" t="s">
        <v>413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45504</v>
      </c>
      <c r="B319" s="6" t="n">
        <v>182.52</v>
      </c>
      <c r="C319" s="16" t="s">
        <v>414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45507</v>
      </c>
      <c r="B320" s="6" t="n">
        <v>-11.26</v>
      </c>
      <c r="C320" s="16" t="s">
        <v>371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45509</v>
      </c>
      <c r="B321" s="6" t="n">
        <v>11.26</v>
      </c>
      <c r="C321" s="16" t="s">
        <v>415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45520</v>
      </c>
      <c r="B322" s="6" t="n">
        <v>-51.86</v>
      </c>
      <c r="C322" s="16" t="s">
        <v>333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45520</v>
      </c>
      <c r="B323" s="6" t="n">
        <v>51.86</v>
      </c>
      <c r="C323" s="16" t="s">
        <v>416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45525</v>
      </c>
      <c r="B324" s="6" t="n">
        <v>1000</v>
      </c>
      <c r="C324" s="16" t="s">
        <v>235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45526</v>
      </c>
      <c r="B325" s="6" t="n">
        <v>-22353</v>
      </c>
      <c r="C325" s="16" t="s">
        <v>417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45532</v>
      </c>
      <c r="B326" s="6" t="n">
        <v>833</v>
      </c>
      <c r="C326" s="16" t="s">
        <v>235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45537</v>
      </c>
      <c r="B327" s="6" t="n">
        <v>-11.26</v>
      </c>
      <c r="C327" s="16" t="s">
        <v>371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45537</v>
      </c>
      <c r="B328" s="6" t="n">
        <v>11.26</v>
      </c>
      <c r="C328" s="16" t="s">
        <v>418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45551</v>
      </c>
      <c r="B329" s="6" t="n">
        <v>-43</v>
      </c>
      <c r="C329" s="16" t="s">
        <v>419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45555</v>
      </c>
      <c r="B330" s="6" t="n">
        <v>-70</v>
      </c>
      <c r="C330" s="16" t="s">
        <v>420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45560</v>
      </c>
      <c r="B331" s="6" t="n">
        <v>-56.1</v>
      </c>
      <c r="C331" s="16" t="s">
        <v>421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45560</v>
      </c>
      <c r="B332" s="6" t="n">
        <v>56.1</v>
      </c>
      <c r="C332" s="16" t="s">
        <v>422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45561</v>
      </c>
      <c r="B333" s="6" t="n">
        <v>70</v>
      </c>
      <c r="C333" s="16" t="s">
        <v>423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45561</v>
      </c>
      <c r="B334" s="6" t="n">
        <v>43</v>
      </c>
      <c r="C334" s="16" t="s">
        <v>424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45562</v>
      </c>
      <c r="B335" s="6" t="n">
        <v>-52.6</v>
      </c>
      <c r="C335" s="16" t="s">
        <v>425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-11.26</v>
      </c>
      <c r="C336" s="16" t="s">
        <v>371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11.26</v>
      </c>
      <c r="C337" s="16" t="s">
        <v>426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45573</v>
      </c>
      <c r="B338" s="6" t="n">
        <v>-99.6</v>
      </c>
      <c r="C338" s="16" t="s">
        <v>427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45575</v>
      </c>
      <c r="B339" s="6" t="n">
        <v>5000</v>
      </c>
      <c r="C339" s="16" t="s">
        <v>235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45579</v>
      </c>
      <c r="B340" s="6" t="n">
        <v>52.6</v>
      </c>
      <c r="C340" s="16" t="s">
        <v>428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45582</v>
      </c>
      <c r="B341" s="6" t="n">
        <v>-43.88</v>
      </c>
      <c r="C341" s="16" t="s">
        <v>429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45583</v>
      </c>
      <c r="B342" s="6" t="n">
        <v>-32.54</v>
      </c>
      <c r="C342" s="16" t="s">
        <v>341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45583</v>
      </c>
      <c r="B343" s="6" t="n">
        <v>32.54</v>
      </c>
      <c r="C343" s="16" t="s">
        <v>430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45584</v>
      </c>
      <c r="B344" s="6" t="n">
        <v>-130.4</v>
      </c>
      <c r="C344" s="16" t="s">
        <v>431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45588</v>
      </c>
      <c r="B345" s="6" t="n">
        <v>99.6</v>
      </c>
      <c r="C345" s="16" t="s">
        <v>432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45594</v>
      </c>
      <c r="B346" s="6" t="n">
        <v>-29.17</v>
      </c>
      <c r="C346" s="16" t="s">
        <v>344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45594</v>
      </c>
      <c r="B347" s="6" t="n">
        <v>43.88</v>
      </c>
      <c r="C347" s="16" t="s">
        <v>433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45594</v>
      </c>
      <c r="B348" s="6" t="n">
        <v>29.17</v>
      </c>
      <c r="C348" s="16" t="s">
        <v>434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45596</v>
      </c>
      <c r="B349" s="6" t="n">
        <v>-127.14</v>
      </c>
      <c r="C349" s="16" t="s">
        <v>309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45596</v>
      </c>
      <c r="B350" s="6" t="n">
        <v>127.14</v>
      </c>
      <c r="C350" s="16" t="s">
        <v>435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45597</v>
      </c>
      <c r="B351" s="6" t="n">
        <v>-11.26</v>
      </c>
      <c r="C351" s="16" t="s">
        <v>371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45597</v>
      </c>
      <c r="B352" s="6" t="n">
        <v>11.26</v>
      </c>
      <c r="C352" s="16" t="s">
        <v>436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45598</v>
      </c>
      <c r="B353" s="6" t="n">
        <v>130.4</v>
      </c>
      <c r="C353" s="16" t="s">
        <v>437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45609</v>
      </c>
      <c r="B354" s="6" t="n">
        <v>-35.65</v>
      </c>
      <c r="C354" s="16" t="s">
        <v>312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45609</v>
      </c>
      <c r="B355" s="6" t="n">
        <v>35.65</v>
      </c>
      <c r="C355" s="16" t="s">
        <v>438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45621</v>
      </c>
      <c r="B356" s="6" t="n">
        <v>5000</v>
      </c>
      <c r="C356" s="16" t="s">
        <v>235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45626</v>
      </c>
      <c r="B357" s="6" t="n">
        <v>-35.48</v>
      </c>
      <c r="C357" s="16" t="s">
        <v>439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45627</v>
      </c>
      <c r="B358" s="6" t="n">
        <v>-11.26</v>
      </c>
      <c r="C358" s="16" t="s">
        <v>371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45627</v>
      </c>
      <c r="B359" s="6" t="n">
        <v>-32.4</v>
      </c>
      <c r="C359" s="16" t="s">
        <v>440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45628</v>
      </c>
      <c r="B360" s="6" t="n">
        <v>11.26</v>
      </c>
      <c r="C360" s="16" t="s">
        <v>441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45628</v>
      </c>
      <c r="B361" s="6" t="n">
        <v>32.4</v>
      </c>
      <c r="C361" s="16" t="s">
        <v>442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45628</v>
      </c>
      <c r="B362" s="6" t="n">
        <v>35.48</v>
      </c>
      <c r="C362" s="16" t="s">
        <v>443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45629</v>
      </c>
      <c r="B363" s="6" t="n">
        <v>-56.1</v>
      </c>
      <c r="C363" s="16" t="s">
        <v>349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45629</v>
      </c>
      <c r="B364" s="6" t="n">
        <v>56.1</v>
      </c>
      <c r="C364" s="16" t="s">
        <v>444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45630</v>
      </c>
      <c r="B365" s="6" t="n">
        <v>-56.84</v>
      </c>
      <c r="C365" s="16" t="s">
        <v>351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45630</v>
      </c>
      <c r="B366" s="6" t="n">
        <v>-35.4</v>
      </c>
      <c r="C366" s="16" t="s">
        <v>390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45630</v>
      </c>
      <c r="B367" s="6" t="n">
        <v>35.4</v>
      </c>
      <c r="C367" s="16" t="s">
        <v>445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45630</v>
      </c>
      <c r="B368" s="6" t="n">
        <v>56.84</v>
      </c>
      <c r="C368" s="16" t="s">
        <v>446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45643</v>
      </c>
      <c r="B369" s="6" t="n">
        <v>-23</v>
      </c>
      <c r="C369" s="16" t="s">
        <v>447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45651</v>
      </c>
      <c r="B370" s="6" t="n">
        <v>23</v>
      </c>
      <c r="C370" s="16" t="s">
        <v>448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45654</v>
      </c>
      <c r="B371" s="6" t="n">
        <v>-1.8</v>
      </c>
      <c r="C371" s="16" t="s">
        <v>449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45657</v>
      </c>
      <c r="B372" s="6" t="n">
        <v>-11.26</v>
      </c>
      <c r="C372" s="16" t="s">
        <v>371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45657</v>
      </c>
      <c r="B373" s="6" t="n">
        <v>-43.33</v>
      </c>
      <c r="C373" s="16" t="s">
        <v>450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45658</v>
      </c>
      <c r="B374" s="6" t="n">
        <v>-17.61</v>
      </c>
      <c r="C374" s="16" t="s">
        <v>451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45664</v>
      </c>
      <c r="B375" s="6" t="n">
        <v>-54.1</v>
      </c>
      <c r="C375" s="16" t="s">
        <v>356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45665</v>
      </c>
      <c r="B376" s="6" t="n">
        <v>-45.17</v>
      </c>
      <c r="C376" s="16" t="s">
        <v>452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45666</v>
      </c>
      <c r="B377" s="6" t="n">
        <v>54.1</v>
      </c>
      <c r="C377" s="16" t="s">
        <v>453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45666</v>
      </c>
      <c r="B378" s="6" t="n">
        <v>11.26</v>
      </c>
      <c r="C378" s="16" t="s">
        <v>454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45666</v>
      </c>
      <c r="B379" s="6" t="n">
        <v>17.61</v>
      </c>
      <c r="C379" s="16" t="s">
        <v>455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45666</v>
      </c>
      <c r="B380" s="6" t="n">
        <v>43.33</v>
      </c>
      <c r="C380" s="16" t="s">
        <v>443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45670</v>
      </c>
      <c r="B381" s="6" t="n">
        <v>1.8</v>
      </c>
      <c r="C381" s="16" t="s">
        <v>456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45674</v>
      </c>
      <c r="B382" s="6" t="n">
        <v>-32.54</v>
      </c>
      <c r="C382" s="16" t="s">
        <v>341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45674</v>
      </c>
      <c r="B383" s="6" t="n">
        <v>32.54</v>
      </c>
      <c r="C383" s="16" t="s">
        <v>457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45680</v>
      </c>
      <c r="B384" s="6" t="n">
        <v>45.17</v>
      </c>
      <c r="C384" s="16" t="s">
        <v>458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45685</v>
      </c>
      <c r="B385" s="6" t="n">
        <v>-29.17</v>
      </c>
      <c r="C385" s="16" t="s">
        <v>344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45685</v>
      </c>
      <c r="B386" s="6" t="n">
        <v>29.17</v>
      </c>
      <c r="C386" s="16" t="s">
        <v>459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45686</v>
      </c>
      <c r="B387" s="6" t="n">
        <v>-182.52</v>
      </c>
      <c r="C387" s="16" t="s">
        <v>413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45686</v>
      </c>
      <c r="B388" s="6" t="n">
        <v>182.52</v>
      </c>
      <c r="C388" s="16" t="s">
        <v>460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45687</v>
      </c>
      <c r="B389" s="6" t="n">
        <v>-11.26</v>
      </c>
      <c r="C389" s="16" t="s">
        <v>371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45687</v>
      </c>
      <c r="B390" s="6" t="n">
        <v>11.26</v>
      </c>
      <c r="C390" s="16" t="s">
        <v>461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45688</v>
      </c>
      <c r="B391" s="6" t="n">
        <v>-44.26</v>
      </c>
      <c r="C391" s="16" t="s">
        <v>462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45689</v>
      </c>
      <c r="B392" s="6" t="n">
        <v>-16.82</v>
      </c>
      <c r="C392" s="16" t="s">
        <v>463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45691</v>
      </c>
      <c r="B393" s="6" t="n">
        <v>16.82</v>
      </c>
      <c r="C393" s="16" t="s">
        <v>464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45691</v>
      </c>
      <c r="B394" s="6" t="n">
        <v>44.26</v>
      </c>
      <c r="C394" s="16" t="s">
        <v>443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45702</v>
      </c>
      <c r="B395" s="6" t="n">
        <v>-51.86</v>
      </c>
      <c r="C395" s="16" t="s">
        <v>333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45702</v>
      </c>
      <c r="B396" s="6" t="n">
        <v>51.86</v>
      </c>
      <c r="C396" s="16" t="s">
        <v>465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45716</v>
      </c>
      <c r="B397" s="6" t="n">
        <v>-41.67</v>
      </c>
      <c r="C397" s="16" t="s">
        <v>466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45717</v>
      </c>
      <c r="B398" s="6" t="n">
        <v>-11.26</v>
      </c>
      <c r="C398" s="16" t="s">
        <v>371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45717</v>
      </c>
      <c r="B399" s="6" t="n">
        <v>-14.46</v>
      </c>
      <c r="C399" s="16" t="s">
        <v>467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45719</v>
      </c>
      <c r="B400" s="6" t="n">
        <v>11.26</v>
      </c>
      <c r="C400" s="16" t="s">
        <v>468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45719</v>
      </c>
      <c r="B401" s="6" t="n">
        <v>14.46</v>
      </c>
      <c r="C401" s="16" t="s">
        <v>469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45719</v>
      </c>
      <c r="B402" s="6" t="n">
        <v>41.67</v>
      </c>
      <c r="C402" s="16" t="s">
        <v>443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45742</v>
      </c>
      <c r="B403" s="6" t="n">
        <v>-56.1</v>
      </c>
      <c r="C403" s="16" t="s">
        <v>421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45742</v>
      </c>
      <c r="B404" s="6" t="n">
        <v>56.1</v>
      </c>
      <c r="C404" s="16" t="s">
        <v>470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45747</v>
      </c>
      <c r="B405" s="6" t="n">
        <v>-11.26</v>
      </c>
      <c r="C405" s="16" t="s">
        <v>371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45747</v>
      </c>
      <c r="B406" s="6" t="n">
        <v>11.26</v>
      </c>
      <c r="C406" s="16" t="s">
        <v>471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45747</v>
      </c>
      <c r="B407" s="6" t="n">
        <v>-41.38</v>
      </c>
      <c r="C407" s="16" t="s">
        <v>472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45748</v>
      </c>
      <c r="B408" s="6" t="n">
        <v>-15.25</v>
      </c>
      <c r="C408" s="16" t="s">
        <v>473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45748</v>
      </c>
      <c r="B409" s="6" t="n">
        <v>15.25</v>
      </c>
      <c r="C409" s="16" t="s">
        <v>474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45748</v>
      </c>
      <c r="B410" s="6" t="n">
        <v>41.38</v>
      </c>
      <c r="C410" s="16" t="s">
        <v>443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45765</v>
      </c>
      <c r="B411" s="6" t="n">
        <v>-32.54</v>
      </c>
      <c r="C411" s="16" t="s">
        <v>341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45765</v>
      </c>
      <c r="B412" s="6" t="n">
        <v>32.54</v>
      </c>
      <c r="C412" s="16" t="s">
        <v>475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45775</v>
      </c>
      <c r="B413" s="6" t="n">
        <v>-139</v>
      </c>
      <c r="C413" s="16" t="s">
        <v>476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45776</v>
      </c>
      <c r="B414" s="6" t="n">
        <v>-29.17</v>
      </c>
      <c r="C414" s="16" t="s">
        <v>344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45776</v>
      </c>
      <c r="B415" s="6" t="n">
        <v>-339</v>
      </c>
      <c r="C415" s="16" t="s">
        <v>319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45776</v>
      </c>
      <c r="B416" s="6" t="n">
        <v>29.17</v>
      </c>
      <c r="C416" s="16" t="s">
        <v>477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45777</v>
      </c>
      <c r="B417" s="6" t="n">
        <v>-11.26</v>
      </c>
      <c r="C417" s="16" t="s">
        <v>371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45777</v>
      </c>
      <c r="B418" s="6" t="n">
        <v>139</v>
      </c>
      <c r="C418" s="16" t="s">
        <v>478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45777</v>
      </c>
      <c r="B419" s="6" t="n">
        <v>11.26</v>
      </c>
      <c r="C419" s="16" t="s">
        <v>479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45777</v>
      </c>
      <c r="B420" s="6" t="n">
        <v>-3000</v>
      </c>
      <c r="C420" s="16" t="s">
        <v>480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45777</v>
      </c>
      <c r="B421" s="6" t="n">
        <v>-40.65</v>
      </c>
      <c r="C421" s="16" t="s">
        <v>481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45778</v>
      </c>
      <c r="B422" s="6" t="n">
        <v>-127.14</v>
      </c>
      <c r="C422" s="16" t="s">
        <v>309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45778</v>
      </c>
      <c r="B423" s="6" t="n">
        <v>-14.03</v>
      </c>
      <c r="C423" s="16" t="s">
        <v>482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45782</v>
      </c>
      <c r="B424" s="6" t="n">
        <v>14.03</v>
      </c>
      <c r="C424" s="16" t="s">
        <v>483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45782</v>
      </c>
      <c r="B425" s="6" t="n">
        <v>127.14</v>
      </c>
      <c r="C425" s="16" t="s">
        <v>484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45782</v>
      </c>
      <c r="B426" s="6" t="n">
        <v>3000</v>
      </c>
      <c r="C426" s="16" t="s">
        <v>485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45782</v>
      </c>
      <c r="B427" s="6" t="n">
        <v>40.65</v>
      </c>
      <c r="C427" s="16" t="s">
        <v>443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45783</v>
      </c>
      <c r="B428" s="6" t="n">
        <v>339</v>
      </c>
      <c r="C428" s="16" t="s">
        <v>486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45788</v>
      </c>
      <c r="B429" s="6" t="n">
        <v>-22.19</v>
      </c>
      <c r="C429" s="16" t="s">
        <v>487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45789</v>
      </c>
      <c r="B430" s="6" t="n">
        <v>22.19</v>
      </c>
      <c r="C430" s="16" t="s">
        <v>488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45791</v>
      </c>
      <c r="B431" s="6" t="n">
        <v>-35.65</v>
      </c>
      <c r="C431" s="16" t="s">
        <v>312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45791</v>
      </c>
      <c r="B432" s="6" t="n">
        <v>35.65</v>
      </c>
      <c r="C432" s="16" t="s">
        <v>489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45804</v>
      </c>
      <c r="B433" s="6" t="n">
        <v>-27.12</v>
      </c>
      <c r="C433" s="16" t="s">
        <v>490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45804</v>
      </c>
      <c r="B434" s="6" t="n">
        <v>27.12</v>
      </c>
      <c r="C434" s="16" t="s">
        <v>491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45807</v>
      </c>
      <c r="B435" s="6" t="n">
        <v>-11.26</v>
      </c>
      <c r="C435" s="16" t="s">
        <v>371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45807</v>
      </c>
      <c r="B436" s="6" t="n">
        <v>11.26</v>
      </c>
      <c r="C436" s="16" t="s">
        <v>492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45808</v>
      </c>
      <c r="B437" s="6" t="n">
        <v>-40.67</v>
      </c>
      <c r="C437" s="16" t="s">
        <v>493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45809</v>
      </c>
      <c r="B438" s="6" t="n">
        <v>-13.75</v>
      </c>
      <c r="C438" s="16" t="s">
        <v>494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45810</v>
      </c>
      <c r="B439" s="6" t="n">
        <v>-112.33</v>
      </c>
      <c r="C439" s="16" t="s">
        <v>495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45810</v>
      </c>
      <c r="B440" s="6" t="n">
        <v>-26.3</v>
      </c>
      <c r="C440" s="16" t="s">
        <v>496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45810</v>
      </c>
      <c r="B441" s="6" t="n">
        <v>26.3</v>
      </c>
      <c r="C441" s="16" t="s">
        <v>497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45810</v>
      </c>
      <c r="B442" s="6" t="n">
        <v>13.75</v>
      </c>
      <c r="C442" s="16" t="s">
        <v>498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45810</v>
      </c>
      <c r="B443" s="6" t="n">
        <v>40.67</v>
      </c>
      <c r="C443" s="16" t="s">
        <v>443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</v>
      </c>
      <c r="B444" s="6" t="n">
        <v>-56.1</v>
      </c>
      <c r="C444" s="16" t="s">
        <v>349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45811</v>
      </c>
      <c r="B445" s="6" t="n">
        <v>56.1</v>
      </c>
      <c r="C445" s="16" t="s">
        <v>499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45812</v>
      </c>
      <c r="B446" s="6" t="n">
        <v>-56.84</v>
      </c>
      <c r="C446" s="16" t="s">
        <v>351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45812</v>
      </c>
      <c r="B447" s="6" t="n">
        <v>-35.4</v>
      </c>
      <c r="C447" s="16" t="s">
        <v>390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45812</v>
      </c>
      <c r="B448" s="6" t="n">
        <v>56.84</v>
      </c>
      <c r="C448" s="16" t="s">
        <v>500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45812</v>
      </c>
      <c r="B449" s="6" t="n">
        <v>35.4</v>
      </c>
      <c r="C449" s="16" t="s">
        <v>501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45813</v>
      </c>
      <c r="B450" s="6" t="n">
        <v>-2.6</v>
      </c>
      <c r="C450" s="16" t="s">
        <v>502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45817</v>
      </c>
      <c r="B451" s="6" t="n">
        <v>2.6</v>
      </c>
      <c r="C451" s="16" t="s">
        <v>503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45818</v>
      </c>
      <c r="B452" s="6" t="n">
        <v>-22.19</v>
      </c>
      <c r="C452" s="16" t="s">
        <v>487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45818</v>
      </c>
      <c r="B453" s="6" t="n">
        <v>22.19</v>
      </c>
      <c r="C453" s="16" t="s">
        <v>504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45824</v>
      </c>
      <c r="B454" s="6" t="n">
        <v>-21</v>
      </c>
      <c r="C454" s="16" t="s">
        <v>505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45827</v>
      </c>
      <c r="B455" s="6" t="n">
        <v>112.33</v>
      </c>
      <c r="C455" s="16" t="s">
        <v>506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45834</v>
      </c>
      <c r="B456" s="6" t="n">
        <v>-27.12</v>
      </c>
      <c r="C456" s="16" t="s">
        <v>490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45834</v>
      </c>
      <c r="B457" s="6" t="n">
        <v>27.12</v>
      </c>
      <c r="C457" s="16" t="s">
        <v>507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45834</v>
      </c>
      <c r="B458" s="6" t="n">
        <v>21</v>
      </c>
      <c r="C458" s="16" t="s">
        <v>508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45837</v>
      </c>
      <c r="B459" s="6" t="n">
        <v>-11.26</v>
      </c>
      <c r="C459" s="16" t="s">
        <v>371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45838</v>
      </c>
      <c r="B460" s="6" t="n">
        <v>11.26</v>
      </c>
      <c r="C460" s="16" t="s">
        <v>509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45838</v>
      </c>
      <c r="B461" s="6" t="n">
        <v>-39.47</v>
      </c>
      <c r="C461" s="16" t="s">
        <v>510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45839</v>
      </c>
      <c r="B462" s="6" t="n">
        <v>-12.59</v>
      </c>
      <c r="C462" s="16" t="s">
        <v>511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45839</v>
      </c>
      <c r="B463" s="6" t="n">
        <v>12.59</v>
      </c>
      <c r="C463" s="16" t="s">
        <v>512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45839</v>
      </c>
      <c r="B464" s="6" t="n">
        <v>39.47</v>
      </c>
      <c r="C464" s="16" t="s">
        <v>443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45840</v>
      </c>
      <c r="B465" s="6" t="n">
        <v>-26.3</v>
      </c>
      <c r="C465" s="16" t="s">
        <v>496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45840</v>
      </c>
      <c r="B466" s="6" t="n">
        <v>26.3</v>
      </c>
      <c r="C466" s="16" t="s">
        <v>513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45841</v>
      </c>
      <c r="B467" s="6" t="n">
        <v>-2.8</v>
      </c>
      <c r="C467" s="16" t="s">
        <v>514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45845</v>
      </c>
      <c r="B468" s="6" t="n">
        <v>-924</v>
      </c>
      <c r="C468" s="16" t="s">
        <v>515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45846</v>
      </c>
      <c r="B469" s="6" t="n">
        <v>-54.1</v>
      </c>
      <c r="C469" s="16" t="s">
        <v>356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45846</v>
      </c>
      <c r="B470" s="6" t="n">
        <v>2.8</v>
      </c>
      <c r="C470" s="16" t="s">
        <v>516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45846</v>
      </c>
      <c r="B471" s="6" t="n">
        <v>54.1</v>
      </c>
      <c r="C471" s="16" t="s">
        <v>517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45847</v>
      </c>
      <c r="B472" s="6" t="n">
        <v>-564</v>
      </c>
      <c r="C472" s="16" t="s">
        <v>518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45848</v>
      </c>
      <c r="B473" s="6" t="n">
        <v>-22.19</v>
      </c>
      <c r="C473" s="16" t="s">
        <v>487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45848</v>
      </c>
      <c r="B474" s="6" t="n">
        <v>-227.1</v>
      </c>
      <c r="C474" s="16" t="s">
        <v>519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45848</v>
      </c>
      <c r="B475" s="6" t="n">
        <v>22.19</v>
      </c>
      <c r="C475" s="16" t="s">
        <v>520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45849</v>
      </c>
      <c r="B476" s="6" t="n">
        <v>-539.92</v>
      </c>
      <c r="C476" s="16" t="s">
        <v>521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45852</v>
      </c>
      <c r="B477" s="6" t="n">
        <v>-250.19</v>
      </c>
      <c r="C477" s="16" t="s">
        <v>522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45854</v>
      </c>
      <c r="B478" s="6" t="n">
        <v>564</v>
      </c>
      <c r="C478" s="16" t="s">
        <v>523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45856</v>
      </c>
      <c r="B479" s="6" t="n">
        <v>-139.1</v>
      </c>
      <c r="C479" s="16" t="s">
        <v>524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45856</v>
      </c>
      <c r="B480" s="6" t="n">
        <v>-62.33</v>
      </c>
      <c r="C480" s="16" t="s">
        <v>525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45856</v>
      </c>
      <c r="B481" s="6" t="n">
        <v>-303.4</v>
      </c>
      <c r="C481" s="16" t="s">
        <v>526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45856</v>
      </c>
      <c r="B482" s="6" t="n">
        <v>62.33</v>
      </c>
      <c r="C482" s="16" t="s">
        <v>527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45858</v>
      </c>
      <c r="B483" s="6" t="n">
        <v>-38.04</v>
      </c>
      <c r="C483" s="16" t="s">
        <v>528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45860</v>
      </c>
      <c r="B484" s="6" t="n">
        <v>924</v>
      </c>
      <c r="C484" s="16" t="s">
        <v>529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45863</v>
      </c>
      <c r="B485" s="6" t="n">
        <v>539.92</v>
      </c>
      <c r="C485" s="16" t="s">
        <v>530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45863</v>
      </c>
      <c r="B486" s="6" t="n">
        <v>227.1</v>
      </c>
      <c r="C486" s="16" t="s">
        <v>531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45864</v>
      </c>
      <c r="B487" s="6" t="n">
        <v>-27.12</v>
      </c>
      <c r="C487" s="16" t="s">
        <v>490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45866</v>
      </c>
      <c r="B488" s="6" t="n">
        <v>27.12</v>
      </c>
      <c r="C488" s="16" t="s">
        <v>532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45867</v>
      </c>
      <c r="B489" s="6" t="n">
        <v>-29.17</v>
      </c>
      <c r="C489" s="16" t="s">
        <v>344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45867</v>
      </c>
      <c r="B490" s="6" t="n">
        <v>-11.26</v>
      </c>
      <c r="C490" s="16" t="s">
        <v>371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45867</v>
      </c>
      <c r="B491" s="6" t="n">
        <v>250.19</v>
      </c>
      <c r="C491" s="16" t="s">
        <v>533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45867</v>
      </c>
      <c r="B492" s="6" t="n">
        <v>29.17</v>
      </c>
      <c r="C492" s="16" t="s">
        <v>534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45867</v>
      </c>
      <c r="B493" s="6" t="n">
        <v>11.26</v>
      </c>
      <c r="C493" s="16" t="s">
        <v>535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45868</v>
      </c>
      <c r="B494" s="6" t="n">
        <v>-182.52</v>
      </c>
      <c r="C494" s="16" t="s">
        <v>413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45868</v>
      </c>
      <c r="B495" s="6" t="n">
        <v>182.52</v>
      </c>
      <c r="C495" s="16" t="s">
        <v>536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45869</v>
      </c>
      <c r="B496" s="6" t="n">
        <v>139.1</v>
      </c>
      <c r="C496" s="16" t="s">
        <v>537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45869</v>
      </c>
      <c r="B497" s="6" t="n">
        <v>-36.01</v>
      </c>
      <c r="C497" s="16" t="s">
        <v>538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45870</v>
      </c>
      <c r="B498" s="6" t="n">
        <v>-12.29</v>
      </c>
      <c r="C498" s="16" t="s">
        <v>539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45870</v>
      </c>
      <c r="B499" s="6" t="n">
        <v>-26.3</v>
      </c>
      <c r="C499" s="16" t="s">
        <v>496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45870</v>
      </c>
      <c r="B500" s="6" t="n">
        <v>12.29</v>
      </c>
      <c r="C500" s="16" t="s">
        <v>540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45870</v>
      </c>
      <c r="B501" s="6" t="n">
        <v>36.01</v>
      </c>
      <c r="C501" s="16" t="s">
        <v>443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45870</v>
      </c>
      <c r="B502" s="6" t="n">
        <v>26.3</v>
      </c>
      <c r="C502" s="16" t="s">
        <v>541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45873</v>
      </c>
      <c r="B503" s="6" t="n">
        <v>38.04</v>
      </c>
      <c r="C503" s="16" t="s">
        <v>542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45873</v>
      </c>
      <c r="B504" s="6" t="n">
        <v>303.4</v>
      </c>
      <c r="C504" s="16" t="s">
        <v>543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45878</v>
      </c>
      <c r="B505" s="6" t="n">
        <v>-22.19</v>
      </c>
      <c r="C505" s="16" t="s">
        <v>487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45880</v>
      </c>
      <c r="B506" s="6" t="n">
        <v>22.19</v>
      </c>
      <c r="C506" s="16" t="s">
        <v>544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45882</v>
      </c>
      <c r="B507" s="6" t="n">
        <v>-166.5</v>
      </c>
      <c r="C507" s="16" t="s">
        <v>545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45884</v>
      </c>
      <c r="B508" s="6" t="n">
        <v>-51.86</v>
      </c>
      <c r="C508" s="16" t="s">
        <v>333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45884</v>
      </c>
      <c r="B509" s="6" t="n">
        <v>51.86</v>
      </c>
      <c r="C509" s="16" t="s">
        <v>546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45894</v>
      </c>
      <c r="B510" s="6" t="n">
        <v>-27.12</v>
      </c>
      <c r="C510" s="16" t="s">
        <v>490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45894</v>
      </c>
      <c r="B511" s="6" t="n">
        <v>27.12</v>
      </c>
      <c r="C511" s="16" t="s">
        <v>547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45897</v>
      </c>
      <c r="B512" s="6" t="n">
        <v>-11.26</v>
      </c>
      <c r="C512" s="16" t="s">
        <v>371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45897</v>
      </c>
      <c r="B513" s="6" t="n">
        <v>166.5</v>
      </c>
      <c r="C513" s="16" t="s">
        <v>548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45897</v>
      </c>
      <c r="B514" s="6" t="n">
        <v>11.26</v>
      </c>
      <c r="C514" s="16" t="s">
        <v>549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45900</v>
      </c>
      <c r="B515" s="6" t="n">
        <v>-26.3</v>
      </c>
      <c r="C515" s="16" t="s">
        <v>496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45900</v>
      </c>
      <c r="B516" s="6" t="n">
        <v>-35.13</v>
      </c>
      <c r="C516" s="16" t="s">
        <v>550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45901</v>
      </c>
      <c r="B517" s="6" t="n">
        <v>-11.63</v>
      </c>
      <c r="C517" s="16" t="s">
        <v>551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45901</v>
      </c>
      <c r="B518" s="6" t="n">
        <v>35.13</v>
      </c>
      <c r="C518" s="16" t="s">
        <v>443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45901</v>
      </c>
      <c r="B519" s="6" t="n">
        <v>11.63</v>
      </c>
      <c r="C519" s="16" t="s">
        <v>552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45901</v>
      </c>
      <c r="B520" s="6" t="n">
        <v>26.3</v>
      </c>
      <c r="C520" s="16" t="s">
        <v>553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45908</v>
      </c>
      <c r="B521" s="6" t="n">
        <v>-22.19</v>
      </c>
      <c r="C521" s="16" t="s">
        <v>487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45908</v>
      </c>
      <c r="B522" s="6" t="n">
        <v>22.19</v>
      </c>
      <c r="C522" s="16" t="s">
        <v>554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45924</v>
      </c>
      <c r="B523" s="6" t="n">
        <v>-56.1</v>
      </c>
      <c r="C523" s="16" t="s">
        <v>421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45924</v>
      </c>
      <c r="B524" s="6" t="n">
        <v>-27.12</v>
      </c>
      <c r="C524" s="16" t="s">
        <v>490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45924</v>
      </c>
      <c r="B525" s="6" t="n">
        <v>56.1</v>
      </c>
      <c r="C525" s="16" t="s">
        <v>555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45924</v>
      </c>
      <c r="B526" s="6" t="n">
        <v>27.12</v>
      </c>
      <c r="C526" s="16" t="s">
        <v>556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45927</v>
      </c>
      <c r="B527" s="6" t="n">
        <v>-11.26</v>
      </c>
      <c r="C527" s="16" t="s">
        <v>371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45929</v>
      </c>
      <c r="B528" s="6" t="n">
        <v>-43</v>
      </c>
      <c r="C528" s="16" t="s">
        <v>419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45929</v>
      </c>
      <c r="B529" s="6" t="n">
        <v>-139</v>
      </c>
      <c r="C529" s="16" t="s">
        <v>476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45929</v>
      </c>
      <c r="B530" s="6" t="n">
        <v>11.26</v>
      </c>
      <c r="C530" s="16" t="s">
        <v>557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45930</v>
      </c>
      <c r="B531" s="6" t="n">
        <v>-26.3</v>
      </c>
      <c r="C531" s="16" t="s">
        <v>496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45930</v>
      </c>
      <c r="B532" s="6" t="n">
        <v>-32.66</v>
      </c>
      <c r="C532" s="16" t="s">
        <v>558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45931</v>
      </c>
      <c r="B533" s="6" t="n">
        <v>-10.64</v>
      </c>
      <c r="C533" s="16" t="s">
        <v>559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45931</v>
      </c>
      <c r="B534" s="6" t="n">
        <v>26.3</v>
      </c>
      <c r="C534" s="16" t="s">
        <v>560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45932</v>
      </c>
      <c r="B535" s="6" t="n">
        <v>10.64</v>
      </c>
      <c r="C535" s="16" t="s">
        <v>561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45932</v>
      </c>
      <c r="B536" s="6" t="n">
        <v>32.66</v>
      </c>
      <c r="C536" s="16" t="s">
        <v>443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45933</v>
      </c>
      <c r="B537" s="6" t="n">
        <v>139</v>
      </c>
      <c r="C537" s="16" t="s">
        <v>562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45936</v>
      </c>
      <c r="B538" s="6" t="n">
        <v>-2.36</v>
      </c>
      <c r="C538" s="16" t="s">
        <v>563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45936</v>
      </c>
      <c r="B539" s="6" t="n">
        <v>43</v>
      </c>
      <c r="C539" s="16" t="s">
        <v>564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45938</v>
      </c>
      <c r="B540" s="6" t="n">
        <v>-22.19</v>
      </c>
      <c r="C540" s="16" t="s">
        <v>487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45938</v>
      </c>
      <c r="B541" s="6" t="n">
        <v>22.19</v>
      </c>
      <c r="C541" s="16" t="s">
        <v>565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45939</v>
      </c>
      <c r="B542" s="6" t="n">
        <v>2.3628925</v>
      </c>
      <c r="C542" s="16" t="s">
        <v>566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45944</v>
      </c>
      <c r="B543" s="6" t="n">
        <v>-37.05</v>
      </c>
      <c r="C543" s="16" t="s">
        <v>567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45947</v>
      </c>
      <c r="B544" s="6" t="n">
        <v>-62.33</v>
      </c>
      <c r="C544" s="16" t="s">
        <v>525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45947</v>
      </c>
      <c r="B545" s="6" t="n">
        <v>62.33</v>
      </c>
      <c r="C545" s="16" t="s">
        <v>568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45954</v>
      </c>
      <c r="B546" s="6" t="n">
        <v>-27.12</v>
      </c>
      <c r="C546" s="16" t="s">
        <v>490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45954</v>
      </c>
      <c r="B547" s="6" t="n">
        <v>27.12</v>
      </c>
      <c r="C547" s="16" t="s">
        <v>569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45957</v>
      </c>
      <c r="B548" s="6" t="n">
        <v>-11.26</v>
      </c>
      <c r="C548" s="16" t="s">
        <v>371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45958</v>
      </c>
      <c r="B549" s="6" t="n">
        <v>-29.17</v>
      </c>
      <c r="C549" s="16" t="s">
        <v>344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45958</v>
      </c>
      <c r="B550" s="6" t="n">
        <v>11.26</v>
      </c>
      <c r="C550" s="16" t="s">
        <v>570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45958</v>
      </c>
      <c r="B551" s="6" t="n">
        <v>29.17</v>
      </c>
      <c r="C551" s="16" t="s">
        <v>571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45959</v>
      </c>
      <c r="B552" s="6" t="n">
        <v>37.05</v>
      </c>
      <c r="C552" s="16" t="s">
        <v>572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45960</v>
      </c>
      <c r="B553" s="6" t="n">
        <v>-26.3</v>
      </c>
      <c r="C553" s="16" t="s">
        <v>496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45960</v>
      </c>
      <c r="B554" s="6" t="n">
        <v>26.3</v>
      </c>
      <c r="C554" s="16" t="s">
        <v>573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45961</v>
      </c>
      <c r="B555" s="6" t="n">
        <v>-38.68</v>
      </c>
      <c r="C555" s="16" t="s">
        <v>574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45962</v>
      </c>
      <c r="B556" s="6" t="n">
        <v>-10.4</v>
      </c>
      <c r="C556" s="16" t="s">
        <v>575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45962</v>
      </c>
      <c r="B557" s="6" t="n">
        <v>10.4</v>
      </c>
      <c r="C557" s="16" t="s">
        <v>576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45962</v>
      </c>
      <c r="B558" s="6" t="n">
        <v>38.68</v>
      </c>
      <c r="C558" s="16" t="s">
        <v>443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45966</v>
      </c>
      <c r="B559" s="6" t="n">
        <v>-416.53</v>
      </c>
      <c r="C559" s="16" t="s">
        <v>577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45968</v>
      </c>
      <c r="B560" s="6" t="n">
        <v>-22.19</v>
      </c>
      <c r="C560" s="16" t="s">
        <v>487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45968</v>
      </c>
      <c r="B561" s="6" t="n">
        <v>22.19</v>
      </c>
      <c r="C561" s="16" t="s">
        <v>578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45972</v>
      </c>
      <c r="B562" s="6" t="n">
        <v>-1000</v>
      </c>
      <c r="C562" s="16" t="s">
        <v>579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45973</v>
      </c>
      <c r="B563" s="6" t="n">
        <v>-35.65</v>
      </c>
      <c r="C563" s="16" t="s">
        <v>312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45973</v>
      </c>
      <c r="B564" s="6" t="n">
        <v>35.65</v>
      </c>
      <c r="C564" s="16" t="s">
        <v>580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45973</v>
      </c>
      <c r="B565" s="6" t="n">
        <v>1000</v>
      </c>
      <c r="C565" s="16" t="s">
        <v>581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45981</v>
      </c>
      <c r="B566" s="6" t="n">
        <v>416.53</v>
      </c>
      <c r="C566" s="16" t="s">
        <v>582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45984</v>
      </c>
      <c r="B567" s="6" t="n">
        <v>-27.12</v>
      </c>
      <c r="C567" s="16" t="s">
        <v>490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45985</v>
      </c>
      <c r="B568" s="6" t="n">
        <v>27.12</v>
      </c>
      <c r="C568" s="16" t="s">
        <v>583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45987</v>
      </c>
      <c r="B569" s="6" t="n">
        <v>-11.26</v>
      </c>
      <c r="C569" s="16" t="s">
        <v>371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45987</v>
      </c>
      <c r="B570" s="6" t="n">
        <v>11.26</v>
      </c>
      <c r="C570" s="16" t="s">
        <v>584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45990</v>
      </c>
      <c r="B571" s="6" t="n">
        <v>-26.3</v>
      </c>
      <c r="C571" s="16" t="s">
        <v>496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45991</v>
      </c>
      <c r="B572" s="6" t="n">
        <v>-34.22</v>
      </c>
      <c r="C572" s="16" t="s">
        <v>585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45992</v>
      </c>
      <c r="B573" s="6" t="n">
        <v>-9.38</v>
      </c>
      <c r="C573" s="16" t="s">
        <v>586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45992</v>
      </c>
      <c r="B574" s="6" t="n">
        <v>26.3</v>
      </c>
      <c r="C574" s="16" t="s">
        <v>587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45992</v>
      </c>
      <c r="B575" s="6" t="n">
        <v>9.38</v>
      </c>
      <c r="C575" s="16" t="s">
        <v>588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45992</v>
      </c>
      <c r="B576" s="6" t="n">
        <v>34.22</v>
      </c>
      <c r="C576" s="16" t="s">
        <v>443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45993</v>
      </c>
      <c r="B577" s="6" t="n">
        <v>-56.1</v>
      </c>
      <c r="C577" s="16" t="s">
        <v>349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45993</v>
      </c>
      <c r="B578" s="6" t="n">
        <v>56.1</v>
      </c>
      <c r="C578" s="16" t="s">
        <v>589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45994</v>
      </c>
      <c r="B579" s="6" t="n">
        <v>-56.84</v>
      </c>
      <c r="C579" s="16" t="s">
        <v>351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45994</v>
      </c>
      <c r="B580" s="6" t="n">
        <v>-35.4</v>
      </c>
      <c r="C580" s="16" t="s">
        <v>390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45994</v>
      </c>
      <c r="B581" s="6" t="n">
        <v>35.4</v>
      </c>
      <c r="C581" s="16" t="s">
        <v>590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45994</v>
      </c>
      <c r="B582" s="6" t="n">
        <v>56.84</v>
      </c>
      <c r="C582" s="16" t="s">
        <v>591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45998</v>
      </c>
      <c r="B583" s="6" t="n">
        <v>-22.19</v>
      </c>
      <c r="C583" s="16" t="s">
        <v>487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45999</v>
      </c>
      <c r="B584" s="6" t="n">
        <v>22.19</v>
      </c>
      <c r="C584" s="16" t="s">
        <v>592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46014</v>
      </c>
      <c r="B585" s="6" t="n">
        <v>-27.12</v>
      </c>
      <c r="C585" s="16" t="s">
        <v>490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46014</v>
      </c>
      <c r="B586" s="6" t="n">
        <v>27.12</v>
      </c>
      <c r="C586" s="16" t="s">
        <v>593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46017</v>
      </c>
      <c r="B587" s="6" t="n">
        <v>-11.26</v>
      </c>
      <c r="C587" s="16" t="s">
        <v>371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46017</v>
      </c>
      <c r="B588" s="6" t="n">
        <v>11.26</v>
      </c>
      <c r="C588" s="16" t="s">
        <v>594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46020</v>
      </c>
      <c r="B589" s="6" t="n">
        <v>-26.3</v>
      </c>
      <c r="C589" s="16" t="s">
        <v>496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46020</v>
      </c>
      <c r="B590" s="6" t="n">
        <v>26.3</v>
      </c>
      <c r="C590" s="16" t="s">
        <v>595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46021</v>
      </c>
      <c r="B591" s="6" t="n">
        <v>-26</v>
      </c>
      <c r="C591" s="16" t="s">
        <v>596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46022</v>
      </c>
      <c r="B592" s="6" t="n">
        <v>-33.53</v>
      </c>
      <c r="C592" s="16" t="s">
        <v>597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46023</v>
      </c>
      <c r="B593" s="6" t="n">
        <v>-9.06</v>
      </c>
      <c r="C593" s="16" t="s">
        <v>598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46028</v>
      </c>
      <c r="B594" s="6" t="n">
        <v>-54.1</v>
      </c>
      <c r="C594" s="16" t="s">
        <v>356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46028</v>
      </c>
      <c r="B595" s="6" t="n">
        <v>-22.19</v>
      </c>
      <c r="C595" s="16" t="s">
        <v>487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46028</v>
      </c>
      <c r="B596" s="6" t="n">
        <v>-368</v>
      </c>
      <c r="C596" s="16" t="s">
        <v>599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46033</v>
      </c>
      <c r="B597" s="6" t="n">
        <v>-21.39</v>
      </c>
      <c r="C597" s="16" t="s">
        <v>600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46034</v>
      </c>
      <c r="B598" s="6" t="n">
        <v>-5.4</v>
      </c>
      <c r="C598" s="16" t="s">
        <v>601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46034</v>
      </c>
      <c r="B599" s="6" t="n">
        <v>-34.68</v>
      </c>
      <c r="C599" s="16" t="s">
        <v>602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46034</v>
      </c>
      <c r="B600" s="6" t="n">
        <v>33.53</v>
      </c>
      <c r="C600" s="16" t="s">
        <v>603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46034</v>
      </c>
      <c r="B601" s="6" t="n">
        <v>9.06</v>
      </c>
      <c r="C601" s="16" t="s">
        <v>604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46035</v>
      </c>
      <c r="B602" s="6" t="n">
        <v>22.19</v>
      </c>
      <c r="C602" s="16" t="s">
        <v>605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46035</v>
      </c>
      <c r="B603" s="6" t="n">
        <v>54.1</v>
      </c>
      <c r="C603" s="16" t="s">
        <v>606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46037</v>
      </c>
      <c r="B604" s="6" t="n">
        <v>5.4</v>
      </c>
      <c r="C604" s="16" t="s">
        <v>607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46038</v>
      </c>
      <c r="B605" s="6" t="n">
        <v>-62.33</v>
      </c>
      <c r="C605" s="16" t="s">
        <v>525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46041</v>
      </c>
      <c r="B606" s="6" t="n">
        <v>62.33</v>
      </c>
      <c r="C606" s="16" t="s">
        <v>608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46044</v>
      </c>
      <c r="B607" s="6" t="n">
        <v>-27.12</v>
      </c>
      <c r="C607" s="16" t="s">
        <v>490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46044</v>
      </c>
      <c r="B608" s="6" t="n">
        <v>26</v>
      </c>
      <c r="C608" s="16" t="s">
        <v>609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46045</v>
      </c>
      <c r="B609" s="6" t="n">
        <v>368</v>
      </c>
      <c r="C609" s="16" t="s">
        <v>610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46045</v>
      </c>
      <c r="B610" s="6" t="n">
        <v>27.12</v>
      </c>
      <c r="C610" s="16" t="s">
        <v>611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46047</v>
      </c>
      <c r="B611" s="6" t="n">
        <v>-11.26</v>
      </c>
      <c r="C611" s="16" t="s">
        <v>371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46048</v>
      </c>
      <c r="B612" s="6" t="n">
        <v>11.26</v>
      </c>
      <c r="C612" s="16" t="s">
        <v>612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46048</v>
      </c>
      <c r="B613" s="6" t="n">
        <v>21.39</v>
      </c>
      <c r="C613" s="16" t="s">
        <v>613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46048</v>
      </c>
      <c r="B614" s="6" t="n">
        <v>-125</v>
      </c>
      <c r="C614" s="16" t="s">
        <v>614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46049</v>
      </c>
      <c r="B615" s="6" t="n">
        <v>-29.17</v>
      </c>
      <c r="C615" s="16" t="s">
        <v>344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46049</v>
      </c>
      <c r="B616" s="6" t="n">
        <v>34.68</v>
      </c>
      <c r="C616" s="16" t="s">
        <v>615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46050</v>
      </c>
      <c r="B617" s="6" t="n">
        <v>-182.52</v>
      </c>
      <c r="C617" s="16" t="s">
        <v>413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46050</v>
      </c>
      <c r="B618" s="6" t="n">
        <v>-26.3</v>
      </c>
      <c r="C618" s="16" t="s">
        <v>496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46050</v>
      </c>
      <c r="B619" s="6" t="n">
        <v>182.52</v>
      </c>
      <c r="C619" s="16" t="s">
        <v>616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46050</v>
      </c>
      <c r="B620" s="6" t="n">
        <v>26.3</v>
      </c>
      <c r="C620" s="16" t="s">
        <v>617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46050</v>
      </c>
      <c r="B621" s="6" t="n">
        <v>125</v>
      </c>
      <c r="C621" s="16" t="s">
        <v>618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46050</v>
      </c>
      <c r="B622" s="6" t="n">
        <v>29.17</v>
      </c>
      <c r="C622" s="16" t="s">
        <v>619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46053</v>
      </c>
      <c r="B623" s="6" t="n">
        <v>-37.29</v>
      </c>
      <c r="C623" s="16" t="s">
        <v>620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46054</v>
      </c>
      <c r="B624" s="6" t="n">
        <v>-8.45</v>
      </c>
      <c r="C624" s="16" t="s">
        <v>621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46055</v>
      </c>
      <c r="B625" s="6" t="n">
        <v>37.29</v>
      </c>
      <c r="C625" s="16" t="s">
        <v>603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46055</v>
      </c>
      <c r="B626" s="6" t="n">
        <v>8.45</v>
      </c>
      <c r="C626" s="16" t="s">
        <v>622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46056</v>
      </c>
      <c r="B627" s="6" t="n">
        <v>1500</v>
      </c>
      <c r="C627" s="16" t="s">
        <v>235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46058</v>
      </c>
      <c r="B628" s="6" t="n">
        <v>-22.19</v>
      </c>
      <c r="C628" s="16" t="s">
        <v>487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46058</v>
      </c>
      <c r="B629" s="6" t="n">
        <v>22.19</v>
      </c>
      <c r="C629" s="16" t="s">
        <v>623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46066</v>
      </c>
      <c r="B630" s="6" t="n">
        <v>-51.86</v>
      </c>
      <c r="C630" s="16" t="s">
        <v>333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46069</v>
      </c>
      <c r="B631" s="6" t="n">
        <v>51.86</v>
      </c>
      <c r="C631" s="16" t="s">
        <v>624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46074</v>
      </c>
      <c r="B632" s="6" t="n">
        <v>-27.12</v>
      </c>
      <c r="C632" s="16" t="s">
        <v>490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46077</v>
      </c>
      <c r="B633" s="6" t="n">
        <v>-11.26</v>
      </c>
      <c r="C633" s="16" t="s">
        <v>371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46077</v>
      </c>
      <c r="B634" s="6" t="n">
        <v>50</v>
      </c>
      <c r="C634" s="16" t="s">
        <v>235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46078</v>
      </c>
      <c r="B635" s="6" t="n">
        <v>27.12</v>
      </c>
      <c r="C635" s="16" t="s">
        <v>625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46078</v>
      </c>
      <c r="B636" s="6" t="n">
        <v>11.26</v>
      </c>
      <c r="C636" s="16" t="s">
        <v>626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46080</v>
      </c>
      <c r="B637" s="6" t="n">
        <v>-26.3</v>
      </c>
      <c r="C637" s="16" t="s">
        <v>496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46080</v>
      </c>
      <c r="B638" s="6" t="n">
        <v>26.3</v>
      </c>
      <c r="C638" s="16" t="s">
        <v>627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46081</v>
      </c>
      <c r="B639" s="6" t="n">
        <v>-27.55</v>
      </c>
      <c r="C639" s="16" t="s">
        <v>628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46082</v>
      </c>
      <c r="B640" s="6" t="n">
        <v>-7.02</v>
      </c>
      <c r="C640" s="16" t="s">
        <v>629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46083</v>
      </c>
      <c r="B641" s="6" t="n">
        <v>7.02</v>
      </c>
      <c r="C641" s="16" t="s">
        <v>630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46083</v>
      </c>
      <c r="B642" s="6" t="n">
        <v>27.55</v>
      </c>
      <c r="C642" s="16" t="s">
        <v>603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46087</v>
      </c>
      <c r="B643" s="6" t="n">
        <v>51.04</v>
      </c>
      <c r="C643" s="16" t="s">
        <v>235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46088</v>
      </c>
      <c r="B644" s="6" t="n">
        <v>-22.19</v>
      </c>
      <c r="C644" s="16" t="s">
        <v>487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46091</v>
      </c>
      <c r="B645" s="6" t="n">
        <v>22.19</v>
      </c>
      <c r="C645" s="16" t="s">
        <v>631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46104</v>
      </c>
      <c r="B646" s="6" t="n">
        <v>-27.12</v>
      </c>
      <c r="C646" s="16" t="s">
        <v>490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46105</v>
      </c>
      <c r="B647" s="6" t="n">
        <v>27.12</v>
      </c>
      <c r="C647" s="16" t="s">
        <v>632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46106</v>
      </c>
      <c r="B648" s="6" t="n">
        <v>-56.1</v>
      </c>
      <c r="C648" s="16" t="s">
        <v>421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46106</v>
      </c>
      <c r="B649" s="6" t="n">
        <v>56.1</v>
      </c>
      <c r="C649" s="16" t="s">
        <v>633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46107</v>
      </c>
      <c r="B650" s="6" t="n">
        <v>-11.26</v>
      </c>
      <c r="C650" s="16" t="s">
        <v>371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46107</v>
      </c>
      <c r="B651" s="6" t="n">
        <v>11.26</v>
      </c>
      <c r="C651" s="16" t="s">
        <v>634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46110</v>
      </c>
      <c r="B652" s="6" t="n">
        <v>-19.73</v>
      </c>
      <c r="C652" s="16" t="s">
        <v>635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46111</v>
      </c>
      <c r="B653" s="6" t="n">
        <v>19.73</v>
      </c>
      <c r="C653" s="16" t="s">
        <v>636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46112</v>
      </c>
      <c r="B654" s="6" t="n">
        <v>-29.42</v>
      </c>
      <c r="C654" s="16" t="s">
        <v>637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46113</v>
      </c>
      <c r="B655" s="6" t="n">
        <v>-7.27</v>
      </c>
      <c r="C655" s="16" t="s">
        <v>638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46113</v>
      </c>
      <c r="B656" s="6" t="n">
        <v>7.27</v>
      </c>
      <c r="C656" s="16" t="s">
        <v>639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46113</v>
      </c>
      <c r="B657" s="6" t="n">
        <v>29.42</v>
      </c>
      <c r="C657" s="16" t="s">
        <v>443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46118</v>
      </c>
      <c r="B658" s="6" t="n">
        <v>-22.19</v>
      </c>
      <c r="C658" s="16" t="s">
        <v>487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46118</v>
      </c>
      <c r="B659" s="6" t="n">
        <v>22.19</v>
      </c>
      <c r="C659" s="16" t="s">
        <v>640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46128</v>
      </c>
      <c r="B660" s="6" t="n">
        <v>-1000</v>
      </c>
      <c r="C660" s="16" t="s">
        <v>641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46129</v>
      </c>
      <c r="B661" s="6" t="n">
        <v>-62.33</v>
      </c>
      <c r="C661" s="16" t="s">
        <v>525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46132</v>
      </c>
      <c r="B662" s="6" t="n">
        <v>62.33</v>
      </c>
      <c r="C662" s="16" t="s">
        <v>642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46132</v>
      </c>
      <c r="B663" s="6" t="n">
        <v>1000</v>
      </c>
      <c r="C663" s="16" t="s">
        <v>643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46134</v>
      </c>
      <c r="B664" s="6" t="n">
        <v>-27.12</v>
      </c>
      <c r="C664" s="16" t="s">
        <v>490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46135</v>
      </c>
      <c r="B665" s="6" t="n">
        <v>27.12</v>
      </c>
      <c r="C665" s="16" t="s">
        <v>644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46137</v>
      </c>
      <c r="B666" s="6" t="n">
        <v>-11.26</v>
      </c>
      <c r="C666" s="16" t="s">
        <v>371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46139</v>
      </c>
      <c r="B667" s="6" t="n">
        <v>-220</v>
      </c>
      <c r="C667" s="16" t="s">
        <v>645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46139</v>
      </c>
      <c r="B668" s="6" t="n">
        <v>11.26</v>
      </c>
      <c r="C668" s="16" t="s">
        <v>646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46139</v>
      </c>
      <c r="B669" s="6" t="n">
        <v>-125</v>
      </c>
      <c r="C669" s="16" t="s">
        <v>614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46140</v>
      </c>
      <c r="B670" s="6" t="n">
        <v>-25.52</v>
      </c>
      <c r="C670" s="16" t="s">
        <v>647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46140</v>
      </c>
      <c r="B671" s="6" t="n">
        <v>-19.73</v>
      </c>
      <c r="C671" s="16" t="s">
        <v>635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46140</v>
      </c>
      <c r="B672" s="6" t="n">
        <v>19.73</v>
      </c>
      <c r="C672" s="16" t="s">
        <v>648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46141</v>
      </c>
      <c r="B673" s="6" t="n">
        <v>25.52</v>
      </c>
      <c r="C673" s="16" t="s">
        <v>649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46141</v>
      </c>
      <c r="B674" s="6" t="n">
        <v>125</v>
      </c>
      <c r="C674" s="16" t="s">
        <v>650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46142</v>
      </c>
      <c r="B675" s="6" t="n">
        <v>220</v>
      </c>
      <c r="C675" s="16" t="s">
        <v>651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46142</v>
      </c>
      <c r="B676" s="6" t="n">
        <v>-35.03</v>
      </c>
      <c r="C676" s="16" t="s">
        <v>652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46143</v>
      </c>
      <c r="B677" s="6" t="n">
        <v>-6.51</v>
      </c>
      <c r="C677" s="16" t="s">
        <v>653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46146</v>
      </c>
      <c r="B678" s="6" t="n">
        <v>-242</v>
      </c>
      <c r="C678" s="16" t="s">
        <v>654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46146</v>
      </c>
      <c r="B679" s="6" t="n">
        <v>35.03</v>
      </c>
      <c r="C679" s="16" t="s">
        <v>443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46146</v>
      </c>
      <c r="B680" s="6" t="n">
        <v>6.51</v>
      </c>
      <c r="C680" s="16" t="s">
        <v>655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46148</v>
      </c>
      <c r="B681" s="6" t="n">
        <v>-22.19</v>
      </c>
      <c r="C681" s="16" t="s">
        <v>487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46148</v>
      </c>
      <c r="B682" s="6" t="n">
        <v>22.19</v>
      </c>
      <c r="C682" s="16" t="s">
        <v>656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46161</v>
      </c>
      <c r="B683" s="6" t="n">
        <v>242</v>
      </c>
      <c r="C683" s="16" t="s">
        <v>657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46164</v>
      </c>
      <c r="B684" s="6" t="n">
        <v>-27.12</v>
      </c>
      <c r="C684" s="16" t="s">
        <v>490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46167</v>
      </c>
      <c r="B685" s="6" t="n">
        <v>-11.26</v>
      </c>
      <c r="C685" s="16" t="s">
        <v>371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46167</v>
      </c>
      <c r="B686" s="6" t="n">
        <v>27.12</v>
      </c>
      <c r="C686" s="16" t="s">
        <v>658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46168</v>
      </c>
      <c r="B687" s="6" t="n">
        <v>11.26</v>
      </c>
      <c r="C687" s="16" t="s">
        <v>659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 t="n">
        <v>46170</v>
      </c>
      <c r="B688" s="6" t="n">
        <v>-19.73</v>
      </c>
      <c r="C688" s="16" t="s">
        <v>635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 t="n">
        <v>46170</v>
      </c>
      <c r="B689" s="6" t="n">
        <v>19.73</v>
      </c>
      <c r="C689" s="16" t="s">
        <v>660</v>
      </c>
      <c r="D689" s="16"/>
      <c r="E689" s="16"/>
      <c r="F689" s="6" t="s">
        <f>=A689-A688</f>
      </c>
      <c r="G689" s="6" t="s">
        <f>=B689+G688</f>
      </c>
      <c r="H689" s="6" t="s">
        <f>=F689*G688</f>
      </c>
    </row>
    <row collapsed="false" customFormat="false" customHeight="false" hidden="false" ht="12.1" outlineLevel="0" r="690">
      <c r="A690" s="13" t="n">
        <v>46173</v>
      </c>
      <c r="B690" s="6" t="n">
        <v>-29.9</v>
      </c>
      <c r="C690" s="16" t="s">
        <v>661</v>
      </c>
      <c r="D690" s="16"/>
      <c r="E690" s="16"/>
      <c r="F690" s="6" t="s">
        <f>=A690-A689</f>
      </c>
      <c r="G690" s="6" t="s">
        <f>=B690+G689</f>
      </c>
      <c r="H690" s="6" t="s">
        <f>=F690*G689</f>
      </c>
    </row>
    <row collapsed="false" customFormat="false" customHeight="false" hidden="false" ht="12.1" outlineLevel="0" r="691">
      <c r="A691" s="13" t="n">
        <v>46174</v>
      </c>
      <c r="B691" s="6" t="n">
        <v>-6.09</v>
      </c>
      <c r="C691" s="16" t="s">
        <v>662</v>
      </c>
      <c r="D691" s="16"/>
      <c r="E691" s="16"/>
      <c r="F691" s="6" t="s">
        <f>=A691-A690</f>
      </c>
      <c r="G691" s="6" t="s">
        <f>=B691+G690</f>
      </c>
      <c r="H691" s="6" t="s">
        <f>=F691*G690</f>
      </c>
    </row>
    <row collapsed="false" customFormat="false" customHeight="false" hidden="false" ht="12.1" outlineLevel="0" r="692">
      <c r="A692" s="13" t="n">
        <v>46174</v>
      </c>
      <c r="B692" s="6" t="n">
        <v>29.9</v>
      </c>
      <c r="C692" s="16" t="s">
        <v>443</v>
      </c>
      <c r="D692" s="16"/>
      <c r="E692" s="16"/>
      <c r="F692" s="6" t="s">
        <f>=A692-A691</f>
      </c>
      <c r="G692" s="6" t="s">
        <f>=B692+G691</f>
      </c>
      <c r="H692" s="6" t="s">
        <f>=F692*G691</f>
      </c>
    </row>
    <row collapsed="false" customFormat="false" customHeight="false" hidden="false" ht="12.1" outlineLevel="0" r="693">
      <c r="A693" s="13" t="n">
        <v>46174</v>
      </c>
      <c r="B693" s="6" t="n">
        <v>6.09</v>
      </c>
      <c r="C693" s="16" t="s">
        <v>663</v>
      </c>
      <c r="D693" s="16"/>
      <c r="E693" s="16"/>
      <c r="F693" s="6" t="s">
        <f>=A693-A692</f>
      </c>
      <c r="G693" s="6" t="s">
        <f>=B693+G692</f>
      </c>
      <c r="H693" s="6" t="s">
        <f>=F693*G692</f>
      </c>
    </row>
    <row collapsed="false" customFormat="false" customHeight="false" hidden="false" ht="12.1" outlineLevel="0" r="694">
      <c r="A694" s="13" t="n">
        <v>46175</v>
      </c>
      <c r="B694" s="6" t="n">
        <v>-56.1</v>
      </c>
      <c r="C694" s="16" t="s">
        <v>349</v>
      </c>
      <c r="D694" s="16"/>
      <c r="E694" s="16"/>
      <c r="F694" s="6" t="s">
        <f>=A694-A693</f>
      </c>
      <c r="G694" s="6" t="s">
        <f>=B694+G693</f>
      </c>
      <c r="H694" s="6" t="s">
        <f>=F694*G693</f>
      </c>
    </row>
    <row collapsed="false" customFormat="false" customHeight="false" hidden="false" ht="12.1" outlineLevel="0" r="695">
      <c r="A695" s="13" t="n">
        <v>46176</v>
      </c>
      <c r="B695" s="6" t="n">
        <v>-56.84</v>
      </c>
      <c r="C695" s="16" t="s">
        <v>351</v>
      </c>
      <c r="D695" s="16"/>
      <c r="E695" s="16"/>
      <c r="F695" s="6" t="s">
        <f>=A695-A694</f>
      </c>
      <c r="G695" s="6" t="s">
        <f>=B695+G694</f>
      </c>
      <c r="H695" s="6" t="s">
        <f>=F695*G694</f>
      </c>
    </row>
    <row collapsed="false" customFormat="false" customHeight="false" hidden="false" ht="12.1" outlineLevel="0" r="696">
      <c r="A696" s="13" t="n">
        <v>46176</v>
      </c>
      <c r="B696" s="6" t="n">
        <v>-35.4</v>
      </c>
      <c r="C696" s="16" t="s">
        <v>390</v>
      </c>
      <c r="D696" s="16"/>
      <c r="E696" s="16"/>
      <c r="F696" s="6" t="s">
        <f>=A696-A695</f>
      </c>
      <c r="G696" s="6" t="s">
        <f>=B696+G695</f>
      </c>
      <c r="H696" s="6" t="s">
        <f>=F696*G695</f>
      </c>
    </row>
    <row collapsed="false" customFormat="false" customHeight="false" hidden="false" ht="12.1" outlineLevel="0" r="697">
      <c r="A697" s="13" t="n">
        <v>46176</v>
      </c>
      <c r="B697" s="6" t="n">
        <v>-5.4</v>
      </c>
      <c r="C697" s="16" t="s">
        <v>601</v>
      </c>
      <c r="D697" s="16"/>
      <c r="E697" s="16"/>
      <c r="F697" s="6" t="s">
        <f>=A697-A696</f>
      </c>
      <c r="G697" s="6" t="s">
        <f>=B697+G696</f>
      </c>
      <c r="H697" s="6" t="s">
        <f>=F697*G696</f>
      </c>
    </row>
    <row collapsed="false" customFormat="false" customHeight="false" hidden="false" ht="12.1" outlineLevel="0" r="698">
      <c r="A698" s="13" t="n">
        <v>46176</v>
      </c>
      <c r="B698" s="6" t="n">
        <v>56.1</v>
      </c>
      <c r="C698" s="16" t="s">
        <v>664</v>
      </c>
      <c r="D698" s="16"/>
      <c r="E698" s="16"/>
      <c r="F698" s="6" t="s">
        <f>=A698-A697</f>
      </c>
      <c r="G698" s="6" t="s">
        <f>=B698+G697</f>
      </c>
      <c r="H698" s="6" t="s">
        <f>=F698*G697</f>
      </c>
    </row>
    <row collapsed="false" customFormat="false" customHeight="false" hidden="false" ht="12.1" outlineLevel="0" r="699">
      <c r="A699" s="13" t="n">
        <v>46176</v>
      </c>
      <c r="B699" s="6" t="n">
        <v>35.4</v>
      </c>
      <c r="C699" s="16" t="s">
        <v>665</v>
      </c>
      <c r="D699" s="16"/>
      <c r="E699" s="16"/>
      <c r="F699" s="6" t="s">
        <f>=A699-A698</f>
      </c>
      <c r="G699" s="6" t="s">
        <f>=B699+G698</f>
      </c>
      <c r="H699" s="6" t="s">
        <f>=F699*G698</f>
      </c>
    </row>
    <row collapsed="false" customFormat="false" customHeight="false" hidden="false" ht="12.1" outlineLevel="0" r="700">
      <c r="A700" s="13" t="n">
        <v>46177</v>
      </c>
      <c r="B700" s="6" t="n">
        <v>56.84</v>
      </c>
      <c r="C700" s="16" t="s">
        <v>666</v>
      </c>
      <c r="D700" s="16"/>
      <c r="E700" s="16"/>
      <c r="F700" s="6" t="s">
        <f>=A700-A699</f>
      </c>
      <c r="G700" s="6" t="s">
        <f>=B700+G699</f>
      </c>
      <c r="H700" s="6" t="s">
        <f>=F700*G699</f>
      </c>
    </row>
    <row collapsed="false" customFormat="false" customHeight="false" hidden="false" ht="12.1" outlineLevel="0" r="701">
      <c r="A701" s="13" t="n">
        <v>46178</v>
      </c>
      <c r="B701" s="6" t="n">
        <v>-22.19</v>
      </c>
      <c r="C701" s="16" t="s">
        <v>487</v>
      </c>
      <c r="D701" s="16"/>
      <c r="E701" s="16"/>
      <c r="F701" s="6" t="s">
        <f>=A701-A700</f>
      </c>
      <c r="G701" s="6" t="s">
        <f>=B701+G700</f>
      </c>
      <c r="H701" s="6" t="s">
        <f>=F701*G700</f>
      </c>
    </row>
    <row collapsed="false" customFormat="false" customHeight="false" hidden="false" ht="12.1" outlineLevel="0" r="702">
      <c r="A702" s="13" t="n">
        <v>46178</v>
      </c>
      <c r="B702" s="6" t="n">
        <v>22.19</v>
      </c>
      <c r="C702" s="16" t="s">
        <v>667</v>
      </c>
      <c r="D702" s="16"/>
      <c r="E702" s="16"/>
      <c r="F702" s="6" t="s">
        <f>=A702-A701</f>
      </c>
      <c r="G702" s="6" t="s">
        <f>=B702+G701</f>
      </c>
      <c r="H702" s="6" t="s">
        <f>=F702*G701</f>
      </c>
    </row>
    <row collapsed="false" customFormat="false" customHeight="false" hidden="false" ht="12.1" outlineLevel="0" r="703">
      <c r="A703" s="13" t="n">
        <v>46181</v>
      </c>
      <c r="B703" s="6" t="n">
        <v>5.4</v>
      </c>
      <c r="C703" s="16" t="s">
        <v>668</v>
      </c>
      <c r="D703" s="16"/>
      <c r="E703" s="16"/>
      <c r="F703" s="6" t="s">
        <f>=A703-A702</f>
      </c>
      <c r="G703" s="6" t="s">
        <f>=B703+G702</f>
      </c>
      <c r="H703" s="6" t="s">
        <f>=F703*G702</f>
      </c>
    </row>
    <row collapsed="false" customFormat="false" customHeight="false" hidden="false" ht="12.1" outlineLevel="0" r="704">
      <c r="A704" s="13" t="n">
        <v>46188</v>
      </c>
      <c r="B704" s="6" t="n">
        <v>-24</v>
      </c>
      <c r="C704" s="16" t="s">
        <v>669</v>
      </c>
      <c r="D704" s="16"/>
      <c r="E704" s="16"/>
      <c r="F704" s="6" t="s">
        <f>=A704-A703</f>
      </c>
      <c r="G704" s="6" t="s">
        <f>=B704+G703</f>
      </c>
      <c r="H704" s="6" t="s">
        <f>=F704*G703</f>
      </c>
    </row>
    <row collapsed="false" customFormat="false" customHeight="false" hidden="false" ht="12.1" outlineLevel="0" r="705">
      <c r="A705" s="13" t="n">
        <v>46194</v>
      </c>
      <c r="B705" s="6" t="n">
        <v>-27.12</v>
      </c>
      <c r="C705" s="16" t="s">
        <v>490</v>
      </c>
      <c r="D705" s="16"/>
      <c r="E705" s="16"/>
      <c r="F705" s="6" t="s">
        <f>=A705-A704</f>
      </c>
      <c r="G705" s="6" t="s">
        <f>=B705+G704</f>
      </c>
      <c r="H705" s="6" t="s">
        <f>=F705*G704</f>
      </c>
    </row>
    <row collapsed="false" customFormat="false" customHeight="false" hidden="false" ht="12.1" outlineLevel="0" r="706">
      <c r="A706" s="13" t="n">
        <v>46196</v>
      </c>
      <c r="B706" s="6" t="n">
        <v>27.12</v>
      </c>
      <c r="C706" s="16" t="s">
        <v>670</v>
      </c>
      <c r="D706" s="16"/>
      <c r="E706" s="16"/>
      <c r="F706" s="6" t="s">
        <f>=A706-A705</f>
      </c>
      <c r="G706" s="6" t="s">
        <f>=B706+G705</f>
      </c>
      <c r="H706" s="6" t="s">
        <f>=F706*G705</f>
      </c>
    </row>
    <row collapsed="false" customFormat="false" customHeight="false" hidden="false" ht="12.1" outlineLevel="0" r="707">
      <c r="A707" s="13" t="n">
        <v>46197</v>
      </c>
      <c r="B707" s="6" t="n">
        <v>-11.26</v>
      </c>
      <c r="C707" s="16" t="s">
        <v>371</v>
      </c>
      <c r="D707" s="16"/>
      <c r="E707" s="16"/>
      <c r="F707" s="6" t="s">
        <f>=A707-A706</f>
      </c>
      <c r="G707" s="6" t="s">
        <f>=B707+G706</f>
      </c>
      <c r="H707" s="6" t="s">
        <f>=F707*G706</f>
      </c>
    </row>
    <row collapsed="false" customFormat="false" customHeight="false" hidden="false" ht="12.1" outlineLevel="0" r="708">
      <c r="A708" s="13" t="n">
        <v>46197</v>
      </c>
      <c r="B708" s="6" t="n">
        <v>11.26</v>
      </c>
      <c r="C708" s="16" t="s">
        <v>671</v>
      </c>
      <c r="D708" s="16"/>
      <c r="E708" s="16"/>
      <c r="F708" s="6" t="s">
        <f>=A708-A707</f>
      </c>
      <c r="G708" s="6" t="s">
        <f>=B708+G707</f>
      </c>
      <c r="H708" s="6" t="s">
        <f>=F708*G707</f>
      </c>
    </row>
    <row collapsed="false" customFormat="false" customHeight="false" hidden="false" ht="12.1" outlineLevel="0" r="709">
      <c r="A709" s="13" t="n">
        <v>46199</v>
      </c>
      <c r="B709" s="6" t="n">
        <v>24</v>
      </c>
      <c r="C709" s="16" t="s">
        <v>672</v>
      </c>
      <c r="D709" s="16"/>
      <c r="E709" s="16"/>
      <c r="F709" s="6" t="s">
        <f>=A709-A708</f>
      </c>
      <c r="G709" s="6" t="s">
        <f>=B709+G708</f>
      </c>
      <c r="H709" s="6" t="s">
        <f>=F709*G708</f>
      </c>
    </row>
    <row collapsed="false" customFormat="false" customHeight="false" hidden="false" ht="12.1" outlineLevel="0" r="710">
      <c r="A710" s="13" t="n">
        <v>46200</v>
      </c>
      <c r="B710" s="6" t="n">
        <v>-19.73</v>
      </c>
      <c r="C710" s="16" t="s">
        <v>635</v>
      </c>
      <c r="D710" s="16"/>
      <c r="E710" s="16"/>
      <c r="F710" s="6" t="s">
        <f>=A710-A709</f>
      </c>
      <c r="G710" s="6" t="s">
        <f>=B710+G709</f>
      </c>
      <c r="H710" s="6" t="s">
        <f>=F710*G709</f>
      </c>
    </row>
    <row collapsed="false" customFormat="false" customHeight="false" hidden="false" ht="12.1" outlineLevel="0" r="711">
      <c r="A711" s="13" t="n">
        <v>46202</v>
      </c>
      <c r="B711" s="6" t="n">
        <v>19.73</v>
      </c>
      <c r="C711" s="16" t="s">
        <v>673</v>
      </c>
      <c r="D711" s="16"/>
      <c r="E711" s="16"/>
      <c r="F711" s="6" t="s">
        <f>=A711-A710</f>
      </c>
      <c r="G711" s="6" t="s">
        <f>=B711+G710</f>
      </c>
      <c r="H711" s="6" t="s">
        <f>=F711*G710</f>
      </c>
    </row>
    <row collapsed="false" customFormat="false" customHeight="false" hidden="false" ht="12.1" outlineLevel="0" r="712">
      <c r="A712" s="13" t="n">
        <v>46203</v>
      </c>
      <c r="B712" s="6" t="n">
        <v>-27.13</v>
      </c>
      <c r="C712" s="16" t="s">
        <v>674</v>
      </c>
      <c r="D712" s="16"/>
      <c r="E712" s="16"/>
      <c r="F712" s="6" t="s">
        <f>=A712-A711</f>
      </c>
      <c r="G712" s="6" t="s">
        <f>=B712+G711</f>
      </c>
      <c r="H712" s="6" t="s">
        <f>=F712*G711</f>
      </c>
    </row>
    <row collapsed="false" customFormat="false" customHeight="false" hidden="false" ht="12.1" outlineLevel="0" r="713">
      <c r="A713" s="13" t="n">
        <v>46204</v>
      </c>
      <c r="B713" s="6" t="n">
        <v>-5.37</v>
      </c>
      <c r="C713" s="16" t="s">
        <v>675</v>
      </c>
      <c r="D713" s="16"/>
      <c r="E713" s="16"/>
      <c r="F713" s="6" t="s">
        <f>=A713-A712</f>
      </c>
      <c r="G713" s="6" t="s">
        <f>=B713+G712</f>
      </c>
      <c r="H713" s="6" t="s">
        <f>=F713*G712</f>
      </c>
    </row>
    <row collapsed="false" customFormat="false" customHeight="false" hidden="false" ht="12.1" outlineLevel="0" r="714">
      <c r="A714" s="13" t="n">
        <v>46204</v>
      </c>
      <c r="B714" s="6" t="n">
        <v>5.37</v>
      </c>
      <c r="C714" s="16" t="s">
        <v>676</v>
      </c>
      <c r="D714" s="16"/>
      <c r="E714" s="16"/>
      <c r="F714" s="6" t="s">
        <f>=A714-A713</f>
      </c>
      <c r="G714" s="6" t="s">
        <f>=B714+G713</f>
      </c>
      <c r="H714" s="6" t="s">
        <f>=F714*G713</f>
      </c>
    </row>
    <row collapsed="false" customFormat="false" customHeight="false" hidden="false" ht="12.1" outlineLevel="0" r="715">
      <c r="A715" s="13" t="n">
        <v>46204</v>
      </c>
      <c r="B715" s="6" t="n">
        <v>27.13</v>
      </c>
      <c r="C715" s="16" t="s">
        <v>443</v>
      </c>
      <c r="D715" s="16"/>
      <c r="E715" s="16"/>
      <c r="F715" s="6" t="s">
        <f>=A715-A714</f>
      </c>
      <c r="G715" s="6" t="s">
        <f>=B715+G714</f>
      </c>
      <c r="H715" s="6" t="s">
        <f>=F715*G714</f>
      </c>
    </row>
    <row collapsed="false" customFormat="false" customHeight="false" hidden="false" ht="12.1" outlineLevel="0" r="716">
      <c r="A716" s="13" t="n">
        <v>46207</v>
      </c>
      <c r="B716" s="6" t="n">
        <v>-100</v>
      </c>
      <c r="C716" s="16" t="s">
        <v>677</v>
      </c>
      <c r="D716" s="16"/>
      <c r="E716" s="16"/>
      <c r="F716" s="6" t="s">
        <f>=A716-A715</f>
      </c>
      <c r="G716" s="6" t="s">
        <f>=B716+G715</f>
      </c>
      <c r="H716" s="6" t="s">
        <f>=F716*G715</f>
      </c>
    </row>
    <row collapsed="false" customFormat="false" customHeight="false" hidden="false" ht="12.1" outlineLevel="0" r="717">
      <c r="A717" s="13" t="n">
        <v>46208</v>
      </c>
      <c r="B717" s="6" t="n">
        <v>-22.19</v>
      </c>
      <c r="C717" s="16" t="s">
        <v>487</v>
      </c>
      <c r="D717" s="16"/>
      <c r="E717" s="16"/>
      <c r="F717" s="6" t="s">
        <f>=A717-A716</f>
      </c>
      <c r="G717" s="6" t="s">
        <f>=B717+G716</f>
      </c>
      <c r="H717" s="6" t="s">
        <f>=F717*G716</f>
      </c>
    </row>
    <row collapsed="false" customFormat="false" customHeight="false" hidden="false" ht="12.1" outlineLevel="0" r="718">
      <c r="A718" s="13" t="n">
        <v>46209</v>
      </c>
      <c r="B718" s="6" t="n">
        <v>22.19</v>
      </c>
      <c r="C718" s="16" t="s">
        <v>678</v>
      </c>
      <c r="D718" s="16"/>
      <c r="E718" s="16"/>
      <c r="F718" s="6" t="s">
        <f>=A718-A717</f>
      </c>
      <c r="G718" s="6" t="s">
        <f>=B718+G717</f>
      </c>
      <c r="H718" s="6" t="s">
        <f>=F718*G717</f>
      </c>
    </row>
    <row collapsed="false" customFormat="false" customHeight="false" hidden="false" ht="12.1" outlineLevel="0" r="719">
      <c r="A719" s="13" t="n">
        <v>46209</v>
      </c>
      <c r="B719" s="6" t="n">
        <v>100</v>
      </c>
      <c r="C719" s="16" t="s">
        <v>679</v>
      </c>
      <c r="D719" s="16"/>
      <c r="E719" s="16"/>
      <c r="F719" s="6" t="s">
        <f>=A719-A718</f>
      </c>
      <c r="G719" s="6" t="s">
        <f>=B719+G718</f>
      </c>
      <c r="H719" s="6" t="s">
        <f>=F719*G718</f>
      </c>
    </row>
    <row collapsed="false" customFormat="false" customHeight="false" hidden="false" ht="12.1" outlineLevel="0" r="720">
      <c r="A720" s="13" t="n">
        <v>46209</v>
      </c>
      <c r="B720" s="6" t="n">
        <v>-250</v>
      </c>
      <c r="C720" s="16" t="s">
        <v>680</v>
      </c>
      <c r="D720" s="16"/>
      <c r="E720" s="16"/>
      <c r="F720" s="6" t="s">
        <f>=A720-A719</f>
      </c>
      <c r="G720" s="6" t="s">
        <f>=B720+G719</f>
      </c>
      <c r="H720" s="6" t="s">
        <f>=F720*G719</f>
      </c>
    </row>
    <row collapsed="false" customFormat="false" customHeight="false" hidden="false" ht="12.1" outlineLevel="0" r="721">
      <c r="A721" s="13" t="n">
        <v>46210</v>
      </c>
      <c r="B721" s="6" t="n">
        <v>-54.1</v>
      </c>
      <c r="C721" s="16" t="s">
        <v>356</v>
      </c>
      <c r="D721" s="16"/>
      <c r="E721" s="16"/>
      <c r="F721" s="6" t="s">
        <f>=A721-A720</f>
      </c>
      <c r="G721" s="6" t="s">
        <f>=B721+G720</f>
      </c>
      <c r="H721" s="6" t="s">
        <f>=F721*G720</f>
      </c>
    </row>
    <row collapsed="false" customFormat="false" customHeight="false" hidden="false" ht="12.1" outlineLevel="0" r="722">
      <c r="A722" s="13" t="n">
        <v>46210</v>
      </c>
      <c r="B722" s="6" t="n">
        <v>250</v>
      </c>
      <c r="C722" s="16" t="s">
        <v>681</v>
      </c>
      <c r="D722" s="16"/>
      <c r="E722" s="16"/>
      <c r="F722" s="6" t="s">
        <f>=A722-A721</f>
      </c>
      <c r="G722" s="6" t="s">
        <f>=B722+G721</f>
      </c>
      <c r="H722" s="6" t="s">
        <f>=F722*G721</f>
      </c>
    </row>
    <row collapsed="false" customFormat="false" customHeight="false" hidden="false" ht="12.1" outlineLevel="0" r="723">
      <c r="A723" s="13" t="n">
        <v>46210</v>
      </c>
      <c r="B723" s="6" t="n">
        <v>54.1</v>
      </c>
      <c r="C723" s="16" t="s">
        <v>682</v>
      </c>
      <c r="D723" s="16"/>
      <c r="E723" s="16"/>
      <c r="F723" s="6" t="s">
        <f>=A723-A722</f>
      </c>
      <c r="G723" s="6" t="s">
        <f>=B723+G722</f>
      </c>
      <c r="H723" s="6" t="s">
        <f>=F723*G722</f>
      </c>
    </row>
    <row collapsed="false" customFormat="false" customHeight="false" hidden="false" ht="12.1" outlineLevel="0" r="724">
      <c r="A724" s="12" t="n">
        <v>46215.733923611</v>
      </c>
      <c r="B724" s="5" t="n">
        <v>-97250.11</v>
      </c>
      <c r="C724" s="14" t="s">
        <v>683</v>
      </c>
      <c r="D724" s="16"/>
      <c r="E724" s="16"/>
      <c r="F724" s="6" t="s">
        <f>=A724-A723</f>
      </c>
      <c r="G724" s="6" t="s">
        <f>=B724+G723</f>
      </c>
      <c r="H724" s="6" t="s">
        <f>=F724*G723</f>
      </c>
    </row>
    <row collapsed="false" customFormat="false" customHeight="false" hidden="false" ht="12.1" outlineLevel="0" r="725">
      <c r="A725" s="13"/>
      <c r="B725" s="9" t="s">
        <f>=XIRR(B2:B724,A2:A724)</f>
      </c>
      <c r="C725" s="16" t="s">
        <v>684</v>
      </c>
      <c r="D725" s="16"/>
      <c r="E725" s="16"/>
      <c r="F725" s="7"/>
      <c r="G725" s="2" t="s">
        <v>685</v>
      </c>
      <c r="H725" s="6" t="s">
        <f>=SUM(I2:H724)/365</f>
      </c>
    </row>
    <row collapsed="false" customFormat="false" customHeight="false" hidden="false" ht="12.1" outlineLevel="0" r="726">
      <c r="A726" s="13"/>
      <c r="B726" s="5" t="s">
        <f>=-SUM(B2:B724)</f>
      </c>
      <c r="C726" s="16" t="s">
        <v>686</v>
      </c>
      <c r="D726" s="16"/>
      <c r="E726" s="16"/>
      <c r="F726" s="7"/>
      <c r="G726" s="14" t="s">
        <v>687</v>
      </c>
      <c r="H726" s="9" t="s">
        <f>=B726/H725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K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88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104</v>
      </c>
      <c r="DA1" s="0"/>
      <c r="DB1" s="0"/>
      <c r="DC1" s="4" t="s">
        <v>108</v>
      </c>
      <c r="DD1" s="0"/>
      <c r="DE1" s="0"/>
      <c r="DF1" s="4" t="s">
        <v>111</v>
      </c>
      <c r="DG1" s="0"/>
      <c r="DH1" s="0"/>
      <c r="DI1" s="4" t="s">
        <v>114</v>
      </c>
      <c r="DJ1" s="0"/>
      <c r="DK1" s="0"/>
      <c r="DL1" s="4" t="s">
        <v>117</v>
      </c>
      <c r="DM1" s="0"/>
      <c r="DN1" s="0"/>
      <c r="DO1" s="4" t="s">
        <v>120</v>
      </c>
      <c r="DP1" s="0"/>
      <c r="DQ1" s="0"/>
      <c r="DR1" s="4" t="s">
        <v>123</v>
      </c>
      <c r="DS1" s="0"/>
      <c r="DT1" s="0"/>
      <c r="DU1" s="4" t="s">
        <v>126</v>
      </c>
      <c r="DV1" s="0"/>
      <c r="DW1" s="0"/>
      <c r="DX1" s="4" t="s">
        <v>129</v>
      </c>
      <c r="DY1" s="0"/>
      <c r="DZ1" s="0"/>
      <c r="EA1" s="4" t="s">
        <v>132</v>
      </c>
      <c r="EB1" s="0"/>
      <c r="EC1" s="0"/>
      <c r="ED1" s="4" t="s">
        <v>135</v>
      </c>
      <c r="EE1" s="0"/>
      <c r="EF1" s="0"/>
      <c r="EG1" s="4" t="s">
        <v>138</v>
      </c>
      <c r="EH1" s="0"/>
      <c r="EI1" s="0"/>
      <c r="EJ1" s="4" t="s">
        <v>141</v>
      </c>
      <c r="EK1" s="0"/>
    </row>
    <row collapsed="false" customFormat="false" customHeight="false" hidden="false" ht="12.1" outlineLevel="0" r="2">
      <c r="A2" s="11" t="n">
        <v>44473</v>
      </c>
      <c r="B2" s="6" t="n">
        <v>21602.95</v>
      </c>
      <c r="C2" s="0" t="s">
        <v>688</v>
      </c>
      <c r="D2" s="11" t="n">
        <v>45481</v>
      </c>
      <c r="E2" s="6" t="n">
        <v>4350</v>
      </c>
      <c r="F2" s="0" t="s">
        <v>688</v>
      </c>
      <c r="G2" s="11" t="n">
        <v>44187</v>
      </c>
      <c r="H2" s="6" t="n">
        <v>3260.25</v>
      </c>
      <c r="I2" s="0" t="s">
        <v>688</v>
      </c>
      <c r="J2" s="11" t="n">
        <v>46056</v>
      </c>
      <c r="K2" s="6" t="n">
        <v>5231.21</v>
      </c>
      <c r="L2" s="0" t="s">
        <v>688</v>
      </c>
      <c r="M2" s="11" t="n">
        <v>44187</v>
      </c>
      <c r="N2" s="6" t="n">
        <v>2380.25</v>
      </c>
      <c r="O2" s="0" t="s">
        <v>688</v>
      </c>
      <c r="P2" s="11" t="n">
        <v>44245</v>
      </c>
      <c r="Q2" s="6" t="n">
        <v>2246.56</v>
      </c>
      <c r="R2" s="0" t="s">
        <v>688</v>
      </c>
      <c r="S2" s="11" t="n">
        <v>44187</v>
      </c>
      <c r="T2" s="6" t="n">
        <v>856.59</v>
      </c>
      <c r="U2" s="0" t="s">
        <v>688</v>
      </c>
      <c r="V2" s="11" t="n">
        <v>44187</v>
      </c>
      <c r="W2" s="6" t="n">
        <v>959.36</v>
      </c>
      <c r="X2" s="0" t="s">
        <v>688</v>
      </c>
      <c r="Y2" s="11" t="n">
        <v>44187</v>
      </c>
      <c r="Z2" s="6" t="n">
        <v>810.06</v>
      </c>
      <c r="AA2" s="0" t="s">
        <v>688</v>
      </c>
      <c r="AB2" s="11" t="n">
        <v>44305</v>
      </c>
      <c r="AC2" s="6" t="n">
        <v>2387.65</v>
      </c>
      <c r="AD2" s="0" t="s">
        <v>688</v>
      </c>
      <c r="AE2" s="11" t="n">
        <v>45748</v>
      </c>
      <c r="AF2" s="6" t="n">
        <v>1468.18</v>
      </c>
      <c r="AG2" s="0" t="s">
        <v>688</v>
      </c>
      <c r="AH2" s="11" t="n">
        <v>44243</v>
      </c>
      <c r="AI2" s="6" t="n">
        <v>2081.44</v>
      </c>
      <c r="AJ2" s="0" t="s">
        <v>688</v>
      </c>
      <c r="AK2" s="11" t="n">
        <v>44187</v>
      </c>
      <c r="AL2" s="6" t="n">
        <v>713.9</v>
      </c>
      <c r="AM2" s="0" t="s">
        <v>688</v>
      </c>
      <c r="AN2" s="11" t="n">
        <v>44267</v>
      </c>
      <c r="AO2" s="6" t="n">
        <v>1140.79</v>
      </c>
      <c r="AP2" s="0" t="s">
        <v>688</v>
      </c>
      <c r="AQ2" s="11" t="n">
        <v>44396</v>
      </c>
      <c r="AR2" s="6" t="n">
        <v>461.87</v>
      </c>
      <c r="AS2" s="0" t="s">
        <v>688</v>
      </c>
      <c r="AT2" s="11" t="n">
        <v>44187</v>
      </c>
      <c r="AU2" s="6" t="n">
        <v>1620.32</v>
      </c>
      <c r="AV2" s="0" t="s">
        <v>688</v>
      </c>
      <c r="AW2" s="11" t="n">
        <v>44267</v>
      </c>
      <c r="AX2" s="6" t="n">
        <v>1455.01</v>
      </c>
      <c r="AY2" s="0" t="s">
        <v>688</v>
      </c>
      <c r="AZ2" s="11" t="n">
        <v>44187</v>
      </c>
      <c r="BA2" s="6" t="n">
        <v>505.45</v>
      </c>
      <c r="BB2" s="0" t="s">
        <v>688</v>
      </c>
      <c r="BC2" s="11" t="n">
        <v>44187</v>
      </c>
      <c r="BD2" s="6" t="n">
        <v>-47.46</v>
      </c>
      <c r="BE2" s="0" t="s">
        <v>156</v>
      </c>
      <c r="BF2" s="11" t="n">
        <v>44187</v>
      </c>
      <c r="BG2" s="6" t="n">
        <v>360</v>
      </c>
      <c r="BH2" s="0" t="s">
        <v>688</v>
      </c>
      <c r="BI2" s="11" t="n">
        <v>44302</v>
      </c>
      <c r="BJ2" s="6" t="n">
        <v>826.57</v>
      </c>
      <c r="BK2" s="0" t="s">
        <v>688</v>
      </c>
      <c r="BL2" s="11" t="n">
        <v>44187</v>
      </c>
      <c r="BM2" s="6" t="n">
        <v>692.48</v>
      </c>
      <c r="BN2" s="0" t="s">
        <v>688</v>
      </c>
      <c r="BO2" s="11" t="n">
        <v>44272</v>
      </c>
      <c r="BP2" s="6" t="n">
        <v>616.92</v>
      </c>
      <c r="BQ2" s="0" t="s">
        <v>688</v>
      </c>
      <c r="BR2" s="11" t="n">
        <v>44232</v>
      </c>
      <c r="BS2" s="6" t="n">
        <v>516.81</v>
      </c>
      <c r="BT2" s="0" t="s">
        <v>688</v>
      </c>
      <c r="BU2" s="11" t="n">
        <v>45643</v>
      </c>
      <c r="BV2" s="6" t="n">
        <v>297.85</v>
      </c>
      <c r="BW2" s="0" t="s">
        <v>688</v>
      </c>
      <c r="BX2" s="11" t="n">
        <v>45870</v>
      </c>
      <c r="BY2" s="6" t="n">
        <v>895.7</v>
      </c>
      <c r="BZ2" s="0" t="s">
        <v>688</v>
      </c>
      <c r="CA2" s="11" t="n">
        <v>45427</v>
      </c>
      <c r="CB2" s="6" t="n">
        <v>370.72</v>
      </c>
      <c r="CC2" s="0" t="s">
        <v>688</v>
      </c>
      <c r="CD2" s="11" t="n">
        <v>44187</v>
      </c>
      <c r="CE2" s="6" t="n">
        <v>4011.27</v>
      </c>
      <c r="CF2" s="0" t="s">
        <v>688</v>
      </c>
      <c r="CG2" s="11" t="n">
        <v>44187</v>
      </c>
      <c r="CH2" s="6" t="n">
        <v>3813.84</v>
      </c>
      <c r="CI2" s="0" t="s">
        <v>688</v>
      </c>
      <c r="CJ2" s="11" t="n">
        <v>44187</v>
      </c>
      <c r="CK2" s="6" t="n">
        <v>2783.93</v>
      </c>
      <c r="CL2" s="0" t="s">
        <v>688</v>
      </c>
      <c r="CM2" s="11" t="n">
        <v>44187</v>
      </c>
      <c r="CN2" s="6" t="n">
        <v>3862.68</v>
      </c>
      <c r="CO2" s="0" t="s">
        <v>688</v>
      </c>
      <c r="CP2" s="11" t="n">
        <v>44187</v>
      </c>
      <c r="CQ2" s="6" t="n">
        <v>5114.54</v>
      </c>
      <c r="CR2" s="0" t="s">
        <v>688</v>
      </c>
      <c r="CS2" s="11" t="n">
        <v>44403</v>
      </c>
      <c r="CT2" s="6" t="n">
        <v>141.42</v>
      </c>
      <c r="CU2" s="0" t="s">
        <v>688</v>
      </c>
      <c r="CV2" s="11" t="n">
        <v>46087</v>
      </c>
      <c r="CW2" s="6" t="n">
        <v>51.04</v>
      </c>
      <c r="CX2" s="0" t="s">
        <v>688</v>
      </c>
      <c r="CY2" s="11" t="n">
        <v>44187</v>
      </c>
      <c r="CZ2" s="6" t="s">
        <f>=1001.99</f>
      </c>
      <c r="DA2" s="0" t="s">
        <v>688</v>
      </c>
      <c r="DB2" s="11" t="n">
        <v>45783</v>
      </c>
      <c r="DC2" s="6" t="s">
        <f>=1057.93</f>
      </c>
      <c r="DD2" s="0" t="s">
        <v>688</v>
      </c>
      <c r="DE2" s="11" t="n">
        <v>45141</v>
      </c>
      <c r="DF2" s="6" t="s">
        <f>=1054.22</f>
      </c>
      <c r="DG2" s="0" t="s">
        <v>688</v>
      </c>
      <c r="DH2" s="11" t="n">
        <v>45141</v>
      </c>
      <c r="DI2" s="6" t="s">
        <f>=1028.84</f>
      </c>
      <c r="DJ2" s="0" t="s">
        <v>688</v>
      </c>
      <c r="DK2" s="11" t="n">
        <v>45141</v>
      </c>
      <c r="DL2" s="6" t="s">
        <f>=1050</f>
      </c>
      <c r="DM2" s="0" t="s">
        <v>688</v>
      </c>
      <c r="DN2" s="11" t="n">
        <v>45783</v>
      </c>
      <c r="DO2" s="6" t="s">
        <f>=1013.96</f>
      </c>
      <c r="DP2" s="0" t="s">
        <v>688</v>
      </c>
      <c r="DQ2" s="11" t="n">
        <v>45783</v>
      </c>
      <c r="DR2" s="6" t="s">
        <f>=1020.48</f>
      </c>
      <c r="DS2" s="0" t="s">
        <v>688</v>
      </c>
      <c r="DT2" s="11" t="n">
        <v>45352</v>
      </c>
      <c r="DU2" s="6" t="s">
        <f>=995.44</f>
      </c>
      <c r="DV2" s="0" t="s">
        <v>688</v>
      </c>
      <c r="DW2" s="11" t="n">
        <v>45355</v>
      </c>
      <c r="DX2" s="6" t="s">
        <f>=980.3</f>
      </c>
      <c r="DY2" s="0" t="s">
        <v>688</v>
      </c>
      <c r="DZ2" s="11" t="n">
        <v>45141</v>
      </c>
      <c r="EA2" s="6" t="s">
        <f>=1022.93</f>
      </c>
      <c r="EB2" s="0" t="s">
        <v>688</v>
      </c>
      <c r="EC2" s="11" t="n">
        <v>45141</v>
      </c>
      <c r="ED2" s="6" t="s">
        <f>=1017.89</f>
      </c>
      <c r="EE2" s="0" t="s">
        <v>688</v>
      </c>
      <c r="EF2" s="11" t="n">
        <v>45364</v>
      </c>
      <c r="EG2" s="6" t="s">
        <f>=643</f>
      </c>
      <c r="EH2" s="0" t="s">
        <v>688</v>
      </c>
      <c r="EI2" s="11" t="n">
        <v>45576</v>
      </c>
      <c r="EJ2" s="6" t="s">
        <f>=1005.14</f>
      </c>
      <c r="EK2" s="0" t="s">
        <v>688</v>
      </c>
    </row>
    <row collapsed="false" customFormat="false" customHeight="false" hidden="false" ht="12.1" outlineLevel="0" r="3">
      <c r="A3" s="11" t="n">
        <v>44575</v>
      </c>
      <c r="B3" s="6" t="n">
        <v>-1325.17</v>
      </c>
      <c r="C3" s="0" t="s">
        <v>248</v>
      </c>
      <c r="D3" s="11" t="n">
        <v>45555</v>
      </c>
      <c r="E3" s="6" t="n">
        <v>-70</v>
      </c>
      <c r="F3" s="0" t="s">
        <v>420</v>
      </c>
      <c r="G3" s="11" t="n">
        <v>44251</v>
      </c>
      <c r="H3" s="6" t="n">
        <v>3172.2</v>
      </c>
      <c r="I3" s="0" t="s">
        <v>688</v>
      </c>
      <c r="J3" s="11" t="n">
        <v>46146</v>
      </c>
      <c r="K3" s="6" t="n">
        <v>-242</v>
      </c>
      <c r="L3" s="0" t="s">
        <v>654</v>
      </c>
      <c r="M3" s="11" t="n">
        <v>44328</v>
      </c>
      <c r="N3" s="6" t="n">
        <v>-163</v>
      </c>
      <c r="O3" s="0" t="s">
        <v>170</v>
      </c>
      <c r="P3" s="11" t="n">
        <v>44392</v>
      </c>
      <c r="Q3" s="6" t="n">
        <v>-110.5</v>
      </c>
      <c r="R3" s="0" t="s">
        <v>200</v>
      </c>
      <c r="S3" s="11" t="n">
        <v>44267</v>
      </c>
      <c r="T3" s="6" t="n">
        <v>858.6</v>
      </c>
      <c r="U3" s="0" t="s">
        <v>688</v>
      </c>
      <c r="V3" s="11" t="n">
        <v>44187</v>
      </c>
      <c r="W3" s="6" t="n">
        <v>959.86</v>
      </c>
      <c r="X3" s="0" t="s">
        <v>688</v>
      </c>
      <c r="Y3" s="11" t="n">
        <v>44270</v>
      </c>
      <c r="Z3" s="6" t="n">
        <v>780.54</v>
      </c>
      <c r="AA3" s="0" t="s">
        <v>688</v>
      </c>
      <c r="AB3" s="11" t="n">
        <v>44344</v>
      </c>
      <c r="AC3" s="6" t="n">
        <v>-92.64</v>
      </c>
      <c r="AD3" s="0" t="s">
        <v>175</v>
      </c>
      <c r="AE3" s="11" t="n">
        <v>45858</v>
      </c>
      <c r="AF3" s="6" t="n">
        <v>-38.04</v>
      </c>
      <c r="AG3" s="0" t="s">
        <v>528</v>
      </c>
      <c r="AH3" s="11" t="n">
        <v>44327</v>
      </c>
      <c r="AI3" s="6" t="n">
        <v>-63.5</v>
      </c>
      <c r="AJ3" s="0" t="s">
        <v>169</v>
      </c>
      <c r="AK3" s="11" t="n">
        <v>44368</v>
      </c>
      <c r="AL3" s="6" t="n">
        <v>800.65</v>
      </c>
      <c r="AM3" s="0" t="s">
        <v>688</v>
      </c>
      <c r="AN3" s="11" t="n">
        <v>44382</v>
      </c>
      <c r="AO3" s="6" t="n">
        <v>-93.05</v>
      </c>
      <c r="AP3" s="0" t="s">
        <v>190</v>
      </c>
      <c r="AQ3" s="11" t="n">
        <v>44543</v>
      </c>
      <c r="AR3" s="6" t="n">
        <v>433.3</v>
      </c>
      <c r="AS3" s="0" t="s">
        <v>688</v>
      </c>
      <c r="AT3" s="11" t="n">
        <v>44330</v>
      </c>
      <c r="AU3" s="6" t="n">
        <v>-82.5</v>
      </c>
      <c r="AV3" s="0" t="s">
        <v>171</v>
      </c>
      <c r="AW3" s="11" t="n">
        <v>44302</v>
      </c>
      <c r="AX3" s="6" t="n">
        <v>686.98</v>
      </c>
      <c r="AY3" s="0" t="s">
        <v>688</v>
      </c>
      <c r="AZ3" s="11" t="n">
        <v>44386</v>
      </c>
      <c r="BA3" s="6" t="n">
        <v>-10.3</v>
      </c>
      <c r="BB3" s="0" t="s">
        <v>194</v>
      </c>
      <c r="BC3" s="11" t="n">
        <v>44194</v>
      </c>
      <c r="BD3" s="6" t="n">
        <v>853.59</v>
      </c>
      <c r="BE3" s="0" t="s">
        <v>688</v>
      </c>
      <c r="BF3" s="11" t="n">
        <v>44396</v>
      </c>
      <c r="BG3" s="6" t="n">
        <v>472.88</v>
      </c>
      <c r="BH3" s="0" t="s">
        <v>688</v>
      </c>
      <c r="BI3" s="11" t="n">
        <v>44387</v>
      </c>
      <c r="BJ3" s="6" t="n">
        <v>-46.04</v>
      </c>
      <c r="BK3" s="0" t="s">
        <v>196</v>
      </c>
      <c r="BL3" s="11" t="n">
        <v>44526</v>
      </c>
      <c r="BM3" s="6" t="n">
        <v>606.42</v>
      </c>
      <c r="BN3" s="0" t="s">
        <v>688</v>
      </c>
      <c r="BO3" s="11" t="n">
        <v>44356</v>
      </c>
      <c r="BP3" s="6" t="n">
        <v>-24.6</v>
      </c>
      <c r="BQ3" s="0" t="s">
        <v>180</v>
      </c>
      <c r="BR3" s="11" t="n">
        <v>44364</v>
      </c>
      <c r="BS3" s="6" t="n">
        <v>-8.45</v>
      </c>
      <c r="BT3" s="0" t="s">
        <v>181</v>
      </c>
      <c r="BU3" s="11" t="n">
        <v>45654</v>
      </c>
      <c r="BV3" s="6" t="n">
        <v>-1.8</v>
      </c>
      <c r="BW3" s="0" t="s">
        <v>449</v>
      </c>
      <c r="BX3" s="11" t="n">
        <v>46235</v>
      </c>
      <c r="BY3" s="8" t="s">
        <f>=-Портфель!J27</f>
      </c>
      <c r="BZ3" s="0" t="s">
        <v>689</v>
      </c>
      <c r="CA3" s="11" t="n">
        <v>45525</v>
      </c>
      <c r="CB3" s="6" t="n">
        <v>201.32</v>
      </c>
      <c r="CC3" s="0" t="s">
        <v>688</v>
      </c>
      <c r="CD3" s="11" t="n">
        <v>44329</v>
      </c>
      <c r="CE3" s="6" t="n">
        <v>3743.09</v>
      </c>
      <c r="CF3" s="0" t="s">
        <v>688</v>
      </c>
      <c r="CG3" s="11" t="n">
        <v>44243</v>
      </c>
      <c r="CH3" s="6" t="n">
        <v>900.63</v>
      </c>
      <c r="CI3" s="0" t="s">
        <v>688</v>
      </c>
      <c r="CJ3" s="11" t="n">
        <v>44187</v>
      </c>
      <c r="CK3" s="6" t="n">
        <v>2782.93</v>
      </c>
      <c r="CL3" s="0" t="s">
        <v>688</v>
      </c>
      <c r="CM3" s="11" t="n">
        <v>44491</v>
      </c>
      <c r="CN3" s="6" t="n">
        <v>906.29</v>
      </c>
      <c r="CO3" s="0" t="s">
        <v>688</v>
      </c>
      <c r="CP3" s="11" t="n">
        <v>45516</v>
      </c>
      <c r="CQ3" s="6" t="n">
        <v>-6222.44</v>
      </c>
      <c r="CR3" s="0" t="s">
        <v>690</v>
      </c>
      <c r="CS3" s="11" t="n">
        <v>44403</v>
      </c>
      <c r="CT3" s="6" t="n">
        <v>140.64</v>
      </c>
      <c r="CU3" s="0" t="s">
        <v>688</v>
      </c>
      <c r="CV3" s="11" t="n">
        <v>46452</v>
      </c>
      <c r="CW3" s="8" t="s">
        <f>=-Портфель!J36</f>
      </c>
      <c r="CX3" s="0" t="s">
        <v>689</v>
      </c>
      <c r="CY3" s="11" t="n">
        <v>44201</v>
      </c>
      <c r="CZ3" s="6" t="s">
        <f>=1012.46</f>
      </c>
      <c r="DA3" s="0" t="s">
        <v>688</v>
      </c>
      <c r="DB3" s="11" t="n">
        <v>45804</v>
      </c>
      <c r="DC3" s="6" t="s">
        <f>=-27.12</f>
      </c>
      <c r="DD3" s="0" t="s">
        <v>490</v>
      </c>
      <c r="DE3" s="11" t="n">
        <v>45156</v>
      </c>
      <c r="DF3" s="6" t="s">
        <f>=-51.86</f>
      </c>
      <c r="DG3" s="0" t="s">
        <v>333</v>
      </c>
      <c r="DH3" s="11" t="n">
        <v>45265</v>
      </c>
      <c r="DI3" s="6" t="s">
        <f>=-56.1</f>
      </c>
      <c r="DJ3" s="0" t="s">
        <v>349</v>
      </c>
      <c r="DK3" s="11" t="n">
        <v>45266</v>
      </c>
      <c r="DL3" s="6" t="s">
        <f>=-56.84</f>
      </c>
      <c r="DM3" s="0" t="s">
        <v>351</v>
      </c>
      <c r="DN3" s="11" t="n">
        <v>45810</v>
      </c>
      <c r="DO3" s="6" t="s">
        <f>=-26.3</f>
      </c>
      <c r="DP3" s="0" t="s">
        <v>496</v>
      </c>
      <c r="DQ3" s="11" t="n">
        <v>45788</v>
      </c>
      <c r="DR3" s="6" t="s">
        <f>=-22.19</f>
      </c>
      <c r="DS3" s="0" t="s">
        <v>487</v>
      </c>
      <c r="DT3" s="11" t="n">
        <v>45357</v>
      </c>
      <c r="DU3" s="6" t="s">
        <f>=-11.26</f>
      </c>
      <c r="DV3" s="0" t="s">
        <v>371</v>
      </c>
      <c r="DW3" s="11" t="n">
        <v>45378</v>
      </c>
      <c r="DX3" s="6" t="s">
        <f>=-47.47</f>
      </c>
      <c r="DY3" s="0" t="s">
        <v>373</v>
      </c>
      <c r="DZ3" s="11" t="n">
        <v>45230</v>
      </c>
      <c r="EA3" s="6" t="s">
        <f>=-29.17</f>
      </c>
      <c r="EB3" s="0" t="s">
        <v>344</v>
      </c>
      <c r="EC3" s="11" t="n">
        <v>45300</v>
      </c>
      <c r="ED3" s="6" t="s">
        <f>=-54.1</f>
      </c>
      <c r="EE3" s="0" t="s">
        <v>356</v>
      </c>
      <c r="EF3" s="11" t="n">
        <v>45448</v>
      </c>
      <c r="EG3" s="6" t="s">
        <f>=-35.4</f>
      </c>
      <c r="EH3" s="0" t="s">
        <v>390</v>
      </c>
      <c r="EI3" s="11" t="n">
        <v>45626</v>
      </c>
      <c r="EJ3" s="6" t="s">
        <f>=-35.48</f>
      </c>
      <c r="EK3" s="0" t="s">
        <v>439</v>
      </c>
    </row>
    <row collapsed="false" customFormat="false" customHeight="false" hidden="false" ht="12.1" outlineLevel="0" r="4">
      <c r="A4" s="11" t="n">
        <v>44726</v>
      </c>
      <c r="B4" s="6" t="n">
        <v>-1014.22</v>
      </c>
      <c r="C4" s="0" t="s">
        <v>261</v>
      </c>
      <c r="D4" s="11" t="n">
        <v>45579</v>
      </c>
      <c r="E4" s="6" t="n">
        <v>4002</v>
      </c>
      <c r="F4" s="0" t="s">
        <v>688</v>
      </c>
      <c r="G4" s="11" t="n">
        <v>44385</v>
      </c>
      <c r="H4" s="6" t="n">
        <v>-465.2</v>
      </c>
      <c r="I4" s="0" t="s">
        <v>193</v>
      </c>
      <c r="J4" s="11" t="n">
        <v>46421</v>
      </c>
      <c r="K4" s="8" t="s">
        <f>=-Портфель!J5</f>
      </c>
      <c r="L4" s="0" t="s">
        <v>689</v>
      </c>
      <c r="M4" s="11" t="n">
        <v>45057</v>
      </c>
      <c r="N4" s="6" t="n">
        <v>-217</v>
      </c>
      <c r="O4" s="0" t="s">
        <v>311</v>
      </c>
      <c r="P4" s="11" t="n">
        <v>44845</v>
      </c>
      <c r="Q4" s="6" t="n">
        <v>-445.3</v>
      </c>
      <c r="R4" s="0" t="s">
        <v>287</v>
      </c>
      <c r="S4" s="11" t="n">
        <v>44327</v>
      </c>
      <c r="T4" s="6" t="n">
        <v>-68</v>
      </c>
      <c r="U4" s="0" t="s">
        <v>168</v>
      </c>
      <c r="V4" s="11" t="n">
        <v>44381</v>
      </c>
      <c r="W4" s="6" t="n">
        <v>-166.8</v>
      </c>
      <c r="X4" s="0" t="s">
        <v>188</v>
      </c>
      <c r="Y4" s="11" t="n">
        <v>44362</v>
      </c>
      <c r="Z4" s="6" t="n">
        <v>703.49</v>
      </c>
      <c r="AA4" s="0" t="s">
        <v>688</v>
      </c>
      <c r="AB4" s="11" t="n">
        <v>44547</v>
      </c>
      <c r="AC4" s="6" t="n">
        <v>-60.92</v>
      </c>
      <c r="AD4" s="0" t="s">
        <v>239</v>
      </c>
      <c r="AE4" s="11" t="n">
        <v>46034</v>
      </c>
      <c r="AF4" s="6" t="n">
        <v>-34.68</v>
      </c>
      <c r="AG4" s="0" t="s">
        <v>602</v>
      </c>
      <c r="AH4" s="11" t="n">
        <v>44370</v>
      </c>
      <c r="AI4" s="6" t="n">
        <v>-67.1</v>
      </c>
      <c r="AJ4" s="0" t="s">
        <v>183</v>
      </c>
      <c r="AK4" s="11" t="n">
        <v>44379</v>
      </c>
      <c r="AL4" s="6" t="n">
        <v>-104.09</v>
      </c>
      <c r="AM4" s="0" t="s">
        <v>186</v>
      </c>
      <c r="AN4" s="11" t="n">
        <v>44470</v>
      </c>
      <c r="AO4" s="6" t="n">
        <v>1067.94</v>
      </c>
      <c r="AP4" s="0" t="s">
        <v>688</v>
      </c>
      <c r="AQ4" s="11" t="n">
        <v>44656</v>
      </c>
      <c r="AR4" s="6" t="n">
        <v>249.17</v>
      </c>
      <c r="AS4" s="0" t="s">
        <v>688</v>
      </c>
      <c r="AT4" s="11" t="n">
        <v>45093</v>
      </c>
      <c r="AU4" s="6" t="n">
        <v>-42.4</v>
      </c>
      <c r="AV4" s="0" t="s">
        <v>315</v>
      </c>
      <c r="AW4" s="11" t="n">
        <v>44333</v>
      </c>
      <c r="AX4" s="6" t="n">
        <v>653.55</v>
      </c>
      <c r="AY4" s="0" t="s">
        <v>688</v>
      </c>
      <c r="AZ4" s="11" t="n">
        <v>44396</v>
      </c>
      <c r="BA4" s="6" t="n">
        <v>480.64</v>
      </c>
      <c r="BB4" s="0" t="s">
        <v>688</v>
      </c>
      <c r="BC4" s="11" t="n">
        <v>44389</v>
      </c>
      <c r="BD4" s="6" t="n">
        <v>-43</v>
      </c>
      <c r="BE4" s="0" t="s">
        <v>198</v>
      </c>
      <c r="BF4" s="11" t="n">
        <v>44854</v>
      </c>
      <c r="BG4" s="6" t="n">
        <v>-21.64</v>
      </c>
      <c r="BH4" s="0" t="s">
        <v>289</v>
      </c>
      <c r="BI4" s="11" t="n">
        <v>44396</v>
      </c>
      <c r="BJ4" s="6" t="n">
        <v>781.24</v>
      </c>
      <c r="BK4" s="0" t="s">
        <v>688</v>
      </c>
      <c r="BL4" s="11" t="n">
        <v>44656</v>
      </c>
      <c r="BM4" s="6" t="n">
        <v>380.27</v>
      </c>
      <c r="BN4" s="0" t="s">
        <v>688</v>
      </c>
      <c r="BO4" s="11" t="n">
        <v>44474</v>
      </c>
      <c r="BP4" s="6" t="n">
        <v>-39</v>
      </c>
      <c r="BQ4" s="0" t="s">
        <v>222</v>
      </c>
      <c r="BR4" s="11" t="n">
        <v>44364</v>
      </c>
      <c r="BS4" s="6" t="n">
        <v>-15.95</v>
      </c>
      <c r="BT4" s="0" t="s">
        <v>182</v>
      </c>
      <c r="BU4" s="11" t="n">
        <v>45813</v>
      </c>
      <c r="BV4" s="6" t="n">
        <v>-2.6</v>
      </c>
      <c r="BW4" s="0" t="s">
        <v>502</v>
      </c>
      <c r="BX4" s="0"/>
      <c r="BY4" s="10" t="s">
        <f>=XIRR(BY2:BY3,BX2:BX3)</f>
      </c>
      <c r="BZ4" s="0"/>
      <c r="CA4" s="11" t="n">
        <v>45532</v>
      </c>
      <c r="CB4" s="6" t="n">
        <v>256.15</v>
      </c>
      <c r="CC4" s="0" t="s">
        <v>688</v>
      </c>
      <c r="CD4" s="11" t="n">
        <v>44403</v>
      </c>
      <c r="CE4" s="6" t="n">
        <v>3333.31</v>
      </c>
      <c r="CF4" s="0" t="s">
        <v>688</v>
      </c>
      <c r="CG4" s="11" t="n">
        <v>44467</v>
      </c>
      <c r="CH4" s="6" t="n">
        <v>849.88</v>
      </c>
      <c r="CI4" s="0" t="s">
        <v>688</v>
      </c>
      <c r="CJ4" s="11" t="n">
        <v>45516</v>
      </c>
      <c r="CK4" s="6" t="n">
        <v>-3219.84</v>
      </c>
      <c r="CL4" s="0" t="s">
        <v>690</v>
      </c>
      <c r="CM4" s="11" t="n">
        <v>46215</v>
      </c>
      <c r="CN4" s="8" t="s">
        <f>=-Портфель!J33</f>
      </c>
      <c r="CO4" s="0" t="s">
        <v>689</v>
      </c>
      <c r="CP4" s="11" t="n">
        <v>45576</v>
      </c>
      <c r="CQ4" s="6" t="n">
        <v>-2116.46</v>
      </c>
      <c r="CR4" s="0" t="s">
        <v>690</v>
      </c>
      <c r="CS4" s="11" t="n">
        <v>44403</v>
      </c>
      <c r="CT4" s="6" t="n">
        <v>210.05</v>
      </c>
      <c r="CU4" s="0" t="s">
        <v>688</v>
      </c>
      <c r="CV4" s="0"/>
      <c r="CW4" s="10" t="s">
        <f>=XIRR(CW2:CW3,CV2:CV3)</f>
      </c>
      <c r="CX4" s="0"/>
      <c r="CY4" s="11" t="n">
        <v>44230</v>
      </c>
      <c r="CZ4" s="6" t="s">
        <f>=-52.84</f>
      </c>
      <c r="DA4" s="0" t="s">
        <v>160</v>
      </c>
      <c r="DB4" s="11" t="n">
        <v>45834</v>
      </c>
      <c r="DC4" s="6" t="s">
        <f>=-27.12</f>
      </c>
      <c r="DD4" s="0" t="s">
        <v>490</v>
      </c>
      <c r="DE4" s="11" t="n">
        <v>45338</v>
      </c>
      <c r="DF4" s="6" t="s">
        <f>=-51.86</f>
      </c>
      <c r="DG4" s="0" t="s">
        <v>333</v>
      </c>
      <c r="DH4" s="11" t="n">
        <v>45447</v>
      </c>
      <c r="DI4" s="6" t="s">
        <f>=-56.1</f>
      </c>
      <c r="DJ4" s="0" t="s">
        <v>349</v>
      </c>
      <c r="DK4" s="11" t="n">
        <v>45448</v>
      </c>
      <c r="DL4" s="6" t="s">
        <f>=-56.84</f>
      </c>
      <c r="DM4" s="0" t="s">
        <v>351</v>
      </c>
      <c r="DN4" s="11" t="n">
        <v>45840</v>
      </c>
      <c r="DO4" s="6" t="s">
        <f>=-26.3</f>
      </c>
      <c r="DP4" s="0" t="s">
        <v>496</v>
      </c>
      <c r="DQ4" s="11" t="n">
        <v>45818</v>
      </c>
      <c r="DR4" s="6" t="s">
        <f>=-22.19</f>
      </c>
      <c r="DS4" s="0" t="s">
        <v>487</v>
      </c>
      <c r="DT4" s="11" t="n">
        <v>45387</v>
      </c>
      <c r="DU4" s="6" t="s">
        <f>=-11.26</f>
      </c>
      <c r="DV4" s="0" t="s">
        <v>371</v>
      </c>
      <c r="DW4" s="11" t="n">
        <v>45560</v>
      </c>
      <c r="DX4" s="6" t="s">
        <f>=-56.1</f>
      </c>
      <c r="DY4" s="0" t="s">
        <v>421</v>
      </c>
      <c r="DZ4" s="11" t="n">
        <v>45321</v>
      </c>
      <c r="EA4" s="6" t="s">
        <f>=-29.17</f>
      </c>
      <c r="EB4" s="0" t="s">
        <v>344</v>
      </c>
      <c r="EC4" s="11" t="n">
        <v>45482</v>
      </c>
      <c r="ED4" s="6" t="s">
        <f>=-54.1</f>
      </c>
      <c r="EE4" s="0" t="s">
        <v>356</v>
      </c>
      <c r="EF4" s="11" t="n">
        <v>45630</v>
      </c>
      <c r="EG4" s="6" t="s">
        <f>=-35.4</f>
      </c>
      <c r="EH4" s="0" t="s">
        <v>390</v>
      </c>
      <c r="EI4" s="11" t="n">
        <v>45627</v>
      </c>
      <c r="EJ4" s="6" t="s">
        <f>=-32.4</f>
      </c>
      <c r="EK4" s="0" t="s">
        <v>440</v>
      </c>
    </row>
    <row collapsed="false" customFormat="false" customHeight="false" hidden="false" ht="12.1" outlineLevel="0" r="5">
      <c r="A5" s="11" t="n">
        <v>45286</v>
      </c>
      <c r="B5" s="6" t="n">
        <v>-796.33</v>
      </c>
      <c r="C5" s="0" t="s">
        <v>355</v>
      </c>
      <c r="D5" s="11" t="n">
        <v>45775</v>
      </c>
      <c r="E5" s="6" t="n">
        <v>-139</v>
      </c>
      <c r="F5" s="0" t="s">
        <v>476</v>
      </c>
      <c r="G5" s="11" t="n">
        <v>44481</v>
      </c>
      <c r="H5" s="6" t="n">
        <v>-185</v>
      </c>
      <c r="I5" s="0" t="s">
        <v>224</v>
      </c>
      <c r="J5" s="0"/>
      <c r="K5" s="10" t="s">
        <f>=XIRR(K2:K4,J2:J4)</f>
      </c>
      <c r="L5" s="0"/>
      <c r="M5" s="11" t="n">
        <v>45484</v>
      </c>
      <c r="N5" s="6" t="n">
        <v>-290</v>
      </c>
      <c r="O5" s="0" t="s">
        <v>405</v>
      </c>
      <c r="P5" s="11" t="n">
        <v>45195</v>
      </c>
      <c r="Q5" s="6" t="n">
        <v>1638.68</v>
      </c>
      <c r="R5" s="0" t="s">
        <v>688</v>
      </c>
      <c r="S5" s="11" t="n">
        <v>44330</v>
      </c>
      <c r="T5" s="6" t="n">
        <v>750.52</v>
      </c>
      <c r="U5" s="0" t="s">
        <v>688</v>
      </c>
      <c r="V5" s="11" t="n">
        <v>44488</v>
      </c>
      <c r="W5" s="6" t="n">
        <v>-153.8</v>
      </c>
      <c r="X5" s="0" t="s">
        <v>225</v>
      </c>
      <c r="Y5" s="11" t="n">
        <v>44389</v>
      </c>
      <c r="Z5" s="6" t="n">
        <v>-16</v>
      </c>
      <c r="AA5" s="0" t="s">
        <v>199</v>
      </c>
      <c r="AB5" s="11" t="n">
        <v>45847</v>
      </c>
      <c r="AC5" s="6" t="n">
        <v>-564</v>
      </c>
      <c r="AD5" s="0" t="s">
        <v>518</v>
      </c>
      <c r="AE5" s="11" t="n">
        <v>46042</v>
      </c>
      <c r="AF5" s="6" t="n">
        <v>392.37</v>
      </c>
      <c r="AG5" s="0" t="s">
        <v>688</v>
      </c>
      <c r="AH5" s="11" t="n">
        <v>44446</v>
      </c>
      <c r="AI5" s="6" t="n">
        <v>-118.2</v>
      </c>
      <c r="AJ5" s="0" t="s">
        <v>216</v>
      </c>
      <c r="AK5" s="11" t="n">
        <v>44411</v>
      </c>
      <c r="AL5" s="6" t="n">
        <v>667.07</v>
      </c>
      <c r="AM5" s="0" t="s">
        <v>688</v>
      </c>
      <c r="AN5" s="11" t="n">
        <v>44543</v>
      </c>
      <c r="AO5" s="6" t="n">
        <v>965.67</v>
      </c>
      <c r="AP5" s="0" t="s">
        <v>688</v>
      </c>
      <c r="AQ5" s="11" t="n">
        <v>44897</v>
      </c>
      <c r="AR5" s="6" t="n">
        <v>168.2</v>
      </c>
      <c r="AS5" s="0" t="s">
        <v>688</v>
      </c>
      <c r="AT5" s="11" t="n">
        <v>45457</v>
      </c>
      <c r="AU5" s="6" t="n">
        <v>-150.5</v>
      </c>
      <c r="AV5" s="0" t="s">
        <v>395</v>
      </c>
      <c r="AW5" s="11" t="n">
        <v>44334</v>
      </c>
      <c r="AX5" s="6" t="n">
        <v>-99</v>
      </c>
      <c r="AY5" s="0" t="s">
        <v>172</v>
      </c>
      <c r="AZ5" s="11" t="n">
        <v>44481</v>
      </c>
      <c r="BA5" s="6" t="n">
        <v>-29.04</v>
      </c>
      <c r="BB5" s="0" t="s">
        <v>223</v>
      </c>
      <c r="BC5" s="11" t="n">
        <v>44762</v>
      </c>
      <c r="BD5" s="6" t="n">
        <v>-39.6</v>
      </c>
      <c r="BE5" s="0" t="s">
        <v>271</v>
      </c>
      <c r="BF5" s="11" t="n">
        <v>45260</v>
      </c>
      <c r="BG5" s="6" t="n">
        <v>367.92</v>
      </c>
      <c r="BH5" s="0" t="s">
        <v>688</v>
      </c>
      <c r="BI5" s="11" t="n">
        <v>44752</v>
      </c>
      <c r="BJ5" s="6" t="n">
        <v>-92.09</v>
      </c>
      <c r="BK5" s="0" t="s">
        <v>267</v>
      </c>
      <c r="BL5" s="11" t="n">
        <v>45856</v>
      </c>
      <c r="BM5" s="6" t="n">
        <v>-139.1</v>
      </c>
      <c r="BN5" s="0" t="s">
        <v>524</v>
      </c>
      <c r="BO5" s="11" t="n">
        <v>44566</v>
      </c>
      <c r="BP5" s="6" t="n">
        <v>-20.5</v>
      </c>
      <c r="BQ5" s="0" t="s">
        <v>244</v>
      </c>
      <c r="BR5" s="11" t="n">
        <v>44466</v>
      </c>
      <c r="BS5" s="6" t="n">
        <v>-30.3</v>
      </c>
      <c r="BT5" s="0" t="s">
        <v>218</v>
      </c>
      <c r="BU5" s="11" t="n">
        <v>45841</v>
      </c>
      <c r="BV5" s="6" t="n">
        <v>-2.8</v>
      </c>
      <c r="BW5" s="0" t="s">
        <v>514</v>
      </c>
      <c r="BX5" s="0"/>
      <c r="BY5" s="8" t="s">
        <f>=-SUM(BY2:BY3)</f>
      </c>
      <c r="BZ5" s="0" t="s">
        <v>691</v>
      </c>
      <c r="CA5" s="11" t="n">
        <v>45533</v>
      </c>
      <c r="CB5" s="6" t="n">
        <v>110.07</v>
      </c>
      <c r="CC5" s="0" t="s">
        <v>688</v>
      </c>
      <c r="CD5" s="11" t="n">
        <v>45516</v>
      </c>
      <c r="CE5" s="6" t="n">
        <v>-2448.42</v>
      </c>
      <c r="CF5" s="0" t="s">
        <v>690</v>
      </c>
      <c r="CG5" s="11" t="n">
        <v>45516</v>
      </c>
      <c r="CH5" s="6" t="n">
        <v>-3720.08</v>
      </c>
      <c r="CI5" s="0" t="s">
        <v>690</v>
      </c>
      <c r="CJ5" s="11" t="n">
        <v>45576</v>
      </c>
      <c r="CK5" s="6" t="n">
        <v>-1375.85</v>
      </c>
      <c r="CL5" s="0" t="s">
        <v>690</v>
      </c>
      <c r="CM5" s="0"/>
      <c r="CN5" s="10" t="s">
        <f>=XIRR(CN2:CN4,CM2:CM4)</f>
      </c>
      <c r="CO5" s="0"/>
      <c r="CP5" s="11" t="n">
        <v>46215</v>
      </c>
      <c r="CQ5" s="8" t="s">
        <f>=-Портфель!J34</f>
      </c>
      <c r="CR5" s="0" t="s">
        <v>689</v>
      </c>
      <c r="CS5" s="11" t="n">
        <v>44411</v>
      </c>
      <c r="CT5" s="6" t="n">
        <v>137.02</v>
      </c>
      <c r="CU5" s="0" t="s">
        <v>688</v>
      </c>
      <c r="CV5" s="0"/>
      <c r="CW5" s="8" t="s">
        <f>=-SUM(CW2:CW3)</f>
      </c>
      <c r="CX5" s="0" t="s">
        <v>691</v>
      </c>
      <c r="CY5" s="11" t="n">
        <v>44306</v>
      </c>
      <c r="CZ5" s="6" t="s">
        <f>=922.11</f>
      </c>
      <c r="DA5" s="0" t="s">
        <v>688</v>
      </c>
      <c r="DB5" s="11" t="n">
        <v>45864</v>
      </c>
      <c r="DC5" s="6" t="s">
        <f>=-27.12</f>
      </c>
      <c r="DD5" s="0" t="s">
        <v>490</v>
      </c>
      <c r="DE5" s="11" t="n">
        <v>45520</v>
      </c>
      <c r="DF5" s="6" t="s">
        <f>=-51.86</f>
      </c>
      <c r="DG5" s="0" t="s">
        <v>333</v>
      </c>
      <c r="DH5" s="11" t="n">
        <v>45629</v>
      </c>
      <c r="DI5" s="6" t="s">
        <f>=-56.1</f>
      </c>
      <c r="DJ5" s="0" t="s">
        <v>349</v>
      </c>
      <c r="DK5" s="11" t="n">
        <v>45630</v>
      </c>
      <c r="DL5" s="6" t="s">
        <f>=-56.84</f>
      </c>
      <c r="DM5" s="0" t="s">
        <v>351</v>
      </c>
      <c r="DN5" s="11" t="n">
        <v>45870</v>
      </c>
      <c r="DO5" s="6" t="s">
        <f>=-26.3</f>
      </c>
      <c r="DP5" s="0" t="s">
        <v>496</v>
      </c>
      <c r="DQ5" s="11" t="n">
        <v>45848</v>
      </c>
      <c r="DR5" s="6" t="s">
        <f>=-22.19</f>
      </c>
      <c r="DS5" s="0" t="s">
        <v>487</v>
      </c>
      <c r="DT5" s="11" t="n">
        <v>45417</v>
      </c>
      <c r="DU5" s="6" t="s">
        <f>=-11.26</f>
      </c>
      <c r="DV5" s="0" t="s">
        <v>371</v>
      </c>
      <c r="DW5" s="11" t="n">
        <v>45742</v>
      </c>
      <c r="DX5" s="6" t="s">
        <f>=-56.1</f>
      </c>
      <c r="DY5" s="0" t="s">
        <v>421</v>
      </c>
      <c r="DZ5" s="11" t="n">
        <v>45412</v>
      </c>
      <c r="EA5" s="6" t="s">
        <f>=-29.17</f>
      </c>
      <c r="EB5" s="0" t="s">
        <v>344</v>
      </c>
      <c r="EC5" s="11" t="n">
        <v>45664</v>
      </c>
      <c r="ED5" s="6" t="s">
        <f>=-54.1</f>
      </c>
      <c r="EE5" s="0" t="s">
        <v>356</v>
      </c>
      <c r="EF5" s="11" t="n">
        <v>45812</v>
      </c>
      <c r="EG5" s="6" t="s">
        <f>=-35.4</f>
      </c>
      <c r="EH5" s="0" t="s">
        <v>390</v>
      </c>
      <c r="EI5" s="11" t="n">
        <v>45657</v>
      </c>
      <c r="EJ5" s="6" t="s">
        <f>=-43.33</f>
      </c>
      <c r="EK5" s="0" t="s">
        <v>450</v>
      </c>
    </row>
    <row collapsed="false" customFormat="false" customHeight="false" hidden="false" ht="12.1" outlineLevel="0" r="6">
      <c r="A6" s="11" t="n">
        <v>45526</v>
      </c>
      <c r="B6" s="6" t="n">
        <v>1205.72</v>
      </c>
      <c r="C6" s="0" t="s">
        <v>688</v>
      </c>
      <c r="D6" s="11" t="n">
        <v>45929</v>
      </c>
      <c r="E6" s="6" t="n">
        <v>-139</v>
      </c>
      <c r="F6" s="0" t="s">
        <v>476</v>
      </c>
      <c r="G6" s="11" t="n">
        <v>44754</v>
      </c>
      <c r="H6" s="6" t="n">
        <v>-593</v>
      </c>
      <c r="I6" s="0" t="s">
        <v>270</v>
      </c>
      <c r="J6" s="0"/>
      <c r="K6" s="8" t="s">
        <f>=-SUM(K2:K4)</f>
      </c>
      <c r="L6" s="0" t="s">
        <v>691</v>
      </c>
      <c r="M6" s="11" t="n">
        <v>45856</v>
      </c>
      <c r="N6" s="6" t="n">
        <v>-303.4</v>
      </c>
      <c r="O6" s="0" t="s">
        <v>526</v>
      </c>
      <c r="P6" s="11" t="n">
        <v>45453</v>
      </c>
      <c r="Q6" s="6" t="n">
        <v>1185.71</v>
      </c>
      <c r="R6" s="0" t="s">
        <v>688</v>
      </c>
      <c r="S6" s="11" t="n">
        <v>44543</v>
      </c>
      <c r="T6" s="6" t="n">
        <v>688.48</v>
      </c>
      <c r="U6" s="0" t="s">
        <v>688</v>
      </c>
      <c r="V6" s="11" t="n">
        <v>44491</v>
      </c>
      <c r="W6" s="6" t="n">
        <v>1273.88</v>
      </c>
      <c r="X6" s="0" t="s">
        <v>688</v>
      </c>
      <c r="Y6" s="11" t="n">
        <v>44754</v>
      </c>
      <c r="Z6" s="6" t="n">
        <v>-141</v>
      </c>
      <c r="AA6" s="0" t="s">
        <v>269</v>
      </c>
      <c r="AB6" s="11" t="n">
        <v>46028</v>
      </c>
      <c r="AC6" s="6" t="n">
        <v>-368</v>
      </c>
      <c r="AD6" s="0" t="s">
        <v>599</v>
      </c>
      <c r="AE6" s="11" t="n">
        <v>46078</v>
      </c>
      <c r="AF6" s="6" t="n">
        <v>390.2</v>
      </c>
      <c r="AG6" s="0" t="s">
        <v>688</v>
      </c>
      <c r="AH6" s="11" t="n">
        <v>44537</v>
      </c>
      <c r="AI6" s="6" t="n">
        <v>-116.3</v>
      </c>
      <c r="AJ6" s="0" t="s">
        <v>236</v>
      </c>
      <c r="AK6" s="11" t="n">
        <v>44529</v>
      </c>
      <c r="AL6" s="6" t="n">
        <v>596.31</v>
      </c>
      <c r="AM6" s="0" t="s">
        <v>688</v>
      </c>
      <c r="AN6" s="11" t="n">
        <v>45848</v>
      </c>
      <c r="AO6" s="6" t="n">
        <v>599.45</v>
      </c>
      <c r="AP6" s="0" t="s">
        <v>688</v>
      </c>
      <c r="AQ6" s="11" t="n">
        <v>44910</v>
      </c>
      <c r="AR6" s="6" t="n">
        <v>161.55</v>
      </c>
      <c r="AS6" s="0" t="s">
        <v>688</v>
      </c>
      <c r="AT6" s="11" t="n">
        <v>45848</v>
      </c>
      <c r="AU6" s="6" t="n">
        <v>-227.1</v>
      </c>
      <c r="AV6" s="0" t="s">
        <v>519</v>
      </c>
      <c r="AW6" s="11" t="n">
        <v>44466</v>
      </c>
      <c r="AX6" s="6" t="n">
        <v>597.81</v>
      </c>
      <c r="AY6" s="0" t="s">
        <v>688</v>
      </c>
      <c r="AZ6" s="11" t="n">
        <v>44526</v>
      </c>
      <c r="BA6" s="6" t="n">
        <v>469.33</v>
      </c>
      <c r="BB6" s="0" t="s">
        <v>688</v>
      </c>
      <c r="BC6" s="11" t="n">
        <v>45562</v>
      </c>
      <c r="BD6" s="6" t="n">
        <v>-52.6</v>
      </c>
      <c r="BE6" s="0" t="s">
        <v>425</v>
      </c>
      <c r="BF6" s="11" t="n">
        <v>45639</v>
      </c>
      <c r="BG6" s="6" t="n">
        <v>305.23</v>
      </c>
      <c r="BH6" s="0" t="s">
        <v>688</v>
      </c>
      <c r="BI6" s="11" t="n">
        <v>45118</v>
      </c>
      <c r="BJ6" s="6" t="n">
        <v>-87.5</v>
      </c>
      <c r="BK6" s="0" t="s">
        <v>323</v>
      </c>
      <c r="BL6" s="11" t="n">
        <v>46215</v>
      </c>
      <c r="BM6" s="8" t="s">
        <f>=-Портфель!J23</f>
      </c>
      <c r="BN6" s="0" t="s">
        <v>689</v>
      </c>
      <c r="BO6" s="11" t="n">
        <v>44733</v>
      </c>
      <c r="BP6" s="6" t="n">
        <v>-16</v>
      </c>
      <c r="BQ6" s="0" t="s">
        <v>263</v>
      </c>
      <c r="BR6" s="11" t="n">
        <v>44574</v>
      </c>
      <c r="BS6" s="6" t="n">
        <v>-23.63</v>
      </c>
      <c r="BT6" s="0" t="s">
        <v>247</v>
      </c>
      <c r="BU6" s="11" t="n">
        <v>45936</v>
      </c>
      <c r="BV6" s="6" t="n">
        <v>-2.36</v>
      </c>
      <c r="BW6" s="0" t="s">
        <v>563</v>
      </c>
      <c r="BX6" s="0"/>
      <c r="BY6" s="0"/>
      <c r="BZ6" s="0"/>
      <c r="CA6" s="11" t="n">
        <v>46141</v>
      </c>
      <c r="CB6" s="6" t="n">
        <v>87.05</v>
      </c>
      <c r="CC6" s="0" t="s">
        <v>688</v>
      </c>
      <c r="CD6" s="11" t="n">
        <v>46215</v>
      </c>
      <c r="CE6" s="8" t="s">
        <f>=-Портфель!J30</f>
      </c>
      <c r="CF6" s="0" t="s">
        <v>689</v>
      </c>
      <c r="CG6" s="11" t="n">
        <v>45576</v>
      </c>
      <c r="CH6" s="6" t="n">
        <v>-1674</v>
      </c>
      <c r="CI6" s="0" t="s">
        <v>690</v>
      </c>
      <c r="CJ6" s="11" t="n">
        <v>46215</v>
      </c>
      <c r="CK6" s="8" t="s">
        <f>=-Портфель!J32</f>
      </c>
      <c r="CL6" s="0" t="s">
        <v>689</v>
      </c>
      <c r="CM6" s="0"/>
      <c r="CN6" s="8" t="s">
        <f>=-SUM(CN2:CN4)</f>
      </c>
      <c r="CO6" s="0" t="s">
        <v>691</v>
      </c>
      <c r="CP6" s="0"/>
      <c r="CQ6" s="10" t="s">
        <f>=XIRR(CQ2:CQ5,CP2:CP5)</f>
      </c>
      <c r="CR6" s="0"/>
      <c r="CS6" s="11" t="n">
        <v>44459</v>
      </c>
      <c r="CT6" s="6" t="n">
        <v>136.78</v>
      </c>
      <c r="CU6" s="0" t="s">
        <v>688</v>
      </c>
      <c r="CV6" s="0"/>
      <c r="CW6" s="0"/>
      <c r="CX6" s="0"/>
      <c r="CY6" s="11" t="n">
        <v>44412</v>
      </c>
      <c r="CZ6" s="6" t="s">
        <f>=-79.26</f>
      </c>
      <c r="DA6" s="0" t="s">
        <v>210</v>
      </c>
      <c r="DB6" s="11" t="n">
        <v>45894</v>
      </c>
      <c r="DC6" s="6" t="s">
        <f>=-27.12</f>
      </c>
      <c r="DD6" s="0" t="s">
        <v>490</v>
      </c>
      <c r="DE6" s="11" t="n">
        <v>45702</v>
      </c>
      <c r="DF6" s="6" t="s">
        <f>=-51.86</f>
      </c>
      <c r="DG6" s="0" t="s">
        <v>333</v>
      </c>
      <c r="DH6" s="11" t="n">
        <v>45811</v>
      </c>
      <c r="DI6" s="6" t="s">
        <f>=-56.1</f>
      </c>
      <c r="DJ6" s="0" t="s">
        <v>349</v>
      </c>
      <c r="DK6" s="11" t="n">
        <v>45812</v>
      </c>
      <c r="DL6" s="6" t="s">
        <f>=-56.84</f>
      </c>
      <c r="DM6" s="0" t="s">
        <v>351</v>
      </c>
      <c r="DN6" s="11" t="n">
        <v>45900</v>
      </c>
      <c r="DO6" s="6" t="s">
        <f>=-26.3</f>
      </c>
      <c r="DP6" s="0" t="s">
        <v>496</v>
      </c>
      <c r="DQ6" s="11" t="n">
        <v>45878</v>
      </c>
      <c r="DR6" s="6" t="s">
        <f>=-22.19</f>
      </c>
      <c r="DS6" s="0" t="s">
        <v>487</v>
      </c>
      <c r="DT6" s="11" t="n">
        <v>45447</v>
      </c>
      <c r="DU6" s="6" t="s">
        <f>=-11.26</f>
      </c>
      <c r="DV6" s="0" t="s">
        <v>371</v>
      </c>
      <c r="DW6" s="11" t="n">
        <v>45924</v>
      </c>
      <c r="DX6" s="6" t="s">
        <f>=-56.1</f>
      </c>
      <c r="DY6" s="0" t="s">
        <v>421</v>
      </c>
      <c r="DZ6" s="11" t="n">
        <v>45503</v>
      </c>
      <c r="EA6" s="6" t="s">
        <f>=-29.17</f>
      </c>
      <c r="EB6" s="0" t="s">
        <v>344</v>
      </c>
      <c r="EC6" s="11" t="n">
        <v>45846</v>
      </c>
      <c r="ED6" s="6" t="s">
        <f>=-54.1</f>
      </c>
      <c r="EE6" s="0" t="s">
        <v>356</v>
      </c>
      <c r="EF6" s="11" t="n">
        <v>45994</v>
      </c>
      <c r="EG6" s="6" t="s">
        <f>=-35.4</f>
      </c>
      <c r="EH6" s="0" t="s">
        <v>390</v>
      </c>
      <c r="EI6" s="11" t="n">
        <v>45658</v>
      </c>
      <c r="EJ6" s="6" t="s">
        <f>=-17.61</f>
      </c>
      <c r="EK6" s="0" t="s">
        <v>451</v>
      </c>
    </row>
    <row collapsed="false" customFormat="false" customHeight="false" hidden="false" ht="12.1" outlineLevel="0" r="7">
      <c r="A7" s="11" t="n">
        <v>45575</v>
      </c>
      <c r="B7" s="6" t="n">
        <v>1039.02</v>
      </c>
      <c r="C7" s="0" t="s">
        <v>688</v>
      </c>
      <c r="D7" s="11" t="n">
        <v>46139</v>
      </c>
      <c r="E7" s="6" t="n">
        <v>-220</v>
      </c>
      <c r="F7" s="0" t="s">
        <v>645</v>
      </c>
      <c r="G7" s="11" t="n">
        <v>45106</v>
      </c>
      <c r="H7" s="6" t="n">
        <v>-602.8</v>
      </c>
      <c r="I7" s="0" t="s">
        <v>316</v>
      </c>
      <c r="J7" s="0"/>
      <c r="K7" s="0"/>
      <c r="L7" s="0"/>
      <c r="M7" s="11" t="n">
        <v>46215</v>
      </c>
      <c r="N7" s="8" t="s">
        <f>=-Портфель!J6</f>
      </c>
      <c r="O7" s="0" t="s">
        <v>689</v>
      </c>
      <c r="P7" s="11" t="n">
        <v>46215</v>
      </c>
      <c r="Q7" s="8" t="s">
        <f>=-Портфель!J7</f>
      </c>
      <c r="R7" s="0" t="s">
        <v>689</v>
      </c>
      <c r="S7" s="11" t="n">
        <v>44547</v>
      </c>
      <c r="T7" s="6" t="n">
        <v>590.4</v>
      </c>
      <c r="U7" s="0" t="s">
        <v>688</v>
      </c>
      <c r="V7" s="11" t="n">
        <v>45217</v>
      </c>
      <c r="W7" s="6" t="n">
        <v>-98.1</v>
      </c>
      <c r="X7" s="0" t="s">
        <v>340</v>
      </c>
      <c r="Y7" s="11" t="n">
        <v>45119</v>
      </c>
      <c r="Z7" s="6" t="n">
        <v>-208.4</v>
      </c>
      <c r="AA7" s="0" t="s">
        <v>324</v>
      </c>
      <c r="AB7" s="11" t="n">
        <v>46215</v>
      </c>
      <c r="AC7" s="8" t="s">
        <f>=-Портфель!J11</f>
      </c>
      <c r="AD7" s="0" t="s">
        <v>689</v>
      </c>
      <c r="AE7" s="11" t="n">
        <v>46197</v>
      </c>
      <c r="AF7" s="6" t="n">
        <v>306.15</v>
      </c>
      <c r="AG7" s="0" t="s">
        <v>688</v>
      </c>
      <c r="AH7" s="11" t="n">
        <v>45439</v>
      </c>
      <c r="AI7" s="6" t="n">
        <v>-221.3</v>
      </c>
      <c r="AJ7" s="0" t="s">
        <v>386</v>
      </c>
      <c r="AK7" s="11" t="n">
        <v>44753</v>
      </c>
      <c r="AL7" s="6" t="n">
        <v>-336.21</v>
      </c>
      <c r="AM7" s="0" t="s">
        <v>268</v>
      </c>
      <c r="AN7" s="11" t="n">
        <v>46215</v>
      </c>
      <c r="AO7" s="8" t="s">
        <f>=-Портфель!J15</f>
      </c>
      <c r="AP7" s="0" t="s">
        <v>689</v>
      </c>
      <c r="AQ7" s="11" t="n">
        <v>45427</v>
      </c>
      <c r="AR7" s="6" t="n">
        <v>231.34</v>
      </c>
      <c r="AS7" s="0" t="s">
        <v>688</v>
      </c>
      <c r="AT7" s="11" t="n">
        <v>46215</v>
      </c>
      <c r="AU7" s="8" t="s">
        <f>=-Портфель!J17</f>
      </c>
      <c r="AV7" s="0" t="s">
        <v>689</v>
      </c>
      <c r="AW7" s="11" t="n">
        <v>44526</v>
      </c>
      <c r="AX7" s="6" t="n">
        <v>551.38</v>
      </c>
      <c r="AY7" s="0" t="s">
        <v>688</v>
      </c>
      <c r="AZ7" s="11" t="n">
        <v>44571</v>
      </c>
      <c r="BA7" s="6" t="n">
        <v>-25.94</v>
      </c>
      <c r="BB7" s="0" t="s">
        <v>245</v>
      </c>
      <c r="BC7" s="11" t="n">
        <v>45588</v>
      </c>
      <c r="BD7" s="6" t="n">
        <v>639.88</v>
      </c>
      <c r="BE7" s="0" t="s">
        <v>688</v>
      </c>
      <c r="BF7" s="11" t="n">
        <v>45848</v>
      </c>
      <c r="BG7" s="6" t="n">
        <v>289.67</v>
      </c>
      <c r="BH7" s="0" t="s">
        <v>688</v>
      </c>
      <c r="BI7" s="11" t="n">
        <v>45588</v>
      </c>
      <c r="BJ7" s="6" t="n">
        <v>516.91</v>
      </c>
      <c r="BK7" s="0" t="s">
        <v>688</v>
      </c>
      <c r="BL7" s="0"/>
      <c r="BM7" s="10" t="s">
        <f>=XIRR(BM2:BM6,BL2:BL6)</f>
      </c>
      <c r="BN7" s="0"/>
      <c r="BO7" s="11" t="n">
        <v>44851</v>
      </c>
      <c r="BP7" s="6" t="n">
        <v>-46</v>
      </c>
      <c r="BQ7" s="0" t="s">
        <v>288</v>
      </c>
      <c r="BR7" s="11" t="n">
        <v>44897</v>
      </c>
      <c r="BS7" s="6" t="n">
        <v>311.84</v>
      </c>
      <c r="BT7" s="0" t="s">
        <v>688</v>
      </c>
      <c r="BU7" s="11" t="n">
        <v>45939</v>
      </c>
      <c r="BV7" s="6" t="n">
        <v>485.24</v>
      </c>
      <c r="BW7" s="0" t="s">
        <v>688</v>
      </c>
      <c r="BX7" s="0"/>
      <c r="BY7" s="0"/>
      <c r="BZ7" s="0"/>
      <c r="CA7" s="11" t="n">
        <v>46141</v>
      </c>
      <c r="CB7" s="6" t="n">
        <v>86.05</v>
      </c>
      <c r="CC7" s="0" t="s">
        <v>688</v>
      </c>
      <c r="CD7" s="0"/>
      <c r="CE7" s="10" t="s">
        <f>=XIRR(CE2:CE6,CD2:CD6)</f>
      </c>
      <c r="CF7" s="0"/>
      <c r="CG7" s="11" t="n">
        <v>46215</v>
      </c>
      <c r="CH7" s="8" t="s">
        <f>=-Портфель!J31</f>
      </c>
      <c r="CI7" s="0" t="s">
        <v>689</v>
      </c>
      <c r="CJ7" s="0"/>
      <c r="CK7" s="10" t="s">
        <f>=XIRR(CK2:CK6,CJ2:CJ6)</f>
      </c>
      <c r="CL7" s="0"/>
      <c r="CM7" s="0"/>
      <c r="CN7" s="0"/>
      <c r="CO7" s="0"/>
      <c r="CP7" s="0"/>
      <c r="CQ7" s="8" t="s">
        <f>=-SUM(CQ2:CQ5)</f>
      </c>
      <c r="CR7" s="0" t="s">
        <v>691</v>
      </c>
      <c r="CS7" s="11" t="n">
        <v>44461</v>
      </c>
      <c r="CT7" s="6" t="n">
        <v>135.72</v>
      </c>
      <c r="CU7" s="0" t="s">
        <v>688</v>
      </c>
      <c r="CV7" s="0"/>
      <c r="CW7" s="0"/>
      <c r="CX7" s="0"/>
      <c r="CY7" s="11" t="n">
        <v>44474</v>
      </c>
      <c r="CZ7" s="6" t="s">
        <f>=883.15</f>
      </c>
      <c r="DA7" s="0" t="s">
        <v>688</v>
      </c>
      <c r="DB7" s="11" t="n">
        <v>45924</v>
      </c>
      <c r="DC7" s="6" t="s">
        <f>=-27.12</f>
      </c>
      <c r="DD7" s="0" t="s">
        <v>490</v>
      </c>
      <c r="DE7" s="11" t="n">
        <v>45884</v>
      </c>
      <c r="DF7" s="6" t="s">
        <f>=-51.86</f>
      </c>
      <c r="DG7" s="0" t="s">
        <v>333</v>
      </c>
      <c r="DH7" s="11" t="n">
        <v>45993</v>
      </c>
      <c r="DI7" s="6" t="s">
        <f>=-56.1</f>
      </c>
      <c r="DJ7" s="0" t="s">
        <v>349</v>
      </c>
      <c r="DK7" s="11" t="n">
        <v>45994</v>
      </c>
      <c r="DL7" s="6" t="s">
        <f>=-56.84</f>
      </c>
      <c r="DM7" s="0" t="s">
        <v>351</v>
      </c>
      <c r="DN7" s="11" t="n">
        <v>45930</v>
      </c>
      <c r="DO7" s="6" t="s">
        <f>=-26.3</f>
      </c>
      <c r="DP7" s="0" t="s">
        <v>496</v>
      </c>
      <c r="DQ7" s="11" t="n">
        <v>45908</v>
      </c>
      <c r="DR7" s="6" t="s">
        <f>=-22.19</f>
      </c>
      <c r="DS7" s="0" t="s">
        <v>487</v>
      </c>
      <c r="DT7" s="11" t="n">
        <v>45477</v>
      </c>
      <c r="DU7" s="6" t="s">
        <f>=-11.26</f>
      </c>
      <c r="DV7" s="0" t="s">
        <v>371</v>
      </c>
      <c r="DW7" s="11" t="n">
        <v>46106</v>
      </c>
      <c r="DX7" s="6" t="s">
        <f>=-56.1</f>
      </c>
      <c r="DY7" s="0" t="s">
        <v>421</v>
      </c>
      <c r="DZ7" s="11" t="n">
        <v>45594</v>
      </c>
      <c r="EA7" s="6" t="s">
        <f>=-29.17</f>
      </c>
      <c r="EB7" s="0" t="s">
        <v>344</v>
      </c>
      <c r="EC7" s="11" t="n">
        <v>46028</v>
      </c>
      <c r="ED7" s="6" t="s">
        <f>=-54.1</f>
      </c>
      <c r="EE7" s="0" t="s">
        <v>356</v>
      </c>
      <c r="EF7" s="11" t="n">
        <v>46176</v>
      </c>
      <c r="EG7" s="6" t="s">
        <f>=-35.4</f>
      </c>
      <c r="EH7" s="0" t="s">
        <v>390</v>
      </c>
      <c r="EI7" s="11" t="n">
        <v>45688</v>
      </c>
      <c r="EJ7" s="6" t="s">
        <f>=-44.26</f>
      </c>
      <c r="EK7" s="0" t="s">
        <v>462</v>
      </c>
    </row>
    <row collapsed="false" customFormat="false" customHeight="false" hidden="false" ht="12.1" outlineLevel="0" r="8">
      <c r="A8" s="11" t="n">
        <v>46215</v>
      </c>
      <c r="B8" s="8" t="s">
        <f>=-Портфель!J2</f>
      </c>
      <c r="C8" s="0" t="s">
        <v>689</v>
      </c>
      <c r="D8" s="11" t="n">
        <v>46215</v>
      </c>
      <c r="E8" s="8" t="s">
        <f>=-Портфель!J3</f>
      </c>
      <c r="F8" s="0" t="s">
        <v>689</v>
      </c>
      <c r="G8" s="11" t="n">
        <v>45489</v>
      </c>
      <c r="H8" s="6" t="n">
        <v>-615</v>
      </c>
      <c r="I8" s="0" t="s">
        <v>406</v>
      </c>
      <c r="J8" s="0"/>
      <c r="K8" s="0"/>
      <c r="L8" s="0"/>
      <c r="M8" s="0"/>
      <c r="N8" s="10" t="s">
        <f>=XIRR(N2:N7,M2:M7)</f>
      </c>
      <c r="O8" s="0"/>
      <c r="P8" s="0"/>
      <c r="Q8" s="10" t="s">
        <f>=XIRR(Q2:Q7,P2:P7)</f>
      </c>
      <c r="R8" s="0"/>
      <c r="S8" s="11" t="n">
        <v>45114</v>
      </c>
      <c r="T8" s="6" t="n">
        <v>-339</v>
      </c>
      <c r="U8" s="0" t="s">
        <v>319</v>
      </c>
      <c r="V8" s="11" t="n">
        <v>45257</v>
      </c>
      <c r="W8" s="6" t="n">
        <v>655.79</v>
      </c>
      <c r="X8" s="0" t="s">
        <v>688</v>
      </c>
      <c r="Y8" s="11" t="n">
        <v>45483</v>
      </c>
      <c r="Z8" s="6" t="n">
        <v>-201.6</v>
      </c>
      <c r="AA8" s="0" t="s">
        <v>404</v>
      </c>
      <c r="AB8" s="0"/>
      <c r="AC8" s="10" t="s">
        <f>=XIRR(AC2:AC7,AB2:AB7)</f>
      </c>
      <c r="AD8" s="0"/>
      <c r="AE8" s="11" t="n">
        <v>46215</v>
      </c>
      <c r="AF8" s="8" t="s">
        <f>=-Портфель!J12</f>
      </c>
      <c r="AG8" s="0" t="s">
        <v>689</v>
      </c>
      <c r="AH8" s="11" t="n">
        <v>45621</v>
      </c>
      <c r="AI8" s="6" t="n">
        <v>1190.31</v>
      </c>
      <c r="AJ8" s="0" t="s">
        <v>688</v>
      </c>
      <c r="AK8" s="11" t="n">
        <v>45117</v>
      </c>
      <c r="AL8" s="6" t="n">
        <v>-202.3</v>
      </c>
      <c r="AM8" s="0" t="s">
        <v>320</v>
      </c>
      <c r="AN8" s="0"/>
      <c r="AO8" s="10" t="s">
        <f>=XIRR(AO2:AO7,AN2:AN7)</f>
      </c>
      <c r="AP8" s="0"/>
      <c r="AQ8" s="11" t="n">
        <v>45454</v>
      </c>
      <c r="AR8" s="6" t="n">
        <v>197.87</v>
      </c>
      <c r="AS8" s="0" t="s">
        <v>688</v>
      </c>
      <c r="AT8" s="0"/>
      <c r="AU8" s="10" t="s">
        <f>=XIRR(AU2:AU7,AT2:AT7)</f>
      </c>
      <c r="AV8" s="0"/>
      <c r="AW8" s="11" t="n">
        <v>44546</v>
      </c>
      <c r="AX8" s="6" t="n">
        <v>-183</v>
      </c>
      <c r="AY8" s="0" t="s">
        <v>238</v>
      </c>
      <c r="AZ8" s="11" t="n">
        <v>44750</v>
      </c>
      <c r="BA8" s="6" t="n">
        <v>-42.42</v>
      </c>
      <c r="BB8" s="0" t="s">
        <v>266</v>
      </c>
      <c r="BC8" s="11" t="n">
        <v>45621</v>
      </c>
      <c r="BD8" s="6" t="n">
        <v>511.8</v>
      </c>
      <c r="BE8" s="0" t="s">
        <v>688</v>
      </c>
      <c r="BF8" s="11" t="n">
        <v>46215</v>
      </c>
      <c r="BG8" s="8" t="s">
        <f>=-Портфель!J21</f>
      </c>
      <c r="BH8" s="0" t="s">
        <v>689</v>
      </c>
      <c r="BI8" s="11" t="n">
        <v>45748</v>
      </c>
      <c r="BJ8" s="6" t="n">
        <v>498</v>
      </c>
      <c r="BK8" s="0" t="s">
        <v>688</v>
      </c>
      <c r="BL8" s="0"/>
      <c r="BM8" s="8" t="s">
        <f>=-SUM(BM2:BM6)</f>
      </c>
      <c r="BN8" s="0" t="s">
        <v>691</v>
      </c>
      <c r="BO8" s="11" t="n">
        <v>45117</v>
      </c>
      <c r="BP8" s="6" t="n">
        <v>-23.22</v>
      </c>
      <c r="BQ8" s="0" t="s">
        <v>321</v>
      </c>
      <c r="BR8" s="11" t="n">
        <v>45453</v>
      </c>
      <c r="BS8" s="6" t="n">
        <v>-48.04</v>
      </c>
      <c r="BT8" s="0" t="s">
        <v>393</v>
      </c>
      <c r="BU8" s="11" t="n">
        <v>46034</v>
      </c>
      <c r="BV8" s="6" t="n">
        <v>-5.4</v>
      </c>
      <c r="BW8" s="0" t="s">
        <v>601</v>
      </c>
      <c r="BX8" s="0"/>
      <c r="BY8" s="0"/>
      <c r="BZ8" s="0"/>
      <c r="CA8" s="11" t="n">
        <v>46197</v>
      </c>
      <c r="CB8" s="6" t="n">
        <v>68.04</v>
      </c>
      <c r="CC8" s="0" t="s">
        <v>688</v>
      </c>
      <c r="CD8" s="0"/>
      <c r="CE8" s="8" t="s">
        <f>=-SUM(CE2:CE6)</f>
      </c>
      <c r="CF8" s="0" t="s">
        <v>691</v>
      </c>
      <c r="CG8" s="0"/>
      <c r="CH8" s="10" t="s">
        <f>=XIRR(CH2:CH7,CG2:CG7)</f>
      </c>
      <c r="CI8" s="0"/>
      <c r="CJ8" s="0"/>
      <c r="CK8" s="8" t="s">
        <f>=-SUM(CK2:CK6)</f>
      </c>
      <c r="CL8" s="0" t="s">
        <v>691</v>
      </c>
      <c r="CM8" s="0"/>
      <c r="CN8" s="0"/>
      <c r="CO8" s="0"/>
      <c r="CP8" s="0"/>
      <c r="CQ8" s="0"/>
      <c r="CR8" s="0"/>
      <c r="CS8" s="11" t="n">
        <v>44466</v>
      </c>
      <c r="CT8" s="6" t="n">
        <v>135.84</v>
      </c>
      <c r="CU8" s="0" t="s">
        <v>688</v>
      </c>
      <c r="CV8" s="0"/>
      <c r="CW8" s="0"/>
      <c r="CX8" s="0"/>
      <c r="CY8" s="11" t="n">
        <v>44594</v>
      </c>
      <c r="CZ8" s="6" t="s">
        <f>=-105.68</f>
      </c>
      <c r="DA8" s="0" t="s">
        <v>253</v>
      </c>
      <c r="DB8" s="11" t="n">
        <v>45954</v>
      </c>
      <c r="DC8" s="6" t="s">
        <f>=-27.12</f>
      </c>
      <c r="DD8" s="0" t="s">
        <v>490</v>
      </c>
      <c r="DE8" s="11" t="n">
        <v>46066</v>
      </c>
      <c r="DF8" s="6" t="s">
        <f>=-51.86</f>
      </c>
      <c r="DG8" s="0" t="s">
        <v>333</v>
      </c>
      <c r="DH8" s="11" t="n">
        <v>46175</v>
      </c>
      <c r="DI8" s="6" t="s">
        <f>=-56.1</f>
      </c>
      <c r="DJ8" s="0" t="s">
        <v>349</v>
      </c>
      <c r="DK8" s="11" t="n">
        <v>46176</v>
      </c>
      <c r="DL8" s="6" t="s">
        <f>=-56.84</f>
      </c>
      <c r="DM8" s="0" t="s">
        <v>351</v>
      </c>
      <c r="DN8" s="11" t="n">
        <v>45960</v>
      </c>
      <c r="DO8" s="6" t="s">
        <f>=-26.3</f>
      </c>
      <c r="DP8" s="0" t="s">
        <v>496</v>
      </c>
      <c r="DQ8" s="11" t="n">
        <v>45938</v>
      </c>
      <c r="DR8" s="6" t="s">
        <f>=-22.19</f>
      </c>
      <c r="DS8" s="0" t="s">
        <v>487</v>
      </c>
      <c r="DT8" s="11" t="n">
        <v>45507</v>
      </c>
      <c r="DU8" s="6" t="s">
        <f>=-11.26</f>
      </c>
      <c r="DV8" s="0" t="s">
        <v>371</v>
      </c>
      <c r="DW8" s="11" t="n">
        <v>46215</v>
      </c>
      <c r="DX8" s="8" t="s">
        <f>=-Портфель!J46</f>
      </c>
      <c r="DY8" s="0" t="s">
        <v>689</v>
      </c>
      <c r="DZ8" s="11" t="n">
        <v>45685</v>
      </c>
      <c r="EA8" s="6" t="s">
        <f>=-29.17</f>
      </c>
      <c r="EB8" s="0" t="s">
        <v>344</v>
      </c>
      <c r="EC8" s="11" t="n">
        <v>46209</v>
      </c>
      <c r="ED8" s="6" t="s">
        <f>=-250</f>
      </c>
      <c r="EE8" s="0" t="s">
        <v>680</v>
      </c>
      <c r="EF8" s="11" t="n">
        <v>46215</v>
      </c>
      <c r="EG8" s="8" t="s">
        <f>=-Портфель!J49</f>
      </c>
      <c r="EH8" s="0" t="s">
        <v>689</v>
      </c>
      <c r="EI8" s="11" t="n">
        <v>45689</v>
      </c>
      <c r="EJ8" s="6" t="s">
        <f>=-16.82</f>
      </c>
      <c r="EK8" s="0" t="s">
        <v>463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10" t="s">
        <f>=XIRR(E2:E8,D2:D8)</f>
      </c>
      <c r="F9" s="0"/>
      <c r="G9" s="11" t="n">
        <v>45621</v>
      </c>
      <c r="H9" s="6" t="n">
        <v>1743.55</v>
      </c>
      <c r="I9" s="0" t="s">
        <v>688</v>
      </c>
      <c r="J9" s="0"/>
      <c r="K9" s="0"/>
      <c r="L9" s="0"/>
      <c r="M9" s="0"/>
      <c r="N9" s="8" t="s">
        <f>=-SUM(N2:N7)</f>
      </c>
      <c r="O9" s="0" t="s">
        <v>691</v>
      </c>
      <c r="P9" s="0"/>
      <c r="Q9" s="8" t="s">
        <f>=-SUM(Q2:Q7)</f>
      </c>
      <c r="R9" s="0" t="s">
        <v>691</v>
      </c>
      <c r="S9" s="11" t="n">
        <v>45414</v>
      </c>
      <c r="T9" s="6" t="n">
        <v>-435</v>
      </c>
      <c r="U9" s="0" t="s">
        <v>380</v>
      </c>
      <c r="V9" s="11" t="n">
        <v>45443</v>
      </c>
      <c r="W9" s="6" t="n">
        <v>-69.8</v>
      </c>
      <c r="X9" s="0" t="s">
        <v>387</v>
      </c>
      <c r="Y9" s="11" t="n">
        <v>45852</v>
      </c>
      <c r="Z9" s="6" t="n">
        <v>-250.19</v>
      </c>
      <c r="AA9" s="0" t="s">
        <v>522</v>
      </c>
      <c r="AB9" s="0"/>
      <c r="AC9" s="8" t="s">
        <f>=-SUM(AC2:AC7)</f>
      </c>
      <c r="AD9" s="0" t="s">
        <v>691</v>
      </c>
      <c r="AE9" s="0"/>
      <c r="AF9" s="10" t="s">
        <f>=XIRR(AF2:AF8,AE2:AE8)</f>
      </c>
      <c r="AG9" s="0"/>
      <c r="AH9" s="11" t="n">
        <v>46183</v>
      </c>
      <c r="AI9" s="6" t="n">
        <v>710.42</v>
      </c>
      <c r="AJ9" s="0" t="s">
        <v>688</v>
      </c>
      <c r="AK9" s="11" t="n">
        <v>45427</v>
      </c>
      <c r="AL9" s="6" t="n">
        <v>565.94</v>
      </c>
      <c r="AM9" s="0" t="s">
        <v>688</v>
      </c>
      <c r="AN9" s="0"/>
      <c r="AO9" s="8" t="s">
        <f>=-SUM(AO2:AO7)</f>
      </c>
      <c r="AP9" s="0" t="s">
        <v>691</v>
      </c>
      <c r="AQ9" s="11" t="n">
        <v>45575</v>
      </c>
      <c r="AR9" s="6" t="n">
        <v>172.33</v>
      </c>
      <c r="AS9" s="0" t="s">
        <v>688</v>
      </c>
      <c r="AT9" s="0"/>
      <c r="AU9" s="8" t="s">
        <f>=-SUM(AU2:AU7)</f>
      </c>
      <c r="AV9" s="0" t="s">
        <v>691</v>
      </c>
      <c r="AW9" s="11" t="n">
        <v>44553</v>
      </c>
      <c r="AX9" s="6" t="n">
        <v>451.41</v>
      </c>
      <c r="AY9" s="0" t="s">
        <v>688</v>
      </c>
      <c r="AZ9" s="11" t="n">
        <v>44845</v>
      </c>
      <c r="BA9" s="6" t="n">
        <v>-85.13</v>
      </c>
      <c r="BB9" s="0" t="s">
        <v>286</v>
      </c>
      <c r="BC9" s="11" t="n">
        <v>45882</v>
      </c>
      <c r="BD9" s="6" t="n">
        <v>-166.5</v>
      </c>
      <c r="BE9" s="0" t="s">
        <v>545</v>
      </c>
      <c r="BF9" s="0"/>
      <c r="BG9" s="10" t="s">
        <f>=XIRR(BG2:BG8,BF2:BF8)</f>
      </c>
      <c r="BH9" s="0"/>
      <c r="BI9" s="11" t="n">
        <v>46215</v>
      </c>
      <c r="BJ9" s="8" t="s">
        <f>=-Портфель!J22</f>
      </c>
      <c r="BK9" s="0" t="s">
        <v>689</v>
      </c>
      <c r="BL9" s="0"/>
      <c r="BM9" s="0"/>
      <c r="BN9" s="0"/>
      <c r="BO9" s="11" t="n">
        <v>45194</v>
      </c>
      <c r="BP9" s="6" t="n">
        <v>-38</v>
      </c>
      <c r="BQ9" s="0" t="s">
        <v>336</v>
      </c>
      <c r="BR9" s="11" t="n">
        <v>45582</v>
      </c>
      <c r="BS9" s="6" t="n">
        <v>-43.88</v>
      </c>
      <c r="BT9" s="0" t="s">
        <v>429</v>
      </c>
      <c r="BU9" s="11" t="n">
        <v>46176</v>
      </c>
      <c r="BV9" s="6" t="n">
        <v>-5.4</v>
      </c>
      <c r="BW9" s="0" t="s">
        <v>601</v>
      </c>
      <c r="BX9" s="0"/>
      <c r="BY9" s="0"/>
      <c r="BZ9" s="0"/>
      <c r="CA9" s="11" t="n">
        <v>46215</v>
      </c>
      <c r="CB9" s="8" t="s">
        <f>=-Портфель!J28</f>
      </c>
      <c r="CC9" s="0" t="s">
        <v>689</v>
      </c>
      <c r="CD9" s="0"/>
      <c r="CE9" s="0"/>
      <c r="CF9" s="0"/>
      <c r="CG9" s="0"/>
      <c r="CH9" s="8" t="s">
        <f>=-SUM(CH2:CH7)</f>
      </c>
      <c r="CI9" s="0" t="s">
        <v>691</v>
      </c>
      <c r="CJ9" s="0"/>
      <c r="CK9" s="0"/>
      <c r="CL9" s="0"/>
      <c r="CM9" s="0"/>
      <c r="CN9" s="0"/>
      <c r="CO9" s="0"/>
      <c r="CP9" s="0"/>
      <c r="CQ9" s="0"/>
      <c r="CR9" s="0"/>
      <c r="CS9" s="11" t="n">
        <v>44473</v>
      </c>
      <c r="CT9" s="6" t="n">
        <v>327.53</v>
      </c>
      <c r="CU9" s="0" t="s">
        <v>688</v>
      </c>
      <c r="CV9" s="0"/>
      <c r="CW9" s="0"/>
      <c r="CX9" s="0"/>
      <c r="CY9" s="11" t="n">
        <v>44776</v>
      </c>
      <c r="CZ9" s="6" t="s">
        <f>=-105.68</f>
      </c>
      <c r="DA9" s="0" t="s">
        <v>253</v>
      </c>
      <c r="DB9" s="11" t="n">
        <v>45984</v>
      </c>
      <c r="DC9" s="6" t="s">
        <f>=-27.12</f>
      </c>
      <c r="DD9" s="0" t="s">
        <v>490</v>
      </c>
      <c r="DE9" s="11" t="n">
        <v>46215</v>
      </c>
      <c r="DF9" s="8" t="s">
        <f>=-Портфель!J40</f>
      </c>
      <c r="DG9" s="0" t="s">
        <v>689</v>
      </c>
      <c r="DH9" s="11" t="n">
        <v>46215</v>
      </c>
      <c r="DI9" s="8" t="s">
        <f>=-Портфель!J41</f>
      </c>
      <c r="DJ9" s="0" t="s">
        <v>689</v>
      </c>
      <c r="DK9" s="11" t="n">
        <v>46215</v>
      </c>
      <c r="DL9" s="8" t="s">
        <f>=-Портфель!J42</f>
      </c>
      <c r="DM9" s="0" t="s">
        <v>689</v>
      </c>
      <c r="DN9" s="11" t="n">
        <v>45990</v>
      </c>
      <c r="DO9" s="6" t="s">
        <f>=-26.3</f>
      </c>
      <c r="DP9" s="0" t="s">
        <v>496</v>
      </c>
      <c r="DQ9" s="11" t="n">
        <v>45968</v>
      </c>
      <c r="DR9" s="6" t="s">
        <f>=-22.19</f>
      </c>
      <c r="DS9" s="0" t="s">
        <v>487</v>
      </c>
      <c r="DT9" s="11" t="n">
        <v>45537</v>
      </c>
      <c r="DU9" s="6" t="s">
        <f>=-11.26</f>
      </c>
      <c r="DV9" s="0" t="s">
        <v>371</v>
      </c>
      <c r="DW9" s="0"/>
      <c r="DX9" s="10" t="s">
        <f>=XIRR(DX2:DX8,DW2:DW8)</f>
      </c>
      <c r="DY9" s="0"/>
      <c r="DZ9" s="11" t="n">
        <v>45776</v>
      </c>
      <c r="EA9" s="6" t="s">
        <f>=-29.17</f>
      </c>
      <c r="EB9" s="0" t="s">
        <v>344</v>
      </c>
      <c r="EC9" s="11" t="n">
        <v>46210</v>
      </c>
      <c r="ED9" s="6" t="s">
        <f>=-54.1</f>
      </c>
      <c r="EE9" s="0" t="s">
        <v>356</v>
      </c>
      <c r="EF9" s="0"/>
      <c r="EG9" s="10" t="s">
        <f>=XIRR(EG2:EG8,EF2:EF8)</f>
      </c>
      <c r="EH9" s="0"/>
      <c r="EI9" s="11" t="n">
        <v>45716</v>
      </c>
      <c r="EJ9" s="6" t="s">
        <f>=-41.67</f>
      </c>
      <c r="EK9" s="0" t="s">
        <v>466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691</v>
      </c>
      <c r="D10" s="0"/>
      <c r="E10" s="8" t="s">
        <f>=-SUM(E2:E8)</f>
      </c>
      <c r="F10" s="0" t="s">
        <v>691</v>
      </c>
      <c r="G10" s="11" t="n">
        <v>45845</v>
      </c>
      <c r="H10" s="6" t="n">
        <v>-924</v>
      </c>
      <c r="I10" s="0" t="s">
        <v>515</v>
      </c>
      <c r="J10" s="0"/>
      <c r="K10" s="0"/>
      <c r="L10" s="0"/>
      <c r="M10" s="0"/>
      <c r="N10" s="0"/>
      <c r="O10" s="0"/>
      <c r="P10" s="0"/>
      <c r="Q10" s="0"/>
      <c r="R10" s="0"/>
      <c r="S10" s="11" t="n">
        <v>45776</v>
      </c>
      <c r="T10" s="6" t="n">
        <v>-339</v>
      </c>
      <c r="U10" s="0" t="s">
        <v>319</v>
      </c>
      <c r="V10" s="11" t="n">
        <v>45526</v>
      </c>
      <c r="W10" s="6" t="n">
        <v>545.73</v>
      </c>
      <c r="X10" s="0" t="s">
        <v>688</v>
      </c>
      <c r="Y10" s="11" t="n">
        <v>46215</v>
      </c>
      <c r="Z10" s="8" t="s">
        <f>=-Портфель!J10</f>
      </c>
      <c r="AA10" s="0" t="s">
        <v>689</v>
      </c>
      <c r="AB10" s="0"/>
      <c r="AC10" s="0"/>
      <c r="AD10" s="0"/>
      <c r="AE10" s="0"/>
      <c r="AF10" s="8" t="s">
        <f>=-SUM(AF2:AF8)</f>
      </c>
      <c r="AG10" s="0" t="s">
        <v>691</v>
      </c>
      <c r="AH10" s="11" t="n">
        <v>46215</v>
      </c>
      <c r="AI10" s="8" t="s">
        <f>=-Портфель!J13</f>
      </c>
      <c r="AJ10" s="0" t="s">
        <v>689</v>
      </c>
      <c r="AK10" s="11" t="n">
        <v>45525</v>
      </c>
      <c r="AL10" s="6" t="n">
        <v>402.74</v>
      </c>
      <c r="AM10" s="0" t="s">
        <v>688</v>
      </c>
      <c r="AN10" s="0"/>
      <c r="AO10" s="0"/>
      <c r="AP10" s="0"/>
      <c r="AQ10" s="11" t="n">
        <v>45621</v>
      </c>
      <c r="AR10" s="6" t="n">
        <v>145.11</v>
      </c>
      <c r="AS10" s="0" t="s">
        <v>688</v>
      </c>
      <c r="AT10" s="0"/>
      <c r="AU10" s="0"/>
      <c r="AV10" s="0"/>
      <c r="AW10" s="11" t="n">
        <v>44656</v>
      </c>
      <c r="AX10" s="6" t="n">
        <v>259.17</v>
      </c>
      <c r="AY10" s="0" t="s">
        <v>688</v>
      </c>
      <c r="AZ10" s="11" t="n">
        <v>44936</v>
      </c>
      <c r="BA10" s="6" t="n">
        <v>-17.58</v>
      </c>
      <c r="BB10" s="0" t="s">
        <v>301</v>
      </c>
      <c r="BC10" s="11" t="n">
        <v>46215</v>
      </c>
      <c r="BD10" s="8" t="s">
        <f>=-Портфель!J20</f>
      </c>
      <c r="BE10" s="0" t="s">
        <v>689</v>
      </c>
      <c r="BF10" s="0"/>
      <c r="BG10" s="8" t="s">
        <f>=-SUM(BG2:BG8)</f>
      </c>
      <c r="BH10" s="0" t="s">
        <v>691</v>
      </c>
      <c r="BI10" s="0"/>
      <c r="BJ10" s="10" t="s">
        <f>=XIRR(BJ2:BJ9,BI2:BI9)</f>
      </c>
      <c r="BK10" s="0"/>
      <c r="BL10" s="0"/>
      <c r="BM10" s="0"/>
      <c r="BN10" s="0"/>
      <c r="BO10" s="11" t="n">
        <v>45285</v>
      </c>
      <c r="BP10" s="6" t="n">
        <v>-17</v>
      </c>
      <c r="BQ10" s="0" t="s">
        <v>354</v>
      </c>
      <c r="BR10" s="11" t="n">
        <v>45588</v>
      </c>
      <c r="BS10" s="6" t="n">
        <v>397.74</v>
      </c>
      <c r="BT10" s="0" t="s">
        <v>688</v>
      </c>
      <c r="BU10" s="11" t="n">
        <v>46215</v>
      </c>
      <c r="BV10" s="8" t="s">
        <f>=-Портфель!J26</f>
      </c>
      <c r="BW10" s="0" t="s">
        <v>689</v>
      </c>
      <c r="BX10" s="0"/>
      <c r="BY10" s="0"/>
      <c r="BZ10" s="0"/>
      <c r="CA10" s="0"/>
      <c r="CB10" s="10" t="s">
        <f>=XIRR(CB2:CB9,CA2:CA9)</f>
      </c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44473</v>
      </c>
      <c r="CT10" s="6" t="n">
        <v>323.23</v>
      </c>
      <c r="CU10" s="0" t="s">
        <v>688</v>
      </c>
      <c r="CV10" s="0"/>
      <c r="CW10" s="0"/>
      <c r="CX10" s="0"/>
      <c r="CY10" s="11" t="n">
        <v>44958</v>
      </c>
      <c r="CZ10" s="6" t="s">
        <f>=-121.68</f>
      </c>
      <c r="DA10" s="0" t="s">
        <v>304</v>
      </c>
      <c r="DB10" s="11" t="n">
        <v>46014</v>
      </c>
      <c r="DC10" s="6" t="s">
        <f>=-27.12</f>
      </c>
      <c r="DD10" s="0" t="s">
        <v>490</v>
      </c>
      <c r="DE10" s="0"/>
      <c r="DF10" s="10" t="s">
        <f>=XIRR(DF2:DF9,DE2:DE9)</f>
      </c>
      <c r="DG10" s="0"/>
      <c r="DH10" s="0"/>
      <c r="DI10" s="10" t="s">
        <f>=XIRR(DI2:DI9,DH2:DH9)</f>
      </c>
      <c r="DJ10" s="0"/>
      <c r="DK10" s="0"/>
      <c r="DL10" s="10" t="s">
        <f>=XIRR(DL2:DL9,DK2:DK9)</f>
      </c>
      <c r="DM10" s="0"/>
      <c r="DN10" s="11" t="n">
        <v>46020</v>
      </c>
      <c r="DO10" s="6" t="s">
        <f>=-26.3</f>
      </c>
      <c r="DP10" s="0" t="s">
        <v>496</v>
      </c>
      <c r="DQ10" s="11" t="n">
        <v>45998</v>
      </c>
      <c r="DR10" s="6" t="s">
        <f>=-22.19</f>
      </c>
      <c r="DS10" s="0" t="s">
        <v>487</v>
      </c>
      <c r="DT10" s="11" t="n">
        <v>45567</v>
      </c>
      <c r="DU10" s="6" t="s">
        <f>=-11.26</f>
      </c>
      <c r="DV10" s="0" t="s">
        <v>371</v>
      </c>
      <c r="DW10" s="0"/>
      <c r="DX10" s="8" t="s">
        <f>=-SUM(DX2:DX8)</f>
      </c>
      <c r="DY10" s="0" t="s">
        <v>691</v>
      </c>
      <c r="DZ10" s="11" t="n">
        <v>45867</v>
      </c>
      <c r="EA10" s="6" t="s">
        <f>=-29.17</f>
      </c>
      <c r="EB10" s="0" t="s">
        <v>344</v>
      </c>
      <c r="EC10" s="11" t="n">
        <v>46215</v>
      </c>
      <c r="ED10" s="8" t="s">
        <f>=-Портфель!J48</f>
      </c>
      <c r="EE10" s="0" t="s">
        <v>689</v>
      </c>
      <c r="EF10" s="0"/>
      <c r="EG10" s="8" t="s">
        <f>=-SUM(EG2:EG8)</f>
      </c>
      <c r="EH10" s="0" t="s">
        <v>691</v>
      </c>
      <c r="EI10" s="11" t="n">
        <v>45717</v>
      </c>
      <c r="EJ10" s="6" t="s">
        <f>=-14.46</f>
      </c>
      <c r="EK10" s="0" t="s">
        <v>467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46215</v>
      </c>
      <c r="H11" s="8" t="s">
        <f>=-Портфель!J4</f>
      </c>
      <c r="I11" s="0" t="s">
        <v>689</v>
      </c>
      <c r="J11" s="0"/>
      <c r="K11" s="0"/>
      <c r="L11" s="0"/>
      <c r="M11" s="0"/>
      <c r="N11" s="0"/>
      <c r="O11" s="0"/>
      <c r="P11" s="0"/>
      <c r="Q11" s="0"/>
      <c r="R11" s="0"/>
      <c r="S11" s="11" t="n">
        <v>46215</v>
      </c>
      <c r="T11" s="8" t="s">
        <f>=-Портфель!J8</f>
      </c>
      <c r="U11" s="0" t="s">
        <v>689</v>
      </c>
      <c r="V11" s="11" t="n">
        <v>45575</v>
      </c>
      <c r="W11" s="6" t="n">
        <v>538.02</v>
      </c>
      <c r="X11" s="0" t="s">
        <v>688</v>
      </c>
      <c r="Y11" s="0"/>
      <c r="Z11" s="10" t="s">
        <f>=XIRR(Z2:Z10,Y2:Y10)</f>
      </c>
      <c r="AA11" s="0"/>
      <c r="AB11" s="0"/>
      <c r="AC11" s="0"/>
      <c r="AD11" s="0"/>
      <c r="AE11" s="0"/>
      <c r="AF11" s="0"/>
      <c r="AG11" s="0"/>
      <c r="AH11" s="0"/>
      <c r="AI11" s="10" t="s">
        <f>=XIRR(AI2:AI10,AH2:AH10)</f>
      </c>
      <c r="AJ11" s="0"/>
      <c r="AK11" s="11" t="n">
        <v>45575</v>
      </c>
      <c r="AL11" s="6" t="n">
        <v>349.71</v>
      </c>
      <c r="AM11" s="0" t="s">
        <v>688</v>
      </c>
      <c r="AN11" s="0"/>
      <c r="AO11" s="0"/>
      <c r="AP11" s="0"/>
      <c r="AQ11" s="11" t="n">
        <v>45621</v>
      </c>
      <c r="AR11" s="6" t="n">
        <v>143.17</v>
      </c>
      <c r="AS11" s="0" t="s">
        <v>688</v>
      </c>
      <c r="AT11" s="0"/>
      <c r="AU11" s="0"/>
      <c r="AV11" s="0"/>
      <c r="AW11" s="11" t="n">
        <v>44910</v>
      </c>
      <c r="AX11" s="6" t="n">
        <v>160.79</v>
      </c>
      <c r="AY11" s="0" t="s">
        <v>688</v>
      </c>
      <c r="AZ11" s="11" t="n">
        <v>45118</v>
      </c>
      <c r="BA11" s="6" t="n">
        <v>-72.13</v>
      </c>
      <c r="BB11" s="0" t="s">
        <v>322</v>
      </c>
      <c r="BC11" s="0"/>
      <c r="BD11" s="10" t="s">
        <f>=XIRR(BD2:BD10,BC2:BC10)</f>
      </c>
      <c r="BE11" s="0"/>
      <c r="BF11" s="0"/>
      <c r="BG11" s="0"/>
      <c r="BH11" s="0"/>
      <c r="BI11" s="0"/>
      <c r="BJ11" s="8" t="s">
        <f>=-SUM(BJ2:BJ9)</f>
      </c>
      <c r="BK11" s="0" t="s">
        <v>691</v>
      </c>
      <c r="BL11" s="0"/>
      <c r="BM11" s="0"/>
      <c r="BN11" s="0"/>
      <c r="BO11" s="11" t="n">
        <v>45467</v>
      </c>
      <c r="BP11" s="6" t="n">
        <v>-19</v>
      </c>
      <c r="BQ11" s="0" t="s">
        <v>397</v>
      </c>
      <c r="BR11" s="11" t="n">
        <v>45621</v>
      </c>
      <c r="BS11" s="6" t="n">
        <v>324.49</v>
      </c>
      <c r="BT11" s="0" t="s">
        <v>688</v>
      </c>
      <c r="BU11" s="0"/>
      <c r="BV11" s="10" t="s">
        <f>=XIRR(BV2:BV10,BU2:BU10)</f>
      </c>
      <c r="BW11" s="0"/>
      <c r="BX11" s="0"/>
      <c r="BY11" s="0"/>
      <c r="BZ11" s="0"/>
      <c r="CA11" s="0"/>
      <c r="CB11" s="8" t="s">
        <f>=-SUM(CB2:CB9)</f>
      </c>
      <c r="CC11" s="0" t="s">
        <v>691</v>
      </c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11" t="n">
        <v>44473</v>
      </c>
      <c r="CT11" s="6" t="n">
        <v>192.92</v>
      </c>
      <c r="CU11" s="0" t="s">
        <v>688</v>
      </c>
      <c r="CV11" s="0"/>
      <c r="CW11" s="0"/>
      <c r="CX11" s="0"/>
      <c r="CY11" s="11" t="n">
        <v>45140</v>
      </c>
      <c r="CZ11" s="6" t="s">
        <f>=-121.68</f>
      </c>
      <c r="DA11" s="0" t="s">
        <v>304</v>
      </c>
      <c r="DB11" s="11" t="n">
        <v>46044</v>
      </c>
      <c r="DC11" s="6" t="s">
        <f>=-27.12</f>
      </c>
      <c r="DD11" s="0" t="s">
        <v>490</v>
      </c>
      <c r="DE11" s="0"/>
      <c r="DF11" s="8" t="s">
        <f>=-SUM(DF2:DF9)</f>
      </c>
      <c r="DG11" s="0" t="s">
        <v>691</v>
      </c>
      <c r="DH11" s="0"/>
      <c r="DI11" s="8" t="s">
        <f>=-SUM(DI2:DI9)</f>
      </c>
      <c r="DJ11" s="0" t="s">
        <v>691</v>
      </c>
      <c r="DK11" s="0"/>
      <c r="DL11" s="8" t="s">
        <f>=-SUM(DL2:DL9)</f>
      </c>
      <c r="DM11" s="0" t="s">
        <v>691</v>
      </c>
      <c r="DN11" s="11" t="n">
        <v>46050</v>
      </c>
      <c r="DO11" s="6" t="s">
        <f>=-26.3</f>
      </c>
      <c r="DP11" s="0" t="s">
        <v>496</v>
      </c>
      <c r="DQ11" s="11" t="n">
        <v>46028</v>
      </c>
      <c r="DR11" s="6" t="s">
        <f>=-22.19</f>
      </c>
      <c r="DS11" s="0" t="s">
        <v>487</v>
      </c>
      <c r="DT11" s="11" t="n">
        <v>45597</v>
      </c>
      <c r="DU11" s="6" t="s">
        <f>=-11.26</f>
      </c>
      <c r="DV11" s="0" t="s">
        <v>371</v>
      </c>
      <c r="DW11" s="0"/>
      <c r="DX11" s="0"/>
      <c r="DY11" s="0"/>
      <c r="DZ11" s="11" t="n">
        <v>45958</v>
      </c>
      <c r="EA11" s="6" t="s">
        <f>=-29.17</f>
      </c>
      <c r="EB11" s="0" t="s">
        <v>344</v>
      </c>
      <c r="EC11" s="0"/>
      <c r="ED11" s="10" t="s">
        <f>=XIRR(ED2:ED10,EC2:EC10)</f>
      </c>
      <c r="EE11" s="0"/>
      <c r="EF11" s="0"/>
      <c r="EG11" s="0"/>
      <c r="EH11" s="0"/>
      <c r="EI11" s="11" t="n">
        <v>45747</v>
      </c>
      <c r="EJ11" s="6" t="s">
        <f>=-41.38</f>
      </c>
      <c r="EK11" s="0" t="s">
        <v>472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11" t="n">
        <v>45584</v>
      </c>
      <c r="W12" s="6" t="n">
        <v>-130.4</v>
      </c>
      <c r="X12" s="0" t="s">
        <v>431</v>
      </c>
      <c r="Y12" s="0"/>
      <c r="Z12" s="8" t="s">
        <f>=-SUM(Z2:Z10)</f>
      </c>
      <c r="AA12" s="0" t="s">
        <v>691</v>
      </c>
      <c r="AB12" s="0"/>
      <c r="AC12" s="0"/>
      <c r="AD12" s="0"/>
      <c r="AE12" s="0"/>
      <c r="AF12" s="0"/>
      <c r="AG12" s="0"/>
      <c r="AH12" s="0"/>
      <c r="AI12" s="8" t="s">
        <f>=-SUM(AI2:AI10)</f>
      </c>
      <c r="AJ12" s="0" t="s">
        <v>691</v>
      </c>
      <c r="AK12" s="11" t="n">
        <v>45849</v>
      </c>
      <c r="AL12" s="6" t="n">
        <v>332.4</v>
      </c>
      <c r="AM12" s="0" t="s">
        <v>688</v>
      </c>
      <c r="AN12" s="0"/>
      <c r="AO12" s="0"/>
      <c r="AP12" s="0"/>
      <c r="AQ12" s="11" t="n">
        <v>45621</v>
      </c>
      <c r="AR12" s="6" t="n">
        <v>141.09</v>
      </c>
      <c r="AS12" s="0" t="s">
        <v>688</v>
      </c>
      <c r="AT12" s="0"/>
      <c r="AU12" s="0"/>
      <c r="AV12" s="0"/>
      <c r="AW12" s="11" t="n">
        <v>45251</v>
      </c>
      <c r="AX12" s="6" t="n">
        <v>186.71</v>
      </c>
      <c r="AY12" s="0" t="s">
        <v>688</v>
      </c>
      <c r="AZ12" s="11" t="n">
        <v>45210</v>
      </c>
      <c r="BA12" s="6" t="n">
        <v>-71.62</v>
      </c>
      <c r="BB12" s="0" t="s">
        <v>339</v>
      </c>
      <c r="BC12" s="0"/>
      <c r="BD12" s="8" t="s">
        <f>=-SUM(BD2:BD10)</f>
      </c>
      <c r="BE12" s="0" t="s">
        <v>691</v>
      </c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45551</v>
      </c>
      <c r="BP12" s="6" t="n">
        <v>-43</v>
      </c>
      <c r="BQ12" s="0" t="s">
        <v>419</v>
      </c>
      <c r="BR12" s="11" t="n">
        <v>45933</v>
      </c>
      <c r="BS12" s="6" t="n">
        <v>268.06</v>
      </c>
      <c r="BT12" s="0" t="s">
        <v>688</v>
      </c>
      <c r="BU12" s="0"/>
      <c r="BV12" s="8" t="s">
        <f>=-SUM(BV2:BV10)</f>
      </c>
      <c r="BW12" s="0" t="s">
        <v>691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11" t="n">
        <v>45516</v>
      </c>
      <c r="CT12" s="6" t="n">
        <v>-1379.36</v>
      </c>
      <c r="CU12" s="0" t="s">
        <v>690</v>
      </c>
      <c r="CV12" s="0"/>
      <c r="CW12" s="0"/>
      <c r="CX12" s="0"/>
      <c r="CY12" s="11" t="n">
        <v>45141</v>
      </c>
      <c r="CZ12" s="6" t="s">
        <f>=690.74</f>
      </c>
      <c r="DA12" s="0" t="s">
        <v>688</v>
      </c>
      <c r="DB12" s="11" t="n">
        <v>46074</v>
      </c>
      <c r="DC12" s="6" t="s">
        <f>=-27.12</f>
      </c>
      <c r="DD12" s="0" t="s">
        <v>490</v>
      </c>
      <c r="DE12" s="0"/>
      <c r="DF12" s="0"/>
      <c r="DG12" s="0"/>
      <c r="DH12" s="0"/>
      <c r="DI12" s="0"/>
      <c r="DJ12" s="0"/>
      <c r="DK12" s="0"/>
      <c r="DL12" s="0"/>
      <c r="DM12" s="0"/>
      <c r="DN12" s="11" t="n">
        <v>46080</v>
      </c>
      <c r="DO12" s="6" t="s">
        <f>=-26.3</f>
      </c>
      <c r="DP12" s="0" t="s">
        <v>496</v>
      </c>
      <c r="DQ12" s="11" t="n">
        <v>46058</v>
      </c>
      <c r="DR12" s="6" t="s">
        <f>=-22.19</f>
      </c>
      <c r="DS12" s="0" t="s">
        <v>487</v>
      </c>
      <c r="DT12" s="11" t="n">
        <v>45627</v>
      </c>
      <c r="DU12" s="6" t="s">
        <f>=-11.26</f>
      </c>
      <c r="DV12" s="0" t="s">
        <v>371</v>
      </c>
      <c r="DW12" s="0"/>
      <c r="DX12" s="0"/>
      <c r="DY12" s="0"/>
      <c r="DZ12" s="11" t="n">
        <v>46048</v>
      </c>
      <c r="EA12" s="6" t="s">
        <f>=-125</f>
      </c>
      <c r="EB12" s="0" t="s">
        <v>614</v>
      </c>
      <c r="EC12" s="0"/>
      <c r="ED12" s="8" t="s">
        <f>=-SUM(ED2:ED10)</f>
      </c>
      <c r="EE12" s="0" t="s">
        <v>691</v>
      </c>
      <c r="EF12" s="0"/>
      <c r="EG12" s="0"/>
      <c r="EH12" s="0"/>
      <c r="EI12" s="11" t="n">
        <v>45748</v>
      </c>
      <c r="EJ12" s="6" t="s">
        <f>=-15.25</f>
      </c>
      <c r="EK12" s="0" t="s">
        <v>473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691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691</v>
      </c>
      <c r="V13" s="11" t="n">
        <v>45643</v>
      </c>
      <c r="W13" s="6" t="n">
        <v>455.77</v>
      </c>
      <c r="X13" s="0" t="s">
        <v>688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45966</v>
      </c>
      <c r="AL13" s="6" t="n">
        <v>-416.53</v>
      </c>
      <c r="AM13" s="0" t="s">
        <v>577</v>
      </c>
      <c r="AN13" s="0"/>
      <c r="AO13" s="0"/>
      <c r="AP13" s="0"/>
      <c r="AQ13" s="11" t="n">
        <v>45643</v>
      </c>
      <c r="AR13" s="6" t="n">
        <v>128.52</v>
      </c>
      <c r="AS13" s="0" t="s">
        <v>688</v>
      </c>
      <c r="AT13" s="0"/>
      <c r="AU13" s="0"/>
      <c r="AV13" s="0"/>
      <c r="AW13" s="11" t="n">
        <v>45427</v>
      </c>
      <c r="AX13" s="6" t="n">
        <v>188.71</v>
      </c>
      <c r="AY13" s="0" t="s">
        <v>688</v>
      </c>
      <c r="AZ13" s="11" t="n">
        <v>45300</v>
      </c>
      <c r="BA13" s="6" t="n">
        <v>-91.51</v>
      </c>
      <c r="BB13" s="0" t="s">
        <v>357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45643</v>
      </c>
      <c r="BP13" s="6" t="n">
        <v>-23</v>
      </c>
      <c r="BQ13" s="0" t="s">
        <v>447</v>
      </c>
      <c r="BR13" s="11" t="n">
        <v>46197</v>
      </c>
      <c r="BS13" s="6" t="n">
        <v>187.11</v>
      </c>
      <c r="BT13" s="0" t="s">
        <v>688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11" t="n">
        <v>45576</v>
      </c>
      <c r="CT13" s="6" t="n">
        <v>-633.64</v>
      </c>
      <c r="CU13" s="0" t="s">
        <v>690</v>
      </c>
      <c r="CV13" s="0"/>
      <c r="CW13" s="0"/>
      <c r="CX13" s="0"/>
      <c r="CY13" s="11" t="n">
        <v>45322</v>
      </c>
      <c r="CZ13" s="6" t="s">
        <f>=-152.1</f>
      </c>
      <c r="DA13" s="0" t="s">
        <v>365</v>
      </c>
      <c r="DB13" s="11" t="n">
        <v>46104</v>
      </c>
      <c r="DC13" s="6" t="s">
        <f>=-27.12</f>
      </c>
      <c r="DD13" s="0" t="s">
        <v>490</v>
      </c>
      <c r="DE13" s="0"/>
      <c r="DF13" s="0"/>
      <c r="DG13" s="0"/>
      <c r="DH13" s="0"/>
      <c r="DI13" s="0"/>
      <c r="DJ13" s="0"/>
      <c r="DK13" s="0"/>
      <c r="DL13" s="0"/>
      <c r="DM13" s="0"/>
      <c r="DN13" s="11" t="n">
        <v>46110</v>
      </c>
      <c r="DO13" s="6" t="s">
        <f>=-19.73</f>
      </c>
      <c r="DP13" s="0" t="s">
        <v>635</v>
      </c>
      <c r="DQ13" s="11" t="n">
        <v>46088</v>
      </c>
      <c r="DR13" s="6" t="s">
        <f>=-22.19</f>
      </c>
      <c r="DS13" s="0" t="s">
        <v>487</v>
      </c>
      <c r="DT13" s="11" t="n">
        <v>45657</v>
      </c>
      <c r="DU13" s="6" t="s">
        <f>=-11.26</f>
      </c>
      <c r="DV13" s="0" t="s">
        <v>371</v>
      </c>
      <c r="DW13" s="0"/>
      <c r="DX13" s="0"/>
      <c r="DY13" s="0"/>
      <c r="DZ13" s="11" t="n">
        <v>46049</v>
      </c>
      <c r="EA13" s="6" t="s">
        <f>=-29.17</f>
      </c>
      <c r="EB13" s="0" t="s">
        <v>344</v>
      </c>
      <c r="EC13" s="0"/>
      <c r="ED13" s="0"/>
      <c r="EE13" s="0"/>
      <c r="EF13" s="0"/>
      <c r="EG13" s="0"/>
      <c r="EH13" s="0"/>
      <c r="EI13" s="11" t="n">
        <v>45777</v>
      </c>
      <c r="EJ13" s="6" t="s">
        <f>=-40.65</f>
      </c>
      <c r="EK13" s="0" t="s">
        <v>481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45849</v>
      </c>
      <c r="W14" s="6" t="n">
        <v>447.57</v>
      </c>
      <c r="X14" s="0" t="s">
        <v>688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46197</v>
      </c>
      <c r="AL14" s="6" t="n">
        <v>207.13</v>
      </c>
      <c r="AM14" s="0" t="s">
        <v>688</v>
      </c>
      <c r="AN14" s="0"/>
      <c r="AO14" s="0"/>
      <c r="AP14" s="0"/>
      <c r="AQ14" s="11" t="n">
        <v>45849</v>
      </c>
      <c r="AR14" s="6" t="n">
        <v>-539.92</v>
      </c>
      <c r="AS14" s="0" t="s">
        <v>521</v>
      </c>
      <c r="AT14" s="0"/>
      <c r="AU14" s="0"/>
      <c r="AV14" s="0"/>
      <c r="AW14" s="11" t="n">
        <v>45483</v>
      </c>
      <c r="AX14" s="6" t="n">
        <v>144.09</v>
      </c>
      <c r="AY14" s="0" t="s">
        <v>688</v>
      </c>
      <c r="AZ14" s="11" t="n">
        <v>45482</v>
      </c>
      <c r="BA14" s="6" t="n">
        <v>-65.51</v>
      </c>
      <c r="BB14" s="0" t="s">
        <v>402</v>
      </c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45824</v>
      </c>
      <c r="BP14" s="6" t="n">
        <v>-21</v>
      </c>
      <c r="BQ14" s="0" t="s">
        <v>505</v>
      </c>
      <c r="BR14" s="11" t="n">
        <v>46215</v>
      </c>
      <c r="BS14" s="8" t="s">
        <f>=-Портфель!J25</f>
      </c>
      <c r="BT14" s="0" t="s">
        <v>689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11" t="n">
        <v>46215</v>
      </c>
      <c r="CT14" s="8" t="s">
        <f>=-Портфель!J35</f>
      </c>
      <c r="CU14" s="0" t="s">
        <v>689</v>
      </c>
      <c r="CV14" s="0"/>
      <c r="CW14" s="0"/>
      <c r="CX14" s="0"/>
      <c r="CY14" s="11" t="n">
        <v>45427</v>
      </c>
      <c r="CZ14" s="6" t="s">
        <f>=593.16</f>
      </c>
      <c r="DA14" s="0" t="s">
        <v>688</v>
      </c>
      <c r="DB14" s="11" t="n">
        <v>46134</v>
      </c>
      <c r="DC14" s="6" t="s">
        <f>=-27.12</f>
      </c>
      <c r="DD14" s="0" t="s">
        <v>490</v>
      </c>
      <c r="DE14" s="0"/>
      <c r="DF14" s="0"/>
      <c r="DG14" s="0"/>
      <c r="DH14" s="0"/>
      <c r="DI14" s="0"/>
      <c r="DJ14" s="0"/>
      <c r="DK14" s="0"/>
      <c r="DL14" s="0"/>
      <c r="DM14" s="0"/>
      <c r="DN14" s="11" t="n">
        <v>46140</v>
      </c>
      <c r="DO14" s="6" t="s">
        <f>=-19.73</f>
      </c>
      <c r="DP14" s="0" t="s">
        <v>635</v>
      </c>
      <c r="DQ14" s="11" t="n">
        <v>46118</v>
      </c>
      <c r="DR14" s="6" t="s">
        <f>=-22.19</f>
      </c>
      <c r="DS14" s="0" t="s">
        <v>487</v>
      </c>
      <c r="DT14" s="11" t="n">
        <v>45687</v>
      </c>
      <c r="DU14" s="6" t="s">
        <f>=-11.26</f>
      </c>
      <c r="DV14" s="0" t="s">
        <v>371</v>
      </c>
      <c r="DW14" s="0"/>
      <c r="DX14" s="0"/>
      <c r="DY14" s="0"/>
      <c r="DZ14" s="11" t="n">
        <v>46139</v>
      </c>
      <c r="EA14" s="6" t="s">
        <f>=-125</f>
      </c>
      <c r="EB14" s="0" t="s">
        <v>614</v>
      </c>
      <c r="EC14" s="0"/>
      <c r="ED14" s="0"/>
      <c r="EE14" s="0"/>
      <c r="EF14" s="0"/>
      <c r="EG14" s="0"/>
      <c r="EH14" s="0"/>
      <c r="EI14" s="11" t="n">
        <v>45778</v>
      </c>
      <c r="EJ14" s="6" t="s">
        <f>=-14.03</f>
      </c>
      <c r="EK14" s="0" t="s">
        <v>482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45933</v>
      </c>
      <c r="W15" s="6" t="n">
        <v>415.45</v>
      </c>
      <c r="X15" s="0" t="s">
        <v>688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46215</v>
      </c>
      <c r="AL15" s="8" t="s">
        <f>=-Портфель!J14</f>
      </c>
      <c r="AM15" s="0" t="s">
        <v>689</v>
      </c>
      <c r="AN15" s="0"/>
      <c r="AO15" s="0"/>
      <c r="AP15" s="0"/>
      <c r="AQ15" s="11" t="n">
        <v>46215</v>
      </c>
      <c r="AR15" s="8" t="s">
        <f>=-Портфель!J16</f>
      </c>
      <c r="AS15" s="0" t="s">
        <v>689</v>
      </c>
      <c r="AT15" s="0"/>
      <c r="AU15" s="0"/>
      <c r="AV15" s="0"/>
      <c r="AW15" s="11" t="n">
        <v>45526</v>
      </c>
      <c r="AX15" s="6" t="n">
        <v>140.08</v>
      </c>
      <c r="AY15" s="0" t="s">
        <v>688</v>
      </c>
      <c r="AZ15" s="11" t="n">
        <v>45573</v>
      </c>
      <c r="BA15" s="6" t="n">
        <v>-99.6</v>
      </c>
      <c r="BB15" s="0" t="s">
        <v>427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11" t="n">
        <v>45929</v>
      </c>
      <c r="BP15" s="6" t="n">
        <v>-43</v>
      </c>
      <c r="BQ15" s="0" t="s">
        <v>419</v>
      </c>
      <c r="BR15" s="0"/>
      <c r="BS15" s="10" t="s">
        <f>=XIRR(BS2:BS14,BR2:BR14)</f>
      </c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10" t="s">
        <f>=XIRR(CT2:CT14,CS2:CS14)</f>
      </c>
      <c r="CU15" s="0"/>
      <c r="CV15" s="0"/>
      <c r="CW15" s="0"/>
      <c r="CX15" s="0"/>
      <c r="CY15" s="11" t="n">
        <v>45504</v>
      </c>
      <c r="CZ15" s="6" t="s">
        <f>=-182.52</f>
      </c>
      <c r="DA15" s="0" t="s">
        <v>413</v>
      </c>
      <c r="DB15" s="11" t="n">
        <v>46164</v>
      </c>
      <c r="DC15" s="6" t="s">
        <f>=-27.12</f>
      </c>
      <c r="DD15" s="0" t="s">
        <v>490</v>
      </c>
      <c r="DE15" s="0"/>
      <c r="DF15" s="0"/>
      <c r="DG15" s="0"/>
      <c r="DH15" s="0"/>
      <c r="DI15" s="0"/>
      <c r="DJ15" s="0"/>
      <c r="DK15" s="0"/>
      <c r="DL15" s="0"/>
      <c r="DM15" s="0"/>
      <c r="DN15" s="11" t="n">
        <v>46170</v>
      </c>
      <c r="DO15" s="6" t="s">
        <f>=-19.73</f>
      </c>
      <c r="DP15" s="0" t="s">
        <v>635</v>
      </c>
      <c r="DQ15" s="11" t="n">
        <v>46148</v>
      </c>
      <c r="DR15" s="6" t="s">
        <f>=-22.19</f>
      </c>
      <c r="DS15" s="0" t="s">
        <v>487</v>
      </c>
      <c r="DT15" s="11" t="n">
        <v>45717</v>
      </c>
      <c r="DU15" s="6" t="s">
        <f>=-11.26</f>
      </c>
      <c r="DV15" s="0" t="s">
        <v>371</v>
      </c>
      <c r="DW15" s="0"/>
      <c r="DX15" s="0"/>
      <c r="DY15" s="0"/>
      <c r="DZ15" s="11" t="n">
        <v>46140</v>
      </c>
      <c r="EA15" s="6" t="s">
        <f>=-25.52</f>
      </c>
      <c r="EB15" s="0" t="s">
        <v>647</v>
      </c>
      <c r="EC15" s="0"/>
      <c r="ED15" s="0"/>
      <c r="EE15" s="0"/>
      <c r="EF15" s="0"/>
      <c r="EG15" s="0"/>
      <c r="EH15" s="0"/>
      <c r="EI15" s="11" t="n">
        <v>45808</v>
      </c>
      <c r="EJ15" s="6" t="s">
        <f>=-40.67</f>
      </c>
      <c r="EK15" s="0" t="s">
        <v>493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46077</v>
      </c>
      <c r="W16" s="6" t="n">
        <v>395.54</v>
      </c>
      <c r="X16" s="0" t="s">
        <v>688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10" t="s">
        <f>=XIRR(AL2:AL15,AK2:AK15)</f>
      </c>
      <c r="AM16" s="0"/>
      <c r="AN16" s="0"/>
      <c r="AO16" s="0"/>
      <c r="AP16" s="0"/>
      <c r="AQ16" s="0"/>
      <c r="AR16" s="10" t="s">
        <f>=XIRR(AR2:AR15,AQ2:AQ15)</f>
      </c>
      <c r="AS16" s="0"/>
      <c r="AT16" s="0"/>
      <c r="AU16" s="0"/>
      <c r="AV16" s="0"/>
      <c r="AW16" s="11" t="n">
        <v>45526</v>
      </c>
      <c r="AX16" s="6" t="n">
        <v>139.09</v>
      </c>
      <c r="AY16" s="0" t="s">
        <v>688</v>
      </c>
      <c r="AZ16" s="11" t="n">
        <v>45665</v>
      </c>
      <c r="BA16" s="6" t="n">
        <v>-45.17</v>
      </c>
      <c r="BB16" s="0" t="s">
        <v>452</v>
      </c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11" t="n">
        <v>46021</v>
      </c>
      <c r="BP16" s="6" t="n">
        <v>-26</v>
      </c>
      <c r="BQ16" s="0" t="s">
        <v>596</v>
      </c>
      <c r="BR16" s="0"/>
      <c r="BS16" s="8" t="s">
        <f>=-SUM(BS2:BS14)</f>
      </c>
      <c r="BT16" s="0" t="s">
        <v>691</v>
      </c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8" t="s">
        <f>=-SUM(CT2:CT14)</f>
      </c>
      <c r="CU16" s="0" t="s">
        <v>691</v>
      </c>
      <c r="CV16" s="0"/>
      <c r="CW16" s="0"/>
      <c r="CX16" s="0"/>
      <c r="CY16" s="11" t="n">
        <v>45686</v>
      </c>
      <c r="CZ16" s="6" t="s">
        <f>=-182.52</f>
      </c>
      <c r="DA16" s="0" t="s">
        <v>413</v>
      </c>
      <c r="DB16" s="11" t="n">
        <v>46194</v>
      </c>
      <c r="DC16" s="6" t="s">
        <f>=-27.12</f>
      </c>
      <c r="DD16" s="0" t="s">
        <v>490</v>
      </c>
      <c r="DE16" s="0"/>
      <c r="DF16" s="0"/>
      <c r="DG16" s="0"/>
      <c r="DH16" s="0"/>
      <c r="DI16" s="0"/>
      <c r="DJ16" s="0"/>
      <c r="DK16" s="0"/>
      <c r="DL16" s="0"/>
      <c r="DM16" s="0"/>
      <c r="DN16" s="11" t="n">
        <v>46200</v>
      </c>
      <c r="DO16" s="6" t="s">
        <f>=-19.73</f>
      </c>
      <c r="DP16" s="0" t="s">
        <v>635</v>
      </c>
      <c r="DQ16" s="11" t="n">
        <v>46178</v>
      </c>
      <c r="DR16" s="6" t="s">
        <f>=-22.19</f>
      </c>
      <c r="DS16" s="0" t="s">
        <v>487</v>
      </c>
      <c r="DT16" s="11" t="n">
        <v>45747</v>
      </c>
      <c r="DU16" s="6" t="s">
        <f>=-11.26</f>
      </c>
      <c r="DV16" s="0" t="s">
        <v>371</v>
      </c>
      <c r="DW16" s="0"/>
      <c r="DX16" s="0"/>
      <c r="DY16" s="0"/>
      <c r="DZ16" s="11" t="n">
        <v>46215</v>
      </c>
      <c r="EA16" s="8" t="s">
        <f>=-Портфель!J47</f>
      </c>
      <c r="EB16" s="0" t="s">
        <v>689</v>
      </c>
      <c r="EC16" s="0"/>
      <c r="ED16" s="0"/>
      <c r="EE16" s="0"/>
      <c r="EF16" s="0"/>
      <c r="EG16" s="0"/>
      <c r="EH16" s="0"/>
      <c r="EI16" s="11" t="n">
        <v>45809</v>
      </c>
      <c r="EJ16" s="6" t="s">
        <f>=-13.75</f>
      </c>
      <c r="EK16" s="0" t="s">
        <v>494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46141</v>
      </c>
      <c r="W17" s="6" t="n">
        <v>282.97</v>
      </c>
      <c r="X17" s="0" t="s">
        <v>688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8" t="s">
        <f>=-SUM(AL2:AL15)</f>
      </c>
      <c r="AM17" s="0" t="s">
        <v>691</v>
      </c>
      <c r="AN17" s="0"/>
      <c r="AO17" s="0"/>
      <c r="AP17" s="0"/>
      <c r="AQ17" s="0"/>
      <c r="AR17" s="8" t="s">
        <f>=-SUM(AR2:AR15)</f>
      </c>
      <c r="AS17" s="0" t="s">
        <v>691</v>
      </c>
      <c r="AT17" s="0"/>
      <c r="AU17" s="0"/>
      <c r="AV17" s="0"/>
      <c r="AW17" s="11" t="n">
        <v>45526</v>
      </c>
      <c r="AX17" s="6" t="n">
        <v>137.08</v>
      </c>
      <c r="AY17" s="0" t="s">
        <v>688</v>
      </c>
      <c r="AZ17" s="11" t="n">
        <v>45810</v>
      </c>
      <c r="BA17" s="6" t="n">
        <v>-112.33</v>
      </c>
      <c r="BB17" s="0" t="s">
        <v>495</v>
      </c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11" t="n">
        <v>46188</v>
      </c>
      <c r="BP17" s="6" t="n">
        <v>-24</v>
      </c>
      <c r="BQ17" s="0" t="s">
        <v>669</v>
      </c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45868</v>
      </c>
      <c r="CZ17" s="6" t="s">
        <f>=-182.52</f>
      </c>
      <c r="DA17" s="0" t="s">
        <v>413</v>
      </c>
      <c r="DB17" s="11" t="n">
        <v>46215</v>
      </c>
      <c r="DC17" s="8" t="s">
        <f>=-Портфель!J39</f>
      </c>
      <c r="DD17" s="0" t="s">
        <v>689</v>
      </c>
      <c r="DE17" s="0"/>
      <c r="DF17" s="0"/>
      <c r="DG17" s="0"/>
      <c r="DH17" s="0"/>
      <c r="DI17" s="0"/>
      <c r="DJ17" s="0"/>
      <c r="DK17" s="0"/>
      <c r="DL17" s="0"/>
      <c r="DM17" s="0"/>
      <c r="DN17" s="11" t="n">
        <v>46215</v>
      </c>
      <c r="DO17" s="8" t="s">
        <f>=-Портфель!J43</f>
      </c>
      <c r="DP17" s="0" t="s">
        <v>689</v>
      </c>
      <c r="DQ17" s="11" t="n">
        <v>46207</v>
      </c>
      <c r="DR17" s="6" t="s">
        <f>=-100</f>
      </c>
      <c r="DS17" s="0" t="s">
        <v>677</v>
      </c>
      <c r="DT17" s="11" t="n">
        <v>45777</v>
      </c>
      <c r="DU17" s="6" t="s">
        <f>=-11.26</f>
      </c>
      <c r="DV17" s="0" t="s">
        <v>371</v>
      </c>
      <c r="DW17" s="0"/>
      <c r="DX17" s="0"/>
      <c r="DY17" s="0"/>
      <c r="DZ17" s="0"/>
      <c r="EA17" s="10" t="s">
        <f>=XIRR(EA2:EA16,DZ2:DZ16)</f>
      </c>
      <c r="EB17" s="0"/>
      <c r="EC17" s="0"/>
      <c r="ED17" s="0"/>
      <c r="EE17" s="0"/>
      <c r="EF17" s="0"/>
      <c r="EG17" s="0"/>
      <c r="EH17" s="0"/>
      <c r="EI17" s="11" t="n">
        <v>45838</v>
      </c>
      <c r="EJ17" s="6" t="s">
        <f>=-39.47</f>
      </c>
      <c r="EK17" s="0" t="s">
        <v>510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46141</v>
      </c>
      <c r="W18" s="6" t="n">
        <v>272.87</v>
      </c>
      <c r="X18" s="0" t="s">
        <v>688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45533</v>
      </c>
      <c r="AX18" s="6" t="n">
        <v>92.16</v>
      </c>
      <c r="AY18" s="0" t="s">
        <v>688</v>
      </c>
      <c r="AZ18" s="11" t="n">
        <v>45944</v>
      </c>
      <c r="BA18" s="6" t="n">
        <v>-37.05</v>
      </c>
      <c r="BB18" s="0" t="s">
        <v>567</v>
      </c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11" t="n">
        <v>46215</v>
      </c>
      <c r="BP18" s="8" t="s">
        <f>=-Портфель!J24</f>
      </c>
      <c r="BQ18" s="0" t="s">
        <v>689</v>
      </c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11" t="n">
        <v>46050</v>
      </c>
      <c r="CZ18" s="6" t="s">
        <f>=-182.52</f>
      </c>
      <c r="DA18" s="0" t="s">
        <v>413</v>
      </c>
      <c r="DB18" s="0"/>
      <c r="DC18" s="10" t="s">
        <f>=XIRR(DC2:DC17,DB2:DB17)</f>
      </c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10" t="s">
        <f>=XIRR(DO2:DO17,DN2:DN17)</f>
      </c>
      <c r="DP18" s="0"/>
      <c r="DQ18" s="11" t="n">
        <v>46208</v>
      </c>
      <c r="DR18" s="6" t="s">
        <f>=-22.19</f>
      </c>
      <c r="DS18" s="0" t="s">
        <v>487</v>
      </c>
      <c r="DT18" s="11" t="n">
        <v>45807</v>
      </c>
      <c r="DU18" s="6" t="s">
        <f>=-11.26</f>
      </c>
      <c r="DV18" s="0" t="s">
        <v>371</v>
      </c>
      <c r="DW18" s="0"/>
      <c r="DX18" s="0"/>
      <c r="DY18" s="0"/>
      <c r="DZ18" s="0"/>
      <c r="EA18" s="8" t="s">
        <f>=-SUM(EA2:EA16)</f>
      </c>
      <c r="EB18" s="0" t="s">
        <v>691</v>
      </c>
      <c r="EC18" s="0"/>
      <c r="ED18" s="0"/>
      <c r="EE18" s="0"/>
      <c r="EF18" s="0"/>
      <c r="EG18" s="0"/>
      <c r="EH18" s="0"/>
      <c r="EI18" s="11" t="n">
        <v>45839</v>
      </c>
      <c r="EJ18" s="6" t="s">
        <f>=-12.59</f>
      </c>
      <c r="EK18" s="0" t="s">
        <v>511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46183</v>
      </c>
      <c r="W19" s="6" t="n">
        <v>230.14</v>
      </c>
      <c r="X19" s="0" t="s">
        <v>688</v>
      </c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45533</v>
      </c>
      <c r="AX19" s="6" t="n">
        <v>91.25</v>
      </c>
      <c r="AY19" s="0" t="s">
        <v>688</v>
      </c>
      <c r="AZ19" s="11" t="n">
        <v>46033</v>
      </c>
      <c r="BA19" s="6" t="n">
        <v>-21.39</v>
      </c>
      <c r="BB19" s="0" t="s">
        <v>600</v>
      </c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10" t="s">
        <f>=XIRR(BP2:BP18,BO2:BO18)</f>
      </c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11" t="n">
        <v>46215</v>
      </c>
      <c r="CZ19" s="8" t="s">
        <f>=-Портфель!J38</f>
      </c>
      <c r="DA19" s="0" t="s">
        <v>689</v>
      </c>
      <c r="DB19" s="0"/>
      <c r="DC19" s="8" t="s">
        <f>=-SUM(DC2:DC17)</f>
      </c>
      <c r="DD19" s="0" t="s">
        <v>691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8" t="s">
        <f>=-SUM(DO2:DO17)</f>
      </c>
      <c r="DP19" s="0" t="s">
        <v>691</v>
      </c>
      <c r="DQ19" s="11" t="n">
        <v>46215</v>
      </c>
      <c r="DR19" s="8" t="s">
        <f>=-Портфель!J44</f>
      </c>
      <c r="DS19" s="0" t="s">
        <v>689</v>
      </c>
      <c r="DT19" s="11" t="n">
        <v>45837</v>
      </c>
      <c r="DU19" s="6" t="s">
        <f>=-11.26</f>
      </c>
      <c r="DV19" s="0" t="s">
        <v>371</v>
      </c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11" t="n">
        <v>45869</v>
      </c>
      <c r="EJ19" s="6" t="s">
        <f>=-36.01</f>
      </c>
      <c r="EK19" s="0" t="s">
        <v>538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46215</v>
      </c>
      <c r="W20" s="8" t="s">
        <f>=-Портфель!J9</f>
      </c>
      <c r="X20" s="0" t="s">
        <v>689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45533</v>
      </c>
      <c r="AX20" s="6" t="n">
        <v>90.05</v>
      </c>
      <c r="AY20" s="0" t="s">
        <v>688</v>
      </c>
      <c r="AZ20" s="11" t="n">
        <v>46215</v>
      </c>
      <c r="BA20" s="8" t="s">
        <f>=-Портфель!J19</f>
      </c>
      <c r="BB20" s="0" t="s">
        <v>689</v>
      </c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8" t="s">
        <f>=-SUM(BP2:BP18)</f>
      </c>
      <c r="BQ20" s="0" t="s">
        <v>691</v>
      </c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10" t="s">
        <f>=XIRR(CZ2:CZ19,CY2:CY19)</f>
      </c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10" t="s">
        <f>=XIRR(DR2:DR19,DQ2:DQ19)</f>
      </c>
      <c r="DS20" s="0"/>
      <c r="DT20" s="11" t="n">
        <v>45867</v>
      </c>
      <c r="DU20" s="6" t="s">
        <f>=-11.26</f>
      </c>
      <c r="DV20" s="0" t="s">
        <v>371</v>
      </c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11" t="n">
        <v>45870</v>
      </c>
      <c r="EJ20" s="6" t="s">
        <f>=-12.29</f>
      </c>
      <c r="EK20" s="0" t="s">
        <v>539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10" t="s">
        <f>=XIRR(W2:W20,V2:V20)</f>
      </c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45621</v>
      </c>
      <c r="AX21" s="6" t="n">
        <v>168.9</v>
      </c>
      <c r="AY21" s="0" t="s">
        <v>688</v>
      </c>
      <c r="AZ21" s="0"/>
      <c r="BA21" s="10" t="s">
        <f>=XIRR(BA2:BA20,AZ2:AZ20)</f>
      </c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8" t="s">
        <f>=-SUM(CZ2:CZ19)</f>
      </c>
      <c r="DA21" s="0" t="s">
        <v>691</v>
      </c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8" t="s">
        <f>=-SUM(DR2:DR19)</f>
      </c>
      <c r="DS21" s="0" t="s">
        <v>691</v>
      </c>
      <c r="DT21" s="11" t="n">
        <v>45897</v>
      </c>
      <c r="DU21" s="6" t="s">
        <f>=-11.26</f>
      </c>
      <c r="DV21" s="0" t="s">
        <v>371</v>
      </c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11" t="n">
        <v>45900</v>
      </c>
      <c r="EJ21" s="6" t="s">
        <f>=-35.13</f>
      </c>
      <c r="EK21" s="0" t="s">
        <v>550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8" t="s">
        <f>=-SUM(W2:W20)</f>
      </c>
      <c r="X22" s="0" t="s">
        <v>691</v>
      </c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45621</v>
      </c>
      <c r="AX22" s="6" t="n">
        <v>166.9</v>
      </c>
      <c r="AY22" s="0" t="s">
        <v>688</v>
      </c>
      <c r="AZ22" s="0"/>
      <c r="BA22" s="8" t="s">
        <f>=-SUM(BA2:BA20)</f>
      </c>
      <c r="BB22" s="0" t="s">
        <v>691</v>
      </c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11" t="n">
        <v>45927</v>
      </c>
      <c r="DU22" s="6" t="s">
        <f>=-11.26</f>
      </c>
      <c r="DV22" s="0" t="s">
        <v>371</v>
      </c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11" t="n">
        <v>45901</v>
      </c>
      <c r="EJ22" s="6" t="s">
        <f>=-11.63</f>
      </c>
      <c r="EK22" s="0" t="s">
        <v>551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45643</v>
      </c>
      <c r="AX23" s="6" t="n">
        <v>152.09</v>
      </c>
      <c r="AY23" s="0" t="s">
        <v>688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11" t="n">
        <v>45957</v>
      </c>
      <c r="DU23" s="6" t="s">
        <f>=-11.26</f>
      </c>
      <c r="DV23" s="0" t="s">
        <v>371</v>
      </c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11" t="n">
        <v>45930</v>
      </c>
      <c r="EJ23" s="6" t="s">
        <f>=-32.66</f>
      </c>
      <c r="EK23" s="0" t="s">
        <v>558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45922</v>
      </c>
      <c r="AX24" s="6" t="n">
        <v>123.57</v>
      </c>
      <c r="AY24" s="0" t="s">
        <v>688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11" t="n">
        <v>45987</v>
      </c>
      <c r="DU24" s="6" t="s">
        <f>=-11.26</f>
      </c>
      <c r="DV24" s="0" t="s">
        <v>371</v>
      </c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11" t="n">
        <v>45931</v>
      </c>
      <c r="EJ24" s="6" t="s">
        <f>=-10.64</f>
      </c>
      <c r="EK24" s="0" t="s">
        <v>559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45922</v>
      </c>
      <c r="AX25" s="6" t="n">
        <v>123.08</v>
      </c>
      <c r="AY25" s="0" t="s">
        <v>688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11" t="n">
        <v>46017</v>
      </c>
      <c r="DU25" s="6" t="s">
        <f>=-11.26</f>
      </c>
      <c r="DV25" s="0" t="s">
        <v>371</v>
      </c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11" t="n">
        <v>45961</v>
      </c>
      <c r="EJ25" s="6" t="s">
        <f>=-38.68</f>
      </c>
      <c r="EK25" s="0" t="s">
        <v>574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11" t="n">
        <v>45922</v>
      </c>
      <c r="AX26" s="6" t="n">
        <v>122.37</v>
      </c>
      <c r="AY26" s="0" t="s">
        <v>688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11" t="n">
        <v>46047</v>
      </c>
      <c r="DU26" s="6" t="s">
        <f>=-11.26</f>
      </c>
      <c r="DV26" s="0" t="s">
        <v>371</v>
      </c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11" t="n">
        <v>45962</v>
      </c>
      <c r="EJ26" s="6" t="s">
        <f>=-10.4</f>
      </c>
      <c r="EK26" s="0" t="s">
        <v>575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11" t="n">
        <v>45922</v>
      </c>
      <c r="AX27" s="6" t="n">
        <v>120.17</v>
      </c>
      <c r="AY27" s="0" t="s">
        <v>688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11" t="n">
        <v>46077</v>
      </c>
      <c r="DU27" s="6" t="s">
        <f>=-11.26</f>
      </c>
      <c r="DV27" s="0" t="s">
        <v>371</v>
      </c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11" t="n">
        <v>45991</v>
      </c>
      <c r="EJ27" s="6" t="s">
        <f>=-34.22</f>
      </c>
      <c r="EK27" s="0" t="s">
        <v>585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11" t="n">
        <v>45922</v>
      </c>
      <c r="AX28" s="6" t="n">
        <v>118.27</v>
      </c>
      <c r="AY28" s="0" t="s">
        <v>688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11" t="n">
        <v>46107</v>
      </c>
      <c r="DU28" s="6" t="s">
        <f>=-11.26</f>
      </c>
      <c r="DV28" s="0" t="s">
        <v>371</v>
      </c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11" t="n">
        <v>45992</v>
      </c>
      <c r="EJ28" s="6" t="s">
        <f>=-9.38</f>
      </c>
      <c r="EK28" s="0" t="s">
        <v>586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11" t="n">
        <v>45922</v>
      </c>
      <c r="AX29" s="6" t="n">
        <v>116.07</v>
      </c>
      <c r="AY29" s="0" t="s">
        <v>688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11" t="n">
        <v>46137</v>
      </c>
      <c r="DU29" s="6" t="s">
        <f>=-11.26</f>
      </c>
      <c r="DV29" s="0" t="s">
        <v>371</v>
      </c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11" t="n">
        <v>46022</v>
      </c>
      <c r="EJ29" s="6" t="s">
        <f>=-33.53</f>
      </c>
      <c r="EK29" s="0" t="s">
        <v>597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11" t="n">
        <v>46215</v>
      </c>
      <c r="AX30" s="8" t="s">
        <f>=-Портфель!J18</f>
      </c>
      <c r="AY30" s="0" t="s">
        <v>689</v>
      </c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11" t="n">
        <v>46167</v>
      </c>
      <c r="DU30" s="6" t="s">
        <f>=-11.26</f>
      </c>
      <c r="DV30" s="0" t="s">
        <v>371</v>
      </c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11" t="n">
        <v>46023</v>
      </c>
      <c r="EJ30" s="6" t="s">
        <f>=-9.06</f>
      </c>
      <c r="EK30" s="0" t="s">
        <v>598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10" t="s">
        <f>=XIRR(AX2:AX30,AW2:AW30)</f>
      </c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11" t="n">
        <v>46197</v>
      </c>
      <c r="DU31" s="6" t="s">
        <f>=-11.26</f>
      </c>
      <c r="DV31" s="0" t="s">
        <v>371</v>
      </c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11" t="n">
        <v>46053</v>
      </c>
      <c r="EJ31" s="6" t="s">
        <f>=-37.29</f>
      </c>
      <c r="EK31" s="0" t="s">
        <v>620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8" t="s">
        <f>=-SUM(AX2:AX30)</f>
      </c>
      <c r="AY32" s="0" t="s">
        <v>691</v>
      </c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11" t="n">
        <v>46215</v>
      </c>
      <c r="DU32" s="8" t="s">
        <f>=-Портфель!J45</f>
      </c>
      <c r="DV32" s="0" t="s">
        <v>689</v>
      </c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11" t="n">
        <v>46054</v>
      </c>
      <c r="EJ32" s="6" t="s">
        <f>=-8.45</f>
      </c>
      <c r="EK32" s="0" t="s">
        <v>621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10" t="s">
        <f>=XIRR(DU2:DU32,DT2:DT32)</f>
      </c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11" t="n">
        <v>46081</v>
      </c>
      <c r="EJ33" s="6" t="s">
        <f>=-27.55</f>
      </c>
      <c r="EK33" s="0" t="s">
        <v>628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8" t="s">
        <f>=-SUM(DU2:DU32)</f>
      </c>
      <c r="DV34" s="0" t="s">
        <v>691</v>
      </c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11" t="n">
        <v>46082</v>
      </c>
      <c r="EJ34" s="6" t="s">
        <f>=-7.02</f>
      </c>
      <c r="EK34" s="0" t="s">
        <v>629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11" t="n">
        <v>46112</v>
      </c>
      <c r="EJ35" s="6" t="s">
        <f>=-29.42</f>
      </c>
      <c r="EK35" s="0" t="s">
        <v>637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11" t="n">
        <v>46113</v>
      </c>
      <c r="EJ36" s="6" t="s">
        <f>=-7.27</f>
      </c>
      <c r="EK36" s="0" t="s">
        <v>638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11" t="n">
        <v>46142</v>
      </c>
      <c r="EJ37" s="6" t="s">
        <f>=-35.03</f>
      </c>
      <c r="EK37" s="0" t="s">
        <v>652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11" t="n">
        <v>46143</v>
      </c>
      <c r="EJ38" s="6" t="s">
        <f>=-6.51</f>
      </c>
      <c r="EK38" s="0" t="s">
        <v>653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11" t="n">
        <v>46173</v>
      </c>
      <c r="EJ39" s="6" t="s">
        <f>=-29.9</f>
      </c>
      <c r="EK39" s="0" t="s">
        <v>661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11" t="n">
        <v>46174</v>
      </c>
      <c r="EJ40" s="6" t="s">
        <f>=-6.09</f>
      </c>
      <c r="EK40" s="0" t="s">
        <v>662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11" t="n">
        <v>46203</v>
      </c>
      <c r="EJ41" s="6" t="s">
        <f>=-27.13</f>
      </c>
      <c r="EK41" s="0" t="s">
        <v>674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11" t="n">
        <v>46204</v>
      </c>
      <c r="EJ42" s="6" t="s">
        <f>=-5.37</f>
      </c>
      <c r="EK42" s="0" t="s">
        <v>675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11" t="n">
        <v>46215</v>
      </c>
      <c r="EJ43" s="8" t="s">
        <f>=-Портфель!J50</f>
      </c>
      <c r="EK43" s="0" t="s">
        <v>689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10" t="s">
        <f>=XIRR(EJ2:EJ43,EI2:EI43)</f>
      </c>
      <c r="EK44" s="0"/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8" t="s">
        <f>=-SUM(EJ2:EJ43)</f>
      </c>
      <c r="EK45" s="0" t="s">
        <v>691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692</v>
      </c>
      <c r="C1" s="0"/>
      <c r="D1" s="0"/>
      <c r="E1" s="4" t="s">
        <v>693</v>
      </c>
      <c r="F1" s="0"/>
      <c r="G1" s="0"/>
      <c r="H1" s="4" t="s">
        <v>694</v>
      </c>
      <c r="I1" s="0"/>
      <c r="J1" s="0"/>
      <c r="K1" s="4" t="s">
        <v>695</v>
      </c>
      <c r="L1" s="0"/>
      <c r="M1" s="0"/>
      <c r="N1" s="4" t="s">
        <v>696</v>
      </c>
      <c r="O1" s="0"/>
      <c r="P1" s="0"/>
      <c r="Q1" s="4" t="s">
        <v>697</v>
      </c>
      <c r="R1" s="0"/>
      <c r="S1" s="0"/>
      <c r="T1" s="4" t="s">
        <v>698</v>
      </c>
      <c r="U1" s="0"/>
      <c r="V1" s="0"/>
      <c r="W1" s="4" t="s">
        <v>699</v>
      </c>
      <c r="X1" s="0"/>
      <c r="Y1" s="0"/>
      <c r="Z1" s="4" t="s">
        <v>700</v>
      </c>
      <c r="AA1" s="0"/>
      <c r="AB1" s="0"/>
      <c r="AC1" s="4" t="s">
        <v>701</v>
      </c>
      <c r="AD1" s="0"/>
      <c r="AE1" s="0"/>
      <c r="AF1" s="4" t="s">
        <v>702</v>
      </c>
      <c r="AG1" s="0"/>
      <c r="AH1" s="0"/>
      <c r="AI1" s="4" t="s">
        <v>703</v>
      </c>
      <c r="AJ1" s="0"/>
      <c r="AK1" s="0"/>
      <c r="AL1" s="4" t="s">
        <v>704</v>
      </c>
      <c r="AM1" s="0"/>
      <c r="AN1" s="0"/>
      <c r="AO1" s="4" t="s">
        <v>705</v>
      </c>
      <c r="AP1" s="0"/>
      <c r="AQ1" s="0"/>
      <c r="AR1" s="4" t="s">
        <v>706</v>
      </c>
      <c r="AS1" s="0"/>
      <c r="AT1" s="0"/>
      <c r="AU1" s="4" t="s">
        <v>707</v>
      </c>
      <c r="AV1" s="0"/>
    </row>
    <row collapsed="false" customFormat="false" customHeight="false" hidden="false" ht="12.1" outlineLevel="0" r="2">
      <c r="A2" s="11" t="n">
        <v>44187</v>
      </c>
      <c r="B2" s="6" t="n">
        <v>3632.51</v>
      </c>
      <c r="C2" s="0" t="s">
        <v>688</v>
      </c>
      <c r="D2" s="11" t="n">
        <v>44187</v>
      </c>
      <c r="E2" s="6" t="n">
        <v>770.43</v>
      </c>
      <c r="F2" s="0" t="s">
        <v>688</v>
      </c>
      <c r="G2" s="11" t="n">
        <v>44187</v>
      </c>
      <c r="H2" s="6" t="n">
        <v>1035.1</v>
      </c>
      <c r="I2" s="0" t="s">
        <v>688</v>
      </c>
      <c r="J2" s="11" t="n">
        <v>44187</v>
      </c>
      <c r="K2" s="6" t="n">
        <v>1065.47</v>
      </c>
      <c r="L2" s="0" t="s">
        <v>688</v>
      </c>
      <c r="M2" s="11" t="n">
        <v>44187</v>
      </c>
      <c r="N2" s="6" t="n">
        <v>1054.5</v>
      </c>
      <c r="O2" s="0" t="s">
        <v>688</v>
      </c>
      <c r="P2" s="11" t="n">
        <v>44187</v>
      </c>
      <c r="Q2" s="6" t="n">
        <v>1366.74</v>
      </c>
      <c r="R2" s="0" t="s">
        <v>688</v>
      </c>
      <c r="S2" s="11" t="n">
        <v>44187</v>
      </c>
      <c r="T2" s="6" t="n">
        <v>81.08</v>
      </c>
      <c r="U2" s="0" t="s">
        <v>688</v>
      </c>
      <c r="V2" s="11" t="n">
        <v>44194</v>
      </c>
      <c r="W2" s="6" t="n">
        <v>1725.19</v>
      </c>
      <c r="X2" s="0" t="s">
        <v>688</v>
      </c>
      <c r="Y2" s="11" t="n">
        <v>44194</v>
      </c>
      <c r="Z2" s="6" t="n">
        <v>1070.3</v>
      </c>
      <c r="AA2" s="0" t="s">
        <v>688</v>
      </c>
      <c r="AB2" s="11" t="n">
        <v>44201</v>
      </c>
      <c r="AC2" s="6" t="n">
        <v>30.85</v>
      </c>
      <c r="AD2" s="0" t="s">
        <v>688</v>
      </c>
      <c r="AE2" s="11" t="n">
        <v>44305</v>
      </c>
      <c r="AF2" s="6" t="n">
        <v>156.04</v>
      </c>
      <c r="AG2" s="0" t="s">
        <v>688</v>
      </c>
      <c r="AH2" s="11" t="n">
        <v>44333</v>
      </c>
      <c r="AI2" s="6" t="n">
        <v>1008.92</v>
      </c>
      <c r="AJ2" s="0" t="s">
        <v>688</v>
      </c>
      <c r="AK2" s="11" t="n">
        <v>44334</v>
      </c>
      <c r="AL2" s="6" t="n">
        <v>1006.79</v>
      </c>
      <c r="AM2" s="0" t="s">
        <v>688</v>
      </c>
      <c r="AN2" s="11" t="n">
        <v>44491</v>
      </c>
      <c r="AO2" s="6" t="n">
        <v>1017.03</v>
      </c>
      <c r="AP2" s="0" t="s">
        <v>688</v>
      </c>
      <c r="AQ2" s="11" t="n">
        <v>44553</v>
      </c>
      <c r="AR2" s="6" t="n">
        <v>4469.1</v>
      </c>
      <c r="AS2" s="0" t="s">
        <v>688</v>
      </c>
      <c r="AT2" s="11" t="n">
        <v>45173</v>
      </c>
      <c r="AU2" s="6" t="n">
        <v>867.58</v>
      </c>
      <c r="AV2" s="0" t="s">
        <v>688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44466</v>
      </c>
      <c r="E3" s="6" t="n">
        <v>737.07</v>
      </c>
      <c r="F3" s="0" t="s">
        <v>688</v>
      </c>
      <c r="G3" s="11" t="n">
        <v>44230</v>
      </c>
      <c r="H3" s="6" t="n">
        <v>-37.13</v>
      </c>
      <c r="I3" s="0" t="s">
        <v>159</v>
      </c>
      <c r="J3" s="11" t="n">
        <v>44258</v>
      </c>
      <c r="K3" s="6" t="n">
        <v>-28.41</v>
      </c>
      <c r="L3" s="0" t="s">
        <v>163</v>
      </c>
      <c r="M3" s="11" t="n">
        <v>44322</v>
      </c>
      <c r="N3" s="6" t="n">
        <v>-33.39</v>
      </c>
      <c r="O3" s="0" t="s">
        <v>165</v>
      </c>
      <c r="P3" s="11" t="n">
        <v>44193</v>
      </c>
      <c r="Q3" s="6" t="n">
        <v>-43.8</v>
      </c>
      <c r="R3" s="0" t="s">
        <v>157</v>
      </c>
      <c r="S3" s="11" t="n">
        <v>44194</v>
      </c>
      <c r="T3" s="6" t="n">
        <v>321.02</v>
      </c>
      <c r="U3" s="0" t="s">
        <v>688</v>
      </c>
      <c r="V3" s="11" t="n">
        <v>44243</v>
      </c>
      <c r="W3" s="6" t="n">
        <v>1667.16</v>
      </c>
      <c r="X3" s="0" t="s">
        <v>688</v>
      </c>
      <c r="Y3" s="11" t="n">
        <v>44201</v>
      </c>
      <c r="Z3" s="6" t="n">
        <v>-1079.94</v>
      </c>
      <c r="AA3" s="0" t="s">
        <v>690</v>
      </c>
      <c r="AB3" s="11" t="n">
        <v>44201</v>
      </c>
      <c r="AC3" s="6" t="n">
        <v>65.32</v>
      </c>
      <c r="AD3" s="0" t="s">
        <v>688</v>
      </c>
      <c r="AE3" s="11" t="n">
        <v>44459</v>
      </c>
      <c r="AF3" s="6" t="n">
        <v>151.02</v>
      </c>
      <c r="AG3" s="0" t="s">
        <v>688</v>
      </c>
      <c r="AH3" s="11" t="n">
        <v>44460</v>
      </c>
      <c r="AI3" s="6" t="n">
        <v>1019.98</v>
      </c>
      <c r="AJ3" s="0" t="s">
        <v>688</v>
      </c>
      <c r="AK3" s="11" t="n">
        <v>44382</v>
      </c>
      <c r="AL3" s="6" t="n">
        <v>-20.93</v>
      </c>
      <c r="AM3" s="0" t="s">
        <v>189</v>
      </c>
      <c r="AN3" s="11" t="n">
        <v>44517</v>
      </c>
      <c r="AO3" s="6" t="n">
        <v>-30.65</v>
      </c>
      <c r="AP3" s="0" t="s">
        <v>233</v>
      </c>
      <c r="AQ3" s="11" t="n">
        <v>45481</v>
      </c>
      <c r="AR3" s="6" t="n">
        <v>-4247.87</v>
      </c>
      <c r="AS3" s="0" t="s">
        <v>690</v>
      </c>
      <c r="AT3" s="11" t="n">
        <v>45219</v>
      </c>
      <c r="AU3" s="6" t="n">
        <v>-32.54</v>
      </c>
      <c r="AV3" s="0" t="s">
        <v>341</v>
      </c>
    </row>
    <row collapsed="false" customFormat="false" customHeight="false" hidden="false" ht="12.1" outlineLevel="0" r="4">
      <c r="A4" s="0"/>
      <c r="B4" s="8" t="s">
        <f>=-SUM(B2:B2)</f>
      </c>
      <c r="C4" s="0" t="s">
        <v>691</v>
      </c>
      <c r="D4" s="11" t="n">
        <v>44491</v>
      </c>
      <c r="E4" s="6" t="n">
        <v>715.27</v>
      </c>
      <c r="F4" s="0" t="s">
        <v>688</v>
      </c>
      <c r="G4" s="11" t="n">
        <v>44412</v>
      </c>
      <c r="H4" s="6" t="n">
        <v>-37.13</v>
      </c>
      <c r="I4" s="0" t="s">
        <v>159</v>
      </c>
      <c r="J4" s="11" t="n">
        <v>44440</v>
      </c>
      <c r="K4" s="6" t="n">
        <v>-28.41</v>
      </c>
      <c r="L4" s="0" t="s">
        <v>163</v>
      </c>
      <c r="M4" s="11" t="n">
        <v>44504</v>
      </c>
      <c r="N4" s="6" t="n">
        <v>-33.39</v>
      </c>
      <c r="O4" s="0" t="s">
        <v>165</v>
      </c>
      <c r="P4" s="11" t="n">
        <v>44388</v>
      </c>
      <c r="Q4" s="6" t="n">
        <v>-52.7</v>
      </c>
      <c r="R4" s="0" t="s">
        <v>197</v>
      </c>
      <c r="S4" s="11" t="n">
        <v>45516</v>
      </c>
      <c r="T4" s="6" t="n">
        <v>-745.55</v>
      </c>
      <c r="U4" s="0" t="s">
        <v>690</v>
      </c>
      <c r="V4" s="11" t="n">
        <v>44323</v>
      </c>
      <c r="W4" s="6" t="n">
        <v>-130.83</v>
      </c>
      <c r="X4" s="0" t="s">
        <v>166</v>
      </c>
      <c r="Y4" s="0"/>
      <c r="Z4" s="10" t="s">
        <f>=XIRR(Z2:Z3,Y2:Y3)</f>
      </c>
      <c r="AA4" s="0"/>
      <c r="AB4" s="11" t="n">
        <v>44201</v>
      </c>
      <c r="AC4" s="6" t="n">
        <v>5.17</v>
      </c>
      <c r="AD4" s="0" t="s">
        <v>688</v>
      </c>
      <c r="AE4" s="11" t="n">
        <v>44459</v>
      </c>
      <c r="AF4" s="6" t="n">
        <v>150.82</v>
      </c>
      <c r="AG4" s="0" t="s">
        <v>688</v>
      </c>
      <c r="AH4" s="11" t="n">
        <v>44480</v>
      </c>
      <c r="AI4" s="6" t="n">
        <v>1018.94</v>
      </c>
      <c r="AJ4" s="0" t="s">
        <v>688</v>
      </c>
      <c r="AK4" s="11" t="n">
        <v>44473</v>
      </c>
      <c r="AL4" s="6" t="n">
        <v>-20.93</v>
      </c>
      <c r="AM4" s="0" t="s">
        <v>189</v>
      </c>
      <c r="AN4" s="11" t="n">
        <v>44699</v>
      </c>
      <c r="AO4" s="6" t="n">
        <v>-30.65</v>
      </c>
      <c r="AP4" s="0" t="s">
        <v>233</v>
      </c>
      <c r="AQ4" s="0"/>
      <c r="AR4" s="10" t="s">
        <f>=XIRR(AR2:AR3,AQ2:AQ3)</f>
      </c>
      <c r="AS4" s="0"/>
      <c r="AT4" s="11" t="n">
        <v>45310</v>
      </c>
      <c r="AU4" s="6" t="n">
        <v>-32.54</v>
      </c>
      <c r="AV4" s="0" t="s">
        <v>341</v>
      </c>
    </row>
    <row collapsed="false" customFormat="false" customHeight="false" hidden="false" ht="12.1" outlineLevel="0" r="5">
      <c r="A5" s="0"/>
      <c r="B5" s="0"/>
      <c r="C5" s="0"/>
      <c r="D5" s="11" t="n">
        <v>45516</v>
      </c>
      <c r="E5" s="6" t="n">
        <v>-3014.7</v>
      </c>
      <c r="F5" s="0" t="s">
        <v>690</v>
      </c>
      <c r="G5" s="11" t="n">
        <v>44594</v>
      </c>
      <c r="H5" s="6" t="n">
        <v>-37.13</v>
      </c>
      <c r="I5" s="0" t="s">
        <v>159</v>
      </c>
      <c r="J5" s="11" t="n">
        <v>44622</v>
      </c>
      <c r="K5" s="6" t="n">
        <v>-28.41</v>
      </c>
      <c r="L5" s="0" t="s">
        <v>163</v>
      </c>
      <c r="M5" s="11" t="n">
        <v>44686</v>
      </c>
      <c r="N5" s="6" t="n">
        <v>-33.39</v>
      </c>
      <c r="O5" s="0" t="s">
        <v>165</v>
      </c>
      <c r="P5" s="11" t="n">
        <v>44543</v>
      </c>
      <c r="Q5" s="6" t="n">
        <v>1210.84</v>
      </c>
      <c r="R5" s="0" t="s">
        <v>688</v>
      </c>
      <c r="S5" s="0"/>
      <c r="T5" s="10" t="s">
        <f>=XIRR(T2:T4,S2:S4)</f>
      </c>
      <c r="U5" s="0"/>
      <c r="V5" s="11" t="n">
        <v>44440</v>
      </c>
      <c r="W5" s="6" t="n">
        <v>-65.63</v>
      </c>
      <c r="X5" s="0" t="s">
        <v>214</v>
      </c>
      <c r="Y5" s="0"/>
      <c r="Z5" s="8" t="s">
        <f>=-SUM(Z2:Z3)</f>
      </c>
      <c r="AA5" s="0" t="s">
        <v>691</v>
      </c>
      <c r="AB5" s="11" t="n">
        <v>44207</v>
      </c>
      <c r="AC5" s="6" t="n">
        <v>40.56</v>
      </c>
      <c r="AD5" s="0" t="s">
        <v>688</v>
      </c>
      <c r="AE5" s="11" t="n">
        <v>44459</v>
      </c>
      <c r="AF5" s="6" t="n">
        <v>150.52</v>
      </c>
      <c r="AG5" s="0" t="s">
        <v>688</v>
      </c>
      <c r="AH5" s="11" t="n">
        <v>44504</v>
      </c>
      <c r="AI5" s="6" t="n">
        <v>-110.14</v>
      </c>
      <c r="AJ5" s="0" t="s">
        <v>230</v>
      </c>
      <c r="AK5" s="11" t="n">
        <v>44564</v>
      </c>
      <c r="AL5" s="6" t="n">
        <v>-20.93</v>
      </c>
      <c r="AM5" s="0" t="s">
        <v>189</v>
      </c>
      <c r="AN5" s="11" t="n">
        <v>44881</v>
      </c>
      <c r="AO5" s="6" t="n">
        <v>-30.65</v>
      </c>
      <c r="AP5" s="0" t="s">
        <v>233</v>
      </c>
      <c r="AQ5" s="0"/>
      <c r="AR5" s="8" t="s">
        <f>=-SUM(AR2:AR3)</f>
      </c>
      <c r="AS5" s="0" t="s">
        <v>691</v>
      </c>
      <c r="AT5" s="11" t="n">
        <v>45401</v>
      </c>
      <c r="AU5" s="6" t="n">
        <v>-32.54</v>
      </c>
      <c r="AV5" s="0" t="s">
        <v>341</v>
      </c>
    </row>
    <row collapsed="false" customFormat="false" customHeight="false" hidden="false" ht="12.1" outlineLevel="0" r="6">
      <c r="A6" s="0"/>
      <c r="B6" s="0"/>
      <c r="C6" s="0"/>
      <c r="D6" s="0"/>
      <c r="E6" s="10" t="s">
        <f>=XIRR(E2:E5,D2:D5)</f>
      </c>
      <c r="F6" s="0"/>
      <c r="G6" s="11" t="n">
        <v>44776</v>
      </c>
      <c r="H6" s="6" t="n">
        <v>-38.13</v>
      </c>
      <c r="I6" s="0" t="s">
        <v>277</v>
      </c>
      <c r="J6" s="11" t="n">
        <v>44804</v>
      </c>
      <c r="K6" s="6" t="n">
        <v>-28.41</v>
      </c>
      <c r="L6" s="0" t="s">
        <v>163</v>
      </c>
      <c r="M6" s="11" t="n">
        <v>44868</v>
      </c>
      <c r="N6" s="6" t="n">
        <v>-34.39</v>
      </c>
      <c r="O6" s="0" t="s">
        <v>294</v>
      </c>
      <c r="P6" s="11" t="n">
        <v>44556</v>
      </c>
      <c r="Q6" s="6" t="n">
        <v>-90</v>
      </c>
      <c r="R6" s="0" t="s">
        <v>241</v>
      </c>
      <c r="S6" s="0"/>
      <c r="T6" s="8" t="s">
        <f>=-SUM(T2:T4)</f>
      </c>
      <c r="U6" s="0" t="s">
        <v>691</v>
      </c>
      <c r="V6" s="11" t="n">
        <v>44448</v>
      </c>
      <c r="W6" s="6" t="n">
        <v>1414.99</v>
      </c>
      <c r="X6" s="0" t="s">
        <v>688</v>
      </c>
      <c r="Y6" s="0"/>
      <c r="Z6" s="0"/>
      <c r="AA6" s="0"/>
      <c r="AB6" s="11" t="n">
        <v>44232</v>
      </c>
      <c r="AC6" s="6" t="n">
        <v>71.68</v>
      </c>
      <c r="AD6" s="0" t="s">
        <v>688</v>
      </c>
      <c r="AE6" s="11" t="n">
        <v>44474</v>
      </c>
      <c r="AF6" s="6" t="n">
        <v>223.04</v>
      </c>
      <c r="AG6" s="0" t="s">
        <v>688</v>
      </c>
      <c r="AH6" s="11" t="n">
        <v>44686</v>
      </c>
      <c r="AI6" s="6" t="n">
        <v>-110.14</v>
      </c>
      <c r="AJ6" s="0" t="s">
        <v>230</v>
      </c>
      <c r="AK6" s="11" t="n">
        <v>44655</v>
      </c>
      <c r="AL6" s="6" t="n">
        <v>-20.93</v>
      </c>
      <c r="AM6" s="0" t="s">
        <v>189</v>
      </c>
      <c r="AN6" s="11" t="n">
        <v>45063</v>
      </c>
      <c r="AO6" s="6" t="n">
        <v>-35.65</v>
      </c>
      <c r="AP6" s="0" t="s">
        <v>312</v>
      </c>
      <c r="AQ6" s="0"/>
      <c r="AR6" s="0"/>
      <c r="AS6" s="0"/>
      <c r="AT6" s="11" t="n">
        <v>45492</v>
      </c>
      <c r="AU6" s="6" t="n">
        <v>-32.54</v>
      </c>
      <c r="AV6" s="0" t="s">
        <v>341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691</v>
      </c>
      <c r="G7" s="11" t="n">
        <v>44776</v>
      </c>
      <c r="H7" s="6" t="n">
        <v>-5</v>
      </c>
      <c r="I7" s="0" t="s">
        <v>278</v>
      </c>
      <c r="J7" s="11" t="n">
        <v>44986</v>
      </c>
      <c r="K7" s="6" t="n">
        <v>-32.41</v>
      </c>
      <c r="L7" s="0" t="s">
        <v>306</v>
      </c>
      <c r="M7" s="11" t="n">
        <v>44868</v>
      </c>
      <c r="N7" s="6" t="n">
        <v>-1000</v>
      </c>
      <c r="O7" s="0" t="s">
        <v>295</v>
      </c>
      <c r="P7" s="11" t="n">
        <v>44945</v>
      </c>
      <c r="Q7" s="6" t="n">
        <v>-1357.98</v>
      </c>
      <c r="R7" s="0" t="s">
        <v>690</v>
      </c>
      <c r="S7" s="0"/>
      <c r="T7" s="0"/>
      <c r="U7" s="0"/>
      <c r="V7" s="11" t="n">
        <v>44466</v>
      </c>
      <c r="W7" s="6" t="n">
        <v>1275.38</v>
      </c>
      <c r="X7" s="0" t="s">
        <v>688</v>
      </c>
      <c r="Y7" s="0"/>
      <c r="Z7" s="0"/>
      <c r="AA7" s="0"/>
      <c r="AB7" s="11" t="n">
        <v>44232</v>
      </c>
      <c r="AC7" s="6" t="n">
        <v>3.6</v>
      </c>
      <c r="AD7" s="0" t="s">
        <v>688</v>
      </c>
      <c r="AE7" s="11" t="n">
        <v>44475</v>
      </c>
      <c r="AF7" s="6" t="n">
        <v>219.62</v>
      </c>
      <c r="AG7" s="0" t="s">
        <v>688</v>
      </c>
      <c r="AH7" s="11" t="n">
        <v>44868</v>
      </c>
      <c r="AI7" s="6" t="n">
        <v>-110.14</v>
      </c>
      <c r="AJ7" s="0" t="s">
        <v>230</v>
      </c>
      <c r="AK7" s="11" t="n">
        <v>44746</v>
      </c>
      <c r="AL7" s="6" t="n">
        <v>-20.93</v>
      </c>
      <c r="AM7" s="0" t="s">
        <v>189</v>
      </c>
      <c r="AN7" s="11" t="n">
        <v>45245</v>
      </c>
      <c r="AO7" s="6" t="n">
        <v>-35.65</v>
      </c>
      <c r="AP7" s="0" t="s">
        <v>312</v>
      </c>
      <c r="AQ7" s="0"/>
      <c r="AR7" s="0"/>
      <c r="AS7" s="0"/>
      <c r="AT7" s="11" t="n">
        <v>45583</v>
      </c>
      <c r="AU7" s="6" t="n">
        <v>-32.54</v>
      </c>
      <c r="AV7" s="0" t="s">
        <v>341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44776</v>
      </c>
      <c r="H8" s="6" t="n">
        <v>-1000</v>
      </c>
      <c r="I8" s="0" t="s">
        <v>282</v>
      </c>
      <c r="J8" s="11" t="n">
        <v>45168</v>
      </c>
      <c r="K8" s="6" t="n">
        <v>-32.41</v>
      </c>
      <c r="L8" s="0" t="s">
        <v>306</v>
      </c>
      <c r="M8" s="0"/>
      <c r="N8" s="10" t="s">
        <f>=XIRR(N2:N7,M2:M7)</f>
      </c>
      <c r="O8" s="0"/>
      <c r="P8" s="0"/>
      <c r="Q8" s="10" t="s">
        <f>=XIRR(Q2:Q7,P2:P7)</f>
      </c>
      <c r="R8" s="0"/>
      <c r="S8" s="0"/>
      <c r="T8" s="0"/>
      <c r="U8" s="0"/>
      <c r="V8" s="11" t="n">
        <v>45440</v>
      </c>
      <c r="W8" s="6" t="n">
        <v>-1087.53</v>
      </c>
      <c r="X8" s="0" t="s">
        <v>690</v>
      </c>
      <c r="Y8" s="0"/>
      <c r="Z8" s="0"/>
      <c r="AA8" s="0"/>
      <c r="AB8" s="11" t="n">
        <v>44245</v>
      </c>
      <c r="AC8" s="6" t="n">
        <v>103.25</v>
      </c>
      <c r="AD8" s="0" t="s">
        <v>688</v>
      </c>
      <c r="AE8" s="11" t="n">
        <v>45516</v>
      </c>
      <c r="AF8" s="6" t="n">
        <v>-1500.66</v>
      </c>
      <c r="AG8" s="0" t="s">
        <v>690</v>
      </c>
      <c r="AH8" s="11" t="n">
        <v>45050</v>
      </c>
      <c r="AI8" s="6" t="n">
        <v>-127.14</v>
      </c>
      <c r="AJ8" s="0" t="s">
        <v>309</v>
      </c>
      <c r="AK8" s="11" t="n">
        <v>44837</v>
      </c>
      <c r="AL8" s="6" t="n">
        <v>-20.93</v>
      </c>
      <c r="AM8" s="0" t="s">
        <v>189</v>
      </c>
      <c r="AN8" s="11" t="n">
        <v>45427</v>
      </c>
      <c r="AO8" s="6" t="n">
        <v>-35.65</v>
      </c>
      <c r="AP8" s="0" t="s">
        <v>312</v>
      </c>
      <c r="AQ8" s="0"/>
      <c r="AR8" s="0"/>
      <c r="AS8" s="0"/>
      <c r="AT8" s="11" t="n">
        <v>45674</v>
      </c>
      <c r="AU8" s="6" t="n">
        <v>-32.54</v>
      </c>
      <c r="AV8" s="0" t="s">
        <v>341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10" t="s">
        <f>=XIRR(H2:H8,G2:G8)</f>
      </c>
      <c r="I9" s="0"/>
      <c r="J9" s="11" t="n">
        <v>45350</v>
      </c>
      <c r="K9" s="6" t="n">
        <v>-32.41</v>
      </c>
      <c r="L9" s="0" t="s">
        <v>306</v>
      </c>
      <c r="M9" s="0"/>
      <c r="N9" s="8" t="s">
        <f>=-SUM(N2:N7)</f>
      </c>
      <c r="O9" s="0" t="s">
        <v>691</v>
      </c>
      <c r="P9" s="0"/>
      <c r="Q9" s="8" t="s">
        <f>=-SUM(Q2:Q7)</f>
      </c>
      <c r="R9" s="0" t="s">
        <v>691</v>
      </c>
      <c r="S9" s="0"/>
      <c r="T9" s="0"/>
      <c r="U9" s="0"/>
      <c r="V9" s="0"/>
      <c r="W9" s="10" t="s">
        <f>=XIRR(W2:W8,V2:V8)</f>
      </c>
      <c r="X9" s="0"/>
      <c r="Y9" s="0"/>
      <c r="Z9" s="0"/>
      <c r="AA9" s="0"/>
      <c r="AB9" s="11" t="n">
        <v>44467</v>
      </c>
      <c r="AC9" s="6" t="n">
        <v>16.29</v>
      </c>
      <c r="AD9" s="0" t="s">
        <v>688</v>
      </c>
      <c r="AE9" s="0"/>
      <c r="AF9" s="10" t="s">
        <f>=XIRR(AF2:AF8,AE2:AE8)</f>
      </c>
      <c r="AG9" s="0"/>
      <c r="AH9" s="11" t="n">
        <v>45232</v>
      </c>
      <c r="AI9" s="6" t="n">
        <v>-127.14</v>
      </c>
      <c r="AJ9" s="0" t="s">
        <v>309</v>
      </c>
      <c r="AK9" s="11" t="n">
        <v>44928</v>
      </c>
      <c r="AL9" s="6" t="n">
        <v>-23.93</v>
      </c>
      <c r="AM9" s="0" t="s">
        <v>300</v>
      </c>
      <c r="AN9" s="11" t="n">
        <v>45609</v>
      </c>
      <c r="AO9" s="6" t="n">
        <v>-35.65</v>
      </c>
      <c r="AP9" s="0" t="s">
        <v>312</v>
      </c>
      <c r="AQ9" s="0"/>
      <c r="AR9" s="0"/>
      <c r="AS9" s="0"/>
      <c r="AT9" s="11" t="n">
        <v>45765</v>
      </c>
      <c r="AU9" s="6" t="n">
        <v>-32.54</v>
      </c>
      <c r="AV9" s="0" t="s">
        <v>341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8" t="s">
        <f>=-SUM(H2:H8)</f>
      </c>
      <c r="I10" s="0" t="s">
        <v>691</v>
      </c>
      <c r="J10" s="11" t="n">
        <v>45349</v>
      </c>
      <c r="K10" s="6" t="n">
        <v>-1000</v>
      </c>
      <c r="L10" s="0" t="s">
        <v>368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8" t="s">
        <f>=-SUM(W2:W8)</f>
      </c>
      <c r="X10" s="0" t="s">
        <v>691</v>
      </c>
      <c r="Y10" s="0"/>
      <c r="Z10" s="0"/>
      <c r="AA10" s="0"/>
      <c r="AB10" s="11" t="n">
        <v>44469</v>
      </c>
      <c r="AC10" s="6" t="n">
        <v>17.85</v>
      </c>
      <c r="AD10" s="0" t="s">
        <v>688</v>
      </c>
      <c r="AE10" s="0"/>
      <c r="AF10" s="8" t="s">
        <f>=-SUM(AF2:AF8)</f>
      </c>
      <c r="AG10" s="0" t="s">
        <v>691</v>
      </c>
      <c r="AH10" s="11" t="n">
        <v>45414</v>
      </c>
      <c r="AI10" s="6" t="n">
        <v>-127.14</v>
      </c>
      <c r="AJ10" s="0" t="s">
        <v>309</v>
      </c>
      <c r="AK10" s="11" t="n">
        <v>45019</v>
      </c>
      <c r="AL10" s="6" t="n">
        <v>-23.93</v>
      </c>
      <c r="AM10" s="0" t="s">
        <v>300</v>
      </c>
      <c r="AN10" s="11" t="n">
        <v>45791</v>
      </c>
      <c r="AO10" s="6" t="n">
        <v>-35.65</v>
      </c>
      <c r="AP10" s="0" t="s">
        <v>312</v>
      </c>
      <c r="AQ10" s="0"/>
      <c r="AR10" s="0"/>
      <c r="AS10" s="0"/>
      <c r="AT10" s="11" t="n">
        <v>45856</v>
      </c>
      <c r="AU10" s="6" t="n">
        <v>-62.33</v>
      </c>
      <c r="AV10" s="0" t="s">
        <v>525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10" t="s">
        <f>=XIRR(K2:K10,J2:J10)</f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44473</v>
      </c>
      <c r="AC11" s="6" t="n">
        <v>175.32</v>
      </c>
      <c r="AD11" s="0" t="s">
        <v>688</v>
      </c>
      <c r="AE11" s="0"/>
      <c r="AF11" s="0"/>
      <c r="AG11" s="0"/>
      <c r="AH11" s="11" t="n">
        <v>45596</v>
      </c>
      <c r="AI11" s="6" t="n">
        <v>-127.14</v>
      </c>
      <c r="AJ11" s="0" t="s">
        <v>309</v>
      </c>
      <c r="AK11" s="11" t="n">
        <v>45110</v>
      </c>
      <c r="AL11" s="6" t="n">
        <v>-23.93</v>
      </c>
      <c r="AM11" s="0" t="s">
        <v>300</v>
      </c>
      <c r="AN11" s="11" t="n">
        <v>45973</v>
      </c>
      <c r="AO11" s="6" t="n">
        <v>-35.65</v>
      </c>
      <c r="AP11" s="0" t="s">
        <v>312</v>
      </c>
      <c r="AQ11" s="0"/>
      <c r="AR11" s="0"/>
      <c r="AS11" s="0"/>
      <c r="AT11" s="11" t="n">
        <v>45947</v>
      </c>
      <c r="AU11" s="6" t="n">
        <v>-62.33</v>
      </c>
      <c r="AV11" s="0" t="s">
        <v>525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8" t="s">
        <f>=-SUM(K2:K10)</f>
      </c>
      <c r="L12" s="0" t="s">
        <v>691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45516</v>
      </c>
      <c r="AC12" s="6" t="n">
        <v>-744</v>
      </c>
      <c r="AD12" s="0" t="s">
        <v>690</v>
      </c>
      <c r="AE12" s="0"/>
      <c r="AF12" s="0"/>
      <c r="AG12" s="0"/>
      <c r="AH12" s="11" t="n">
        <v>45778</v>
      </c>
      <c r="AI12" s="6" t="n">
        <v>-127.14</v>
      </c>
      <c r="AJ12" s="0" t="s">
        <v>309</v>
      </c>
      <c r="AK12" s="11" t="n">
        <v>45201</v>
      </c>
      <c r="AL12" s="6" t="n">
        <v>-23.93</v>
      </c>
      <c r="AM12" s="0" t="s">
        <v>300</v>
      </c>
      <c r="AN12" s="11" t="n">
        <v>45972</v>
      </c>
      <c r="AO12" s="6" t="n">
        <v>-1000</v>
      </c>
      <c r="AP12" s="0" t="s">
        <v>579</v>
      </c>
      <c r="AQ12" s="0"/>
      <c r="AR12" s="0"/>
      <c r="AS12" s="0"/>
      <c r="AT12" s="11" t="n">
        <v>46038</v>
      </c>
      <c r="AU12" s="6" t="n">
        <v>-62.33</v>
      </c>
      <c r="AV12" s="0" t="s">
        <v>525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10" t="s">
        <f>=XIRR(AC2:AC12,AB2:AB12)</f>
      </c>
      <c r="AD13" s="0"/>
      <c r="AE13" s="0"/>
      <c r="AF13" s="0"/>
      <c r="AG13" s="0"/>
      <c r="AH13" s="11" t="n">
        <v>45777</v>
      </c>
      <c r="AI13" s="6" t="n">
        <v>-3000</v>
      </c>
      <c r="AJ13" s="0" t="s">
        <v>480</v>
      </c>
      <c r="AK13" s="11" t="n">
        <v>45292</v>
      </c>
      <c r="AL13" s="6" t="n">
        <v>-23.93</v>
      </c>
      <c r="AM13" s="0" t="s">
        <v>300</v>
      </c>
      <c r="AN13" s="0"/>
      <c r="AO13" s="10" t="s">
        <f>=XIRR(AO2:AO12,AN2:AN12)</f>
      </c>
      <c r="AP13" s="0"/>
      <c r="AQ13" s="0"/>
      <c r="AR13" s="0"/>
      <c r="AS13" s="0"/>
      <c r="AT13" s="11" t="n">
        <v>46129</v>
      </c>
      <c r="AU13" s="6" t="n">
        <v>-62.33</v>
      </c>
      <c r="AV13" s="0" t="s">
        <v>525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8" t="s">
        <f>=-SUM(AC2:AC12)</f>
      </c>
      <c r="AD14" s="0" t="s">
        <v>691</v>
      </c>
      <c r="AE14" s="0"/>
      <c r="AF14" s="0"/>
      <c r="AG14" s="0"/>
      <c r="AH14" s="0"/>
      <c r="AI14" s="10" t="s">
        <f>=XIRR(AI2:AI13,AH2:AH13)</f>
      </c>
      <c r="AJ14" s="0"/>
      <c r="AK14" s="11" t="n">
        <v>45383</v>
      </c>
      <c r="AL14" s="6" t="n">
        <v>-23.93</v>
      </c>
      <c r="AM14" s="0" t="s">
        <v>300</v>
      </c>
      <c r="AN14" s="0"/>
      <c r="AO14" s="8" t="s">
        <f>=-SUM(AO2:AO12)</f>
      </c>
      <c r="AP14" s="0" t="s">
        <v>691</v>
      </c>
      <c r="AQ14" s="0"/>
      <c r="AR14" s="0"/>
      <c r="AS14" s="0"/>
      <c r="AT14" s="11" t="n">
        <v>46128</v>
      </c>
      <c r="AU14" s="6" t="n">
        <v>-1000</v>
      </c>
      <c r="AV14" s="0" t="s">
        <v>641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691</v>
      </c>
      <c r="AK15" s="11" t="n">
        <v>45382</v>
      </c>
      <c r="AL15" s="6" t="n">
        <v>-1000</v>
      </c>
      <c r="AM15" s="0" t="s">
        <v>375</v>
      </c>
      <c r="AN15" s="0"/>
      <c r="AO15" s="0"/>
      <c r="AP15" s="0"/>
      <c r="AQ15" s="0"/>
      <c r="AR15" s="0"/>
      <c r="AS15" s="0"/>
      <c r="AT15" s="0"/>
      <c r="AU15" s="10" t="s">
        <f>=XIRR(AU2:AU14,AT2:AT14)</f>
      </c>
      <c r="AV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10" t="s">
        <f>=XIRR(AL2:AL15,AK2:AK15)</f>
      </c>
      <c r="AM16" s="0"/>
      <c r="AN16" s="0"/>
      <c r="AO16" s="0"/>
      <c r="AP16" s="0"/>
      <c r="AQ16" s="0"/>
      <c r="AR16" s="0"/>
      <c r="AS16" s="0"/>
      <c r="AT16" s="0"/>
      <c r="AU16" s="8" t="s">
        <f>=-SUM(AU2:AU14)</f>
      </c>
      <c r="AV16" s="0" t="s">
        <v>691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8" t="s">
        <f>=-SUM(AL2:AL15)</f>
      </c>
      <c r="AM17" s="0" t="s">
        <v>691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708</v>
      </c>
      <c r="C1" s="0"/>
      <c r="D1" s="0"/>
      <c r="E1" s="3" t="s">
        <v>709</v>
      </c>
      <c r="F1" s="0"/>
      <c r="G1" s="0"/>
      <c r="H1" s="3" t="s">
        <v>710</v>
      </c>
      <c r="I1" s="0"/>
      <c r="J1" s="0"/>
      <c r="K1" s="3" t="s">
        <v>711</v>
      </c>
      <c r="L1" s="0"/>
      <c r="M1" s="0"/>
      <c r="N1" s="3" t="s">
        <v>712</v>
      </c>
      <c r="O1" s="0"/>
      <c r="P1" s="0"/>
      <c r="Q1" s="3" t="s">
        <v>713</v>
      </c>
      <c r="R1" s="0"/>
      <c r="S1" s="0"/>
      <c r="T1" s="3" t="s">
        <v>714</v>
      </c>
      <c r="U1" s="0"/>
      <c r="V1" s="0"/>
      <c r="W1" s="3" t="s">
        <v>715</v>
      </c>
      <c r="X1" s="0"/>
      <c r="Y1" s="0"/>
      <c r="Z1" s="3" t="s">
        <v>716</v>
      </c>
      <c r="AA1" s="0"/>
      <c r="AB1" s="0"/>
      <c r="AC1" s="3" t="s">
        <v>717</v>
      </c>
      <c r="AD1" s="0"/>
      <c r="AE1" s="0"/>
      <c r="AF1" s="3" t="s">
        <v>718</v>
      </c>
      <c r="AG1" s="0"/>
      <c r="AH1" s="0"/>
      <c r="AI1" s="3" t="s">
        <v>719</v>
      </c>
      <c r="AJ1" s="0"/>
      <c r="AK1" s="0"/>
      <c r="AL1" s="3" t="s">
        <v>720</v>
      </c>
      <c r="AM1" s="0"/>
      <c r="AN1" s="0"/>
      <c r="AO1" s="3" t="s">
        <v>721</v>
      </c>
      <c r="AP1" s="0"/>
      <c r="AQ1" s="0"/>
      <c r="AR1" s="3" t="s">
        <v>722</v>
      </c>
      <c r="AS1" s="0"/>
      <c r="AT1" s="0"/>
      <c r="AU1" s="3" t="s">
        <v>723</v>
      </c>
      <c r="AV1" s="0"/>
      <c r="AW1" s="0"/>
      <c r="AX1" s="3" t="s">
        <v>724</v>
      </c>
      <c r="AY1" s="0"/>
      <c r="AZ1" s="0"/>
      <c r="BA1" s="3" t="s">
        <v>725</v>
      </c>
      <c r="BB1" s="0"/>
      <c r="BC1" s="0"/>
      <c r="BD1" s="3" t="s">
        <v>726</v>
      </c>
      <c r="BE1" s="0"/>
      <c r="BF1" s="0"/>
      <c r="BG1" s="3" t="s">
        <v>727</v>
      </c>
      <c r="BH1" s="0"/>
      <c r="BI1" s="0"/>
      <c r="BJ1" s="3" t="s">
        <v>728</v>
      </c>
      <c r="BK1" s="0"/>
      <c r="BL1" s="0"/>
      <c r="BM1" s="3" t="s">
        <v>729</v>
      </c>
      <c r="BN1" s="0"/>
      <c r="BO1" s="0"/>
      <c r="BP1" s="3" t="s">
        <v>730</v>
      </c>
      <c r="BQ1" s="0"/>
      <c r="BR1" s="0"/>
      <c r="BS1" s="3" t="s">
        <v>731</v>
      </c>
      <c r="BT1" s="0"/>
      <c r="BU1" s="0"/>
      <c r="BV1" s="3" t="s">
        <v>732</v>
      </c>
      <c r="BW1" s="0"/>
      <c r="BX1" s="0"/>
      <c r="BY1" s="3" t="s">
        <v>733</v>
      </c>
      <c r="BZ1" s="0"/>
      <c r="CA1" s="0"/>
      <c r="CB1" s="3" t="s">
        <v>734</v>
      </c>
      <c r="CC1" s="0"/>
      <c r="CD1" s="0"/>
      <c r="CE1" s="3" t="s">
        <v>735</v>
      </c>
      <c r="CF1" s="0"/>
      <c r="CG1" s="0"/>
      <c r="CH1" s="3" t="s">
        <v>736</v>
      </c>
      <c r="CI1" s="0"/>
      <c r="CJ1" s="0"/>
      <c r="CK1" s="3" t="s">
        <v>737</v>
      </c>
      <c r="CL1" s="0"/>
      <c r="CM1" s="0"/>
      <c r="CN1" s="3" t="s">
        <v>738</v>
      </c>
      <c r="CO1" s="0"/>
      <c r="CP1" s="0"/>
      <c r="CQ1" s="3" t="s">
        <v>739</v>
      </c>
      <c r="CR1" s="0"/>
      <c r="CS1" s="0"/>
      <c r="CT1" s="3" t="s">
        <v>740</v>
      </c>
      <c r="CU1" s="0"/>
      <c r="CV1" s="0"/>
      <c r="CW1" s="3" t="s">
        <v>741</v>
      </c>
      <c r="CX1" s="0"/>
      <c r="CY1" s="0"/>
      <c r="CZ1" s="3" t="s">
        <v>742</v>
      </c>
      <c r="DA1" s="0"/>
      <c r="DB1" s="0"/>
      <c r="DC1" s="3" t="s">
        <v>743</v>
      </c>
      <c r="DD1" s="0"/>
      <c r="DE1" s="0"/>
      <c r="DF1" s="3" t="s">
        <v>744</v>
      </c>
      <c r="DG1" s="0"/>
      <c r="DH1" s="0"/>
      <c r="DI1" s="3" t="s">
        <v>745</v>
      </c>
      <c r="DJ1" s="0"/>
      <c r="DK1" s="0"/>
      <c r="DL1" s="3" t="s">
        <v>746</v>
      </c>
      <c r="DM1" s="0"/>
      <c r="DN1" s="0"/>
      <c r="DO1" s="3" t="s">
        <v>747</v>
      </c>
      <c r="DP1" s="0"/>
      <c r="DQ1" s="0"/>
      <c r="DR1" s="3" t="s">
        <v>748</v>
      </c>
      <c r="DS1" s="0"/>
      <c r="DT1" s="0"/>
      <c r="DU1" s="3" t="s">
        <v>749</v>
      </c>
      <c r="DV1" s="0"/>
      <c r="DW1" s="0"/>
      <c r="DX1" s="3" t="s">
        <v>750</v>
      </c>
      <c r="DY1" s="0"/>
      <c r="DZ1" s="0"/>
      <c r="EA1" s="3" t="s">
        <v>751</v>
      </c>
      <c r="EB1" s="0"/>
      <c r="EC1" s="0"/>
      <c r="ED1" s="3" t="s">
        <v>752</v>
      </c>
      <c r="EE1" s="0"/>
      <c r="EF1" s="0"/>
      <c r="EG1" s="3" t="s">
        <v>753</v>
      </c>
      <c r="EH1" s="0"/>
      <c r="EI1" s="0"/>
      <c r="EJ1" s="3" t="s">
        <v>754</v>
      </c>
      <c r="EK1" s="0"/>
    </row>
    <row collapsed="false" customFormat="false" customHeight="false" hidden="false" ht="12.1" outlineLevel="0" r="2">
      <c r="A2" s="11" t="n">
        <v>44473</v>
      </c>
      <c r="B2" s="6" t="n">
        <v>100</v>
      </c>
      <c r="C2" s="6" t="n">
        <v>21602.95</v>
      </c>
      <c r="D2" s="11" t="n">
        <v>45481</v>
      </c>
      <c r="E2" s="6" t="n">
        <v>1</v>
      </c>
      <c r="F2" s="6" t="n">
        <v>4350</v>
      </c>
      <c r="G2" s="11" t="n">
        <v>44187</v>
      </c>
      <c r="H2" s="6" t="n">
        <v>10</v>
      </c>
      <c r="I2" s="6" t="n">
        <v>3260.25</v>
      </c>
      <c r="J2" s="11" t="n">
        <v>46056</v>
      </c>
      <c r="K2" s="6" t="n">
        <v>1</v>
      </c>
      <c r="L2" s="6" t="n">
        <v>5231.21</v>
      </c>
      <c r="M2" s="11" t="n">
        <v>44187</v>
      </c>
      <c r="N2" s="6" t="n">
        <v>10</v>
      </c>
      <c r="O2" s="6" t="n">
        <v>2380.25</v>
      </c>
      <c r="P2" s="11" t="n">
        <v>44245</v>
      </c>
      <c r="Q2" s="6" t="n">
        <v>10</v>
      </c>
      <c r="R2" s="6" t="n">
        <v>2246.56</v>
      </c>
      <c r="S2" s="11" t="n">
        <v>44187</v>
      </c>
      <c r="T2" s="6" t="n">
        <v>1</v>
      </c>
      <c r="U2" s="6" t="n">
        <v>856.59</v>
      </c>
      <c r="V2" s="11" t="n">
        <v>44187</v>
      </c>
      <c r="W2" s="6" t="n">
        <v>10</v>
      </c>
      <c r="X2" s="6" t="n">
        <v>959.36</v>
      </c>
      <c r="Y2" s="11" t="n">
        <v>44187</v>
      </c>
      <c r="Z2" s="6" t="n">
        <v>100</v>
      </c>
      <c r="AA2" s="6" t="n">
        <v>810.06</v>
      </c>
      <c r="AB2" s="11" t="n">
        <v>44305</v>
      </c>
      <c r="AC2" s="6" t="n">
        <v>1</v>
      </c>
      <c r="AD2" s="6" t="n">
        <v>2387.65</v>
      </c>
      <c r="AE2" s="11" t="n">
        <v>45748</v>
      </c>
      <c r="AF2" s="6" t="n">
        <v>3</v>
      </c>
      <c r="AG2" s="6" t="n">
        <v>1468.18</v>
      </c>
      <c r="AH2" s="11" t="n">
        <v>44243</v>
      </c>
      <c r="AI2" s="6" t="n">
        <v>10</v>
      </c>
      <c r="AJ2" s="6" t="n">
        <v>2081.44</v>
      </c>
      <c r="AK2" s="11" t="n">
        <v>44187</v>
      </c>
      <c r="AL2" s="6" t="n">
        <v>1000</v>
      </c>
      <c r="AM2" s="6" t="n">
        <v>713.9</v>
      </c>
      <c r="AN2" s="11" t="n">
        <v>44267</v>
      </c>
      <c r="AO2" s="6" t="n">
        <v>100000</v>
      </c>
      <c r="AP2" s="6" t="n">
        <v>1140.79</v>
      </c>
      <c r="AQ2" s="11" t="n">
        <v>44396</v>
      </c>
      <c r="AR2" s="6" t="n">
        <v>2</v>
      </c>
      <c r="AS2" s="6" t="n">
        <v>461.87</v>
      </c>
      <c r="AT2" s="11" t="n">
        <v>44187</v>
      </c>
      <c r="AU2" s="6" t="n">
        <v>10</v>
      </c>
      <c r="AV2" s="6" t="n">
        <v>1620.32</v>
      </c>
      <c r="AW2" s="11" t="n">
        <v>44267</v>
      </c>
      <c r="AX2" s="6" t="n">
        <v>2</v>
      </c>
      <c r="AY2" s="6" t="n">
        <v>1455.01</v>
      </c>
      <c r="AZ2" s="11" t="n">
        <v>44187</v>
      </c>
      <c r="BA2" s="6" t="n">
        <v>1</v>
      </c>
      <c r="BB2" s="6" t="n">
        <v>505.45</v>
      </c>
      <c r="BC2" s="11" t="n">
        <v>44194</v>
      </c>
      <c r="BD2" s="6" t="n">
        <v>10</v>
      </c>
      <c r="BE2" s="6" t="n">
        <v>853.59</v>
      </c>
      <c r="BF2" s="11" t="n">
        <v>44187</v>
      </c>
      <c r="BG2" s="6" t="n">
        <v>10</v>
      </c>
      <c r="BH2" s="6" t="n">
        <v>360</v>
      </c>
      <c r="BI2" s="11" t="n">
        <v>44302</v>
      </c>
      <c r="BJ2" s="6" t="n">
        <v>1000</v>
      </c>
      <c r="BK2" s="6" t="n">
        <v>826.57</v>
      </c>
      <c r="BL2" s="11" t="n">
        <v>44187</v>
      </c>
      <c r="BM2" s="6" t="n">
        <v>10</v>
      </c>
      <c r="BN2" s="6" t="n">
        <v>692.48</v>
      </c>
      <c r="BO2" s="11" t="n">
        <v>44272</v>
      </c>
      <c r="BP2" s="6" t="n">
        <v>10</v>
      </c>
      <c r="BQ2" s="6" t="n">
        <v>616.92</v>
      </c>
      <c r="BR2" s="11" t="n">
        <v>44232</v>
      </c>
      <c r="BS2" s="6" t="n">
        <v>10</v>
      </c>
      <c r="BT2" s="6" t="n">
        <v>516.81</v>
      </c>
      <c r="BU2" s="11" t="n">
        <v>45643</v>
      </c>
      <c r="BV2" s="6" t="n">
        <v>10</v>
      </c>
      <c r="BW2" s="6" t="n">
        <v>297.85</v>
      </c>
      <c r="BX2" s="11" t="n">
        <v>45870</v>
      </c>
      <c r="BY2" s="6" t="n">
        <v>20</v>
      </c>
      <c r="BZ2" s="6" t="n">
        <v>895.7</v>
      </c>
      <c r="CA2" s="11" t="n">
        <v>45427</v>
      </c>
      <c r="CB2" s="6" t="n">
        <v>100</v>
      </c>
      <c r="CC2" s="6" t="n">
        <v>370.72</v>
      </c>
      <c r="CD2" s="11" t="n">
        <v>44329</v>
      </c>
      <c r="CE2" s="6" t="n">
        <v>1</v>
      </c>
      <c r="CF2" s="6" t="n">
        <v>3743.09</v>
      </c>
      <c r="CG2" s="11" t="n">
        <v>44243</v>
      </c>
      <c r="CH2" s="6" t="n">
        <v>10</v>
      </c>
      <c r="CI2" s="6" t="n">
        <v>900.63</v>
      </c>
      <c r="CJ2" s="11" t="n">
        <v>44187</v>
      </c>
      <c r="CK2" s="6" t="n">
        <v>79</v>
      </c>
      <c r="CL2" s="6" t="n">
        <v>2198.5147</v>
      </c>
      <c r="CM2" s="11" t="n">
        <v>44187</v>
      </c>
      <c r="CN2" s="6" t="n">
        <v>40</v>
      </c>
      <c r="CO2" s="6" t="n">
        <v>3862.68</v>
      </c>
      <c r="CP2" s="11" t="n">
        <v>44187</v>
      </c>
      <c r="CQ2" s="6" t="n">
        <v>6</v>
      </c>
      <c r="CR2" s="6" t="n">
        <v>306.8724</v>
      </c>
      <c r="CS2" s="11" t="n">
        <v>44473</v>
      </c>
      <c r="CT2" s="6" t="n">
        <v>2</v>
      </c>
      <c r="CU2" s="6" t="n">
        <v>129.292</v>
      </c>
      <c r="CV2" s="11" t="n">
        <v>46087</v>
      </c>
      <c r="CW2" s="6" t="n">
        <v>8</v>
      </c>
      <c r="CX2" s="6" t="n">
        <v>51.04</v>
      </c>
      <c r="CY2" s="11" t="n">
        <v>44187</v>
      </c>
      <c r="CZ2" s="6" t="n">
        <v>1</v>
      </c>
      <c r="DA2" s="6" t="n">
        <v>1001.99</v>
      </c>
      <c r="DB2" s="11" t="n">
        <v>45783</v>
      </c>
      <c r="DC2" s="6" t="n">
        <v>1</v>
      </c>
      <c r="DD2" s="6" t="n">
        <v>1057.93</v>
      </c>
      <c r="DE2" s="11" t="n">
        <v>45141</v>
      </c>
      <c r="DF2" s="6" t="n">
        <v>1</v>
      </c>
      <c r="DG2" s="6" t="n">
        <v>1054.22</v>
      </c>
      <c r="DH2" s="11" t="n">
        <v>45141</v>
      </c>
      <c r="DI2" s="6" t="n">
        <v>1</v>
      </c>
      <c r="DJ2" s="6" t="n">
        <v>1028.84</v>
      </c>
      <c r="DK2" s="11" t="n">
        <v>45141</v>
      </c>
      <c r="DL2" s="6" t="n">
        <v>1</v>
      </c>
      <c r="DM2" s="6" t="n">
        <v>1050</v>
      </c>
      <c r="DN2" s="11" t="n">
        <v>45783</v>
      </c>
      <c r="DO2" s="6" t="n">
        <v>1</v>
      </c>
      <c r="DP2" s="6" t="n">
        <v>1013.96</v>
      </c>
      <c r="DQ2" s="11" t="n">
        <v>45783</v>
      </c>
      <c r="DR2" s="6" t="n">
        <v>1</v>
      </c>
      <c r="DS2" s="6" t="n">
        <v>1020.48</v>
      </c>
      <c r="DT2" s="11" t="n">
        <v>45352</v>
      </c>
      <c r="DU2" s="6" t="n">
        <v>1</v>
      </c>
      <c r="DV2" s="6" t="n">
        <v>995.44</v>
      </c>
      <c r="DW2" s="11" t="n">
        <v>45355</v>
      </c>
      <c r="DX2" s="6" t="n">
        <v>1</v>
      </c>
      <c r="DY2" s="6" t="n">
        <v>980.3</v>
      </c>
      <c r="DZ2" s="11" t="n">
        <v>45141</v>
      </c>
      <c r="EA2" s="6" t="n">
        <v>1</v>
      </c>
      <c r="EB2" s="6" t="n">
        <v>1022.93</v>
      </c>
      <c r="EC2" s="11" t="n">
        <v>45141</v>
      </c>
      <c r="ED2" s="6" t="n">
        <v>1</v>
      </c>
      <c r="EE2" s="6" t="n">
        <v>1017.89</v>
      </c>
      <c r="EF2" s="11" t="n">
        <v>45364</v>
      </c>
      <c r="EG2" s="6" t="n">
        <v>1</v>
      </c>
      <c r="EH2" s="6" t="n">
        <v>643</v>
      </c>
      <c r="EI2" s="11" t="n">
        <v>45576</v>
      </c>
      <c r="EJ2" s="6" t="n">
        <v>1</v>
      </c>
      <c r="EK2" s="6" t="n">
        <v>1005.14</v>
      </c>
    </row>
    <row collapsed="false" customFormat="false" customHeight="false" hidden="false" ht="12.1" outlineLevel="0" r="3">
      <c r="A3" s="11" t="n">
        <v>45526</v>
      </c>
      <c r="B3" s="6" t="n">
        <v>10</v>
      </c>
      <c r="C3" s="6" t="n">
        <v>1205.72</v>
      </c>
      <c r="D3" s="11" t="n">
        <v>45579</v>
      </c>
      <c r="E3" s="6" t="n">
        <v>1</v>
      </c>
      <c r="F3" s="6" t="n">
        <v>4002</v>
      </c>
      <c r="G3" s="11" t="n">
        <v>44251</v>
      </c>
      <c r="H3" s="6" t="n">
        <v>10</v>
      </c>
      <c r="I3" s="6" t="n">
        <v>3172.2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45195</v>
      </c>
      <c r="Q3" s="6" t="n">
        <v>10</v>
      </c>
      <c r="R3" s="6" t="n">
        <v>1638.68</v>
      </c>
      <c r="S3" s="11" t="n">
        <v>44267</v>
      </c>
      <c r="T3" s="6" t="n">
        <v>1</v>
      </c>
      <c r="U3" s="6" t="n">
        <v>858.6</v>
      </c>
      <c r="V3" s="11" t="n">
        <v>44187</v>
      </c>
      <c r="W3" s="6" t="n">
        <v>10</v>
      </c>
      <c r="X3" s="6" t="n">
        <v>959.86</v>
      </c>
      <c r="Y3" s="11" t="n">
        <v>44270</v>
      </c>
      <c r="Z3" s="6" t="n">
        <v>100</v>
      </c>
      <c r="AA3" s="6" t="n">
        <v>780.54</v>
      </c>
      <c r="AB3" s="0"/>
      <c r="AC3" s="5" t="s">
        <f>=SUM(AD2:AD2)/SUM(AC2:AC2)</f>
      </c>
      <c r="AD3" s="0" t="s">
        <v>11</v>
      </c>
      <c r="AE3" s="11" t="n">
        <v>46042</v>
      </c>
      <c r="AF3" s="6" t="n">
        <v>1</v>
      </c>
      <c r="AG3" s="6" t="n">
        <v>392.37</v>
      </c>
      <c r="AH3" s="11" t="n">
        <v>45621</v>
      </c>
      <c r="AI3" s="6" t="n">
        <v>10</v>
      </c>
      <c r="AJ3" s="6" t="n">
        <v>1190.31</v>
      </c>
      <c r="AK3" s="11" t="n">
        <v>44368</v>
      </c>
      <c r="AL3" s="6" t="n">
        <v>1000</v>
      </c>
      <c r="AM3" s="6" t="n">
        <v>800.65</v>
      </c>
      <c r="AN3" s="11" t="n">
        <v>44470</v>
      </c>
      <c r="AO3" s="6" t="n">
        <v>100000</v>
      </c>
      <c r="AP3" s="6" t="n">
        <v>1067.94</v>
      </c>
      <c r="AQ3" s="11" t="n">
        <v>44543</v>
      </c>
      <c r="AR3" s="6" t="n">
        <v>2</v>
      </c>
      <c r="AS3" s="6" t="n">
        <v>433.3</v>
      </c>
      <c r="AT3" s="0"/>
      <c r="AU3" s="5" t="s">
        <f>=SUM(AV2:AV2)/SUM(AU2:AU2)</f>
      </c>
      <c r="AV3" s="0" t="s">
        <v>11</v>
      </c>
      <c r="AW3" s="11" t="n">
        <v>44302</v>
      </c>
      <c r="AX3" s="6" t="n">
        <v>1</v>
      </c>
      <c r="AY3" s="6" t="n">
        <v>686.98</v>
      </c>
      <c r="AZ3" s="11" t="n">
        <v>44396</v>
      </c>
      <c r="BA3" s="6" t="n">
        <v>1</v>
      </c>
      <c r="BB3" s="6" t="n">
        <v>480.64</v>
      </c>
      <c r="BC3" s="11" t="n">
        <v>45588</v>
      </c>
      <c r="BD3" s="6" t="n">
        <v>10</v>
      </c>
      <c r="BE3" s="6" t="n">
        <v>639.88</v>
      </c>
      <c r="BF3" s="11" t="n">
        <v>44396</v>
      </c>
      <c r="BG3" s="6" t="n">
        <v>10</v>
      </c>
      <c r="BH3" s="6" t="n">
        <v>472.88</v>
      </c>
      <c r="BI3" s="11" t="n">
        <v>44396</v>
      </c>
      <c r="BJ3" s="6" t="n">
        <v>1000</v>
      </c>
      <c r="BK3" s="6" t="n">
        <v>781.24</v>
      </c>
      <c r="BL3" s="11" t="n">
        <v>44526</v>
      </c>
      <c r="BM3" s="6" t="n">
        <v>10</v>
      </c>
      <c r="BN3" s="6" t="n">
        <v>606.42</v>
      </c>
      <c r="BO3" s="0"/>
      <c r="BP3" s="5" t="s">
        <f>=SUM(BQ2:BQ2)/SUM(BP2:BP2)</f>
      </c>
      <c r="BQ3" s="0" t="s">
        <v>11</v>
      </c>
      <c r="BR3" s="11" t="n">
        <v>44897</v>
      </c>
      <c r="BS3" s="6" t="n">
        <v>10</v>
      </c>
      <c r="BT3" s="6" t="n">
        <v>311.84</v>
      </c>
      <c r="BU3" s="11" t="n">
        <v>45939</v>
      </c>
      <c r="BV3" s="6" t="n">
        <v>10</v>
      </c>
      <c r="BW3" s="6" t="n">
        <v>485.24</v>
      </c>
      <c r="BX3" s="0"/>
      <c r="BY3" s="5" t="s">
        <f>=SUM(BZ2:BZ2)/SUM(BY2:BY2)</f>
      </c>
      <c r="BZ3" s="0" t="s">
        <v>11</v>
      </c>
      <c r="CA3" s="11" t="n">
        <v>45525</v>
      </c>
      <c r="CB3" s="6" t="n">
        <v>100</v>
      </c>
      <c r="CC3" s="6" t="n">
        <v>201.32</v>
      </c>
      <c r="CD3" s="11" t="n">
        <v>44403</v>
      </c>
      <c r="CE3" s="6" t="n">
        <v>1</v>
      </c>
      <c r="CF3" s="6" t="n">
        <v>3333.31</v>
      </c>
      <c r="CG3" s="11" t="n">
        <v>44467</v>
      </c>
      <c r="CH3" s="6" t="n">
        <v>10</v>
      </c>
      <c r="CI3" s="6" t="n">
        <v>849.88</v>
      </c>
      <c r="CJ3" s="0"/>
      <c r="CK3" s="5" t="s">
        <f>=SUM(CL2:CL2)/SUM(CK2:CK2)</f>
      </c>
      <c r="CL3" s="0" t="s">
        <v>11</v>
      </c>
      <c r="CM3" s="11" t="n">
        <v>44491</v>
      </c>
      <c r="CN3" s="6" t="n">
        <v>10</v>
      </c>
      <c r="CO3" s="6" t="n">
        <v>906.29</v>
      </c>
      <c r="CP3" s="0"/>
      <c r="CQ3" s="5" t="s">
        <f>=SUM(CR2:CR2)/SUM(CQ2:CQ2)</f>
      </c>
      <c r="CR3" s="0" t="s">
        <v>11</v>
      </c>
      <c r="CS3" s="11" t="n">
        <v>44473</v>
      </c>
      <c r="CT3" s="6" t="n">
        <v>3</v>
      </c>
      <c r="CU3" s="6" t="n">
        <v>192.92</v>
      </c>
      <c r="CV3" s="0"/>
      <c r="CW3" s="5" t="s">
        <f>=SUM(CX2:CX2)/SUM(CW2:CW2)</f>
      </c>
      <c r="CX3" s="0" t="s">
        <v>11</v>
      </c>
      <c r="CY3" s="11" t="n">
        <v>44201</v>
      </c>
      <c r="CZ3" s="6" t="n">
        <v>1</v>
      </c>
      <c r="DA3" s="6" t="n">
        <v>1012.46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  <c r="EI3" s="0"/>
      <c r="EJ3" s="5" t="s">
        <f>=SUM(EK2:EK2)/SUM(EJ2:EJ2)</f>
      </c>
      <c r="EK3" s="0" t="s">
        <v>11</v>
      </c>
    </row>
    <row collapsed="false" customFormat="false" customHeight="false" hidden="false" ht="12.1" outlineLevel="0" r="4">
      <c r="A4" s="11" t="n">
        <v>45575</v>
      </c>
      <c r="B4" s="6" t="n">
        <v>10</v>
      </c>
      <c r="C4" s="6" t="n">
        <v>1039.02</v>
      </c>
      <c r="D4" s="0"/>
      <c r="E4" s="5" t="s">
        <f>=SUM(F2:F3)/SUM(E2:E3)</f>
      </c>
      <c r="F4" s="0" t="s">
        <v>11</v>
      </c>
      <c r="G4" s="11" t="n">
        <v>45621</v>
      </c>
      <c r="H4" s="6" t="n">
        <v>10</v>
      </c>
      <c r="I4" s="6" t="n">
        <v>1743.55</v>
      </c>
      <c r="J4" s="0"/>
      <c r="K4" s="6" t="n">
        <v>4444.5</v>
      </c>
      <c r="L4" s="0" t="s">
        <v>755</v>
      </c>
      <c r="M4" s="0"/>
      <c r="N4" s="6" t="n">
        <v>293.44</v>
      </c>
      <c r="O4" s="0" t="s">
        <v>755</v>
      </c>
      <c r="P4" s="11" t="n">
        <v>45453</v>
      </c>
      <c r="Q4" s="6" t="n">
        <v>10</v>
      </c>
      <c r="R4" s="6" t="n">
        <v>1185.71</v>
      </c>
      <c r="S4" s="11" t="n">
        <v>44330</v>
      </c>
      <c r="T4" s="6" t="n">
        <v>1</v>
      </c>
      <c r="U4" s="6" t="n">
        <v>750.52</v>
      </c>
      <c r="V4" s="11" t="n">
        <v>44491</v>
      </c>
      <c r="W4" s="6" t="n">
        <v>10</v>
      </c>
      <c r="X4" s="6" t="n">
        <v>1273.88</v>
      </c>
      <c r="Y4" s="11" t="n">
        <v>44362</v>
      </c>
      <c r="Z4" s="6" t="n">
        <v>100</v>
      </c>
      <c r="AA4" s="6" t="n">
        <v>703.49</v>
      </c>
      <c r="AB4" s="0"/>
      <c r="AC4" s="6" t="n">
        <v>1898</v>
      </c>
      <c r="AD4" s="0" t="s">
        <v>755</v>
      </c>
      <c r="AE4" s="11" t="n">
        <v>46078</v>
      </c>
      <c r="AF4" s="6" t="n">
        <v>1</v>
      </c>
      <c r="AG4" s="6" t="n">
        <v>390.2</v>
      </c>
      <c r="AH4" s="11" t="n">
        <v>46183</v>
      </c>
      <c r="AI4" s="6" t="n">
        <v>10</v>
      </c>
      <c r="AJ4" s="6" t="n">
        <v>710.42</v>
      </c>
      <c r="AK4" s="11" t="n">
        <v>44411</v>
      </c>
      <c r="AL4" s="6" t="n">
        <v>1000</v>
      </c>
      <c r="AM4" s="6" t="n">
        <v>667.07</v>
      </c>
      <c r="AN4" s="11" t="n">
        <v>44543</v>
      </c>
      <c r="AO4" s="6" t="n">
        <v>100000</v>
      </c>
      <c r="AP4" s="6" t="n">
        <v>965.67</v>
      </c>
      <c r="AQ4" s="11" t="n">
        <v>44656</v>
      </c>
      <c r="AR4" s="6" t="n">
        <v>2</v>
      </c>
      <c r="AS4" s="6" t="n">
        <v>249.17</v>
      </c>
      <c r="AT4" s="0"/>
      <c r="AU4" s="6" t="n">
        <v>145.81</v>
      </c>
      <c r="AV4" s="0" t="s">
        <v>755</v>
      </c>
      <c r="AW4" s="11" t="n">
        <v>44333</v>
      </c>
      <c r="AX4" s="6" t="n">
        <v>1</v>
      </c>
      <c r="AY4" s="6" t="n">
        <v>653.55</v>
      </c>
      <c r="AZ4" s="11" t="n">
        <v>44526</v>
      </c>
      <c r="BA4" s="6" t="n">
        <v>1</v>
      </c>
      <c r="BB4" s="6" t="n">
        <v>469.33</v>
      </c>
      <c r="BC4" s="11" t="n">
        <v>45621</v>
      </c>
      <c r="BD4" s="6" t="n">
        <v>10</v>
      </c>
      <c r="BE4" s="6" t="n">
        <v>511.8</v>
      </c>
      <c r="BF4" s="11" t="n">
        <v>45260</v>
      </c>
      <c r="BG4" s="6" t="n">
        <v>10</v>
      </c>
      <c r="BH4" s="6" t="n">
        <v>367.92</v>
      </c>
      <c r="BI4" s="11" t="n">
        <v>45588</v>
      </c>
      <c r="BJ4" s="6" t="n">
        <v>1000</v>
      </c>
      <c r="BK4" s="6" t="n">
        <v>516.91</v>
      </c>
      <c r="BL4" s="11" t="n">
        <v>44656</v>
      </c>
      <c r="BM4" s="6" t="n">
        <v>10</v>
      </c>
      <c r="BN4" s="6" t="n">
        <v>380.27</v>
      </c>
      <c r="BO4" s="0"/>
      <c r="BP4" s="6" t="n">
        <v>108</v>
      </c>
      <c r="BQ4" s="0" t="s">
        <v>755</v>
      </c>
      <c r="BR4" s="11" t="n">
        <v>45588</v>
      </c>
      <c r="BS4" s="6" t="n">
        <v>10</v>
      </c>
      <c r="BT4" s="6" t="n">
        <v>397.74</v>
      </c>
      <c r="BU4" s="0"/>
      <c r="BV4" s="5" t="s">
        <f>=SUM(BW2:BW3)/SUM(BV2:BV3)</f>
      </c>
      <c r="BW4" s="0" t="s">
        <v>11</v>
      </c>
      <c r="BX4" s="0"/>
      <c r="BY4" s="6" t="n">
        <v>36.04</v>
      </c>
      <c r="BZ4" s="0" t="s">
        <v>755</v>
      </c>
      <c r="CA4" s="11" t="n">
        <v>45532</v>
      </c>
      <c r="CB4" s="6" t="n">
        <v>200</v>
      </c>
      <c r="CC4" s="6" t="n">
        <v>256.15</v>
      </c>
      <c r="CD4" s="0"/>
      <c r="CE4" s="5" t="s">
        <f>=SUM(CF2:CF3)/SUM(CE2:CE3)</f>
      </c>
      <c r="CF4" s="0" t="s">
        <v>11</v>
      </c>
      <c r="CG4" s="0"/>
      <c r="CH4" s="5" t="s">
        <f>=SUM(CI2:CI3)/SUM(CH2:CH3)</f>
      </c>
      <c r="CI4" s="0" t="s">
        <v>11</v>
      </c>
      <c r="CJ4" s="0"/>
      <c r="CK4" s="6" t="n">
        <v>42.8227751</v>
      </c>
      <c r="CL4" s="0" t="s">
        <v>755</v>
      </c>
      <c r="CM4" s="0"/>
      <c r="CN4" s="5" t="s">
        <f>=SUM(CO2:CO3)/SUM(CN2:CN3)</f>
      </c>
      <c r="CO4" s="0" t="s">
        <v>11</v>
      </c>
      <c r="CP4" s="0"/>
      <c r="CQ4" s="6" t="n">
        <v>105.53746083</v>
      </c>
      <c r="CR4" s="0" t="s">
        <v>755</v>
      </c>
      <c r="CS4" s="0"/>
      <c r="CT4" s="5" t="s">
        <f>=SUM(CU2:CU3)/SUM(CT2:CT3)</f>
      </c>
      <c r="CU4" s="0" t="s">
        <v>11</v>
      </c>
      <c r="CV4" s="0"/>
      <c r="CW4" s="6" t="n">
        <v>6.59</v>
      </c>
      <c r="CX4" s="0" t="s">
        <v>755</v>
      </c>
      <c r="CY4" s="11" t="n">
        <v>44230</v>
      </c>
      <c r="CZ4" s="6" t="n">
        <v>1</v>
      </c>
      <c r="DA4" s="6" t="n">
        <v>922.11</v>
      </c>
      <c r="DB4" s="0"/>
      <c r="DC4" s="6" t="n">
        <v>100.47</v>
      </c>
      <c r="DD4" s="0" t="s">
        <v>755</v>
      </c>
      <c r="DE4" s="0"/>
      <c r="DF4" s="6" t="n">
        <v>94.27</v>
      </c>
      <c r="DG4" s="0" t="s">
        <v>755</v>
      </c>
      <c r="DH4" s="0"/>
      <c r="DI4" s="6" t="n">
        <v>94.72</v>
      </c>
      <c r="DJ4" s="0" t="s">
        <v>755</v>
      </c>
      <c r="DK4" s="0"/>
      <c r="DL4" s="6" t="n">
        <v>93.67</v>
      </c>
      <c r="DM4" s="0" t="s">
        <v>755</v>
      </c>
      <c r="DN4" s="0"/>
      <c r="DO4" s="6" t="n">
        <v>94.35</v>
      </c>
      <c r="DP4" s="0" t="s">
        <v>755</v>
      </c>
      <c r="DQ4" s="0"/>
      <c r="DR4" s="6" t="n">
        <v>100.68</v>
      </c>
      <c r="DS4" s="0" t="s">
        <v>755</v>
      </c>
      <c r="DT4" s="0"/>
      <c r="DU4" s="6" t="n">
        <v>86.22</v>
      </c>
      <c r="DV4" s="0" t="s">
        <v>755</v>
      </c>
      <c r="DW4" s="0"/>
      <c r="DX4" s="6" t="n">
        <v>82.148</v>
      </c>
      <c r="DY4" s="0" t="s">
        <v>755</v>
      </c>
      <c r="DZ4" s="0"/>
      <c r="EA4" s="6" t="n">
        <v>96.94</v>
      </c>
      <c r="EB4" s="0" t="s">
        <v>755</v>
      </c>
      <c r="EC4" s="0"/>
      <c r="ED4" s="6" t="n">
        <v>96.32</v>
      </c>
      <c r="EE4" s="0" t="s">
        <v>755</v>
      </c>
      <c r="EF4" s="0"/>
      <c r="EG4" s="6" t="n">
        <v>52.565</v>
      </c>
      <c r="EH4" s="0" t="s">
        <v>755</v>
      </c>
      <c r="EI4" s="0"/>
      <c r="EJ4" s="6" t="n">
        <v>103.32</v>
      </c>
      <c r="EK4" s="0" t="s">
        <v>755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3533.5</v>
      </c>
      <c r="F5" s="0" t="s">
        <v>755</v>
      </c>
      <c r="G5" s="0"/>
      <c r="H5" s="5" t="s">
        <f>=SUM(I2:I4)/SUM(H2:H4)</f>
      </c>
      <c r="I5" s="0" t="s">
        <v>11</v>
      </c>
      <c r="J5" s="0"/>
      <c r="K5" s="6" t="n">
        <v>1</v>
      </c>
      <c r="L5" s="0" t="s">
        <v>756</v>
      </c>
      <c r="M5" s="0"/>
      <c r="N5" s="6" t="n">
        <v>10</v>
      </c>
      <c r="O5" s="0" t="s">
        <v>756</v>
      </c>
      <c r="P5" s="0"/>
      <c r="Q5" s="5" t="s">
        <f>=SUM(R2:R4)/SUM(Q2:Q4)</f>
      </c>
      <c r="R5" s="0" t="s">
        <v>11</v>
      </c>
      <c r="S5" s="11" t="n">
        <v>44543</v>
      </c>
      <c r="T5" s="6" t="n">
        <v>1</v>
      </c>
      <c r="U5" s="6" t="n">
        <v>688.48</v>
      </c>
      <c r="V5" s="11" t="n">
        <v>45257</v>
      </c>
      <c r="W5" s="6" t="n">
        <v>10</v>
      </c>
      <c r="X5" s="6" t="n">
        <v>655.79</v>
      </c>
      <c r="Y5" s="0"/>
      <c r="Z5" s="5" t="s">
        <f>=SUM(AA2:AA4)/SUM(Z2:Z4)</f>
      </c>
      <c r="AA5" s="0" t="s">
        <v>11</v>
      </c>
      <c r="AB5" s="0"/>
      <c r="AC5" s="6" t="n">
        <v>1</v>
      </c>
      <c r="AD5" s="0" t="s">
        <v>756</v>
      </c>
      <c r="AE5" s="11" t="n">
        <v>46197</v>
      </c>
      <c r="AF5" s="6" t="n">
        <v>1</v>
      </c>
      <c r="AG5" s="6" t="n">
        <v>306.15</v>
      </c>
      <c r="AH5" s="0"/>
      <c r="AI5" s="5" t="s">
        <f>=SUM(AJ2:AJ4)/SUM(AI2:AI4)</f>
      </c>
      <c r="AJ5" s="0" t="s">
        <v>11</v>
      </c>
      <c r="AK5" s="11" t="n">
        <v>44529</v>
      </c>
      <c r="AL5" s="6" t="n">
        <v>1000</v>
      </c>
      <c r="AM5" s="6" t="n">
        <v>596.31</v>
      </c>
      <c r="AN5" s="11" t="n">
        <v>45848</v>
      </c>
      <c r="AO5" s="6" t="n">
        <v>100000</v>
      </c>
      <c r="AP5" s="6" t="n">
        <v>599.45</v>
      </c>
      <c r="AQ5" s="11" t="n">
        <v>44897</v>
      </c>
      <c r="AR5" s="6" t="n">
        <v>2</v>
      </c>
      <c r="AS5" s="6" t="n">
        <v>168.2</v>
      </c>
      <c r="AT5" s="0"/>
      <c r="AU5" s="6" t="n">
        <v>10</v>
      </c>
      <c r="AV5" s="0" t="s">
        <v>756</v>
      </c>
      <c r="AW5" s="11" t="n">
        <v>44466</v>
      </c>
      <c r="AX5" s="6" t="n">
        <v>1</v>
      </c>
      <c r="AY5" s="6" t="n">
        <v>597.81</v>
      </c>
      <c r="AZ5" s="0"/>
      <c r="BA5" s="5" t="s">
        <f>=SUM(BB2:BB4)/SUM(BA2:BA4)</f>
      </c>
      <c r="BB5" s="0" t="s">
        <v>11</v>
      </c>
      <c r="BC5" s="0"/>
      <c r="BD5" s="5" t="s">
        <f>=SUM(BE2:BE4)/SUM(BD2:BD4)</f>
      </c>
      <c r="BE5" s="0" t="s">
        <v>11</v>
      </c>
      <c r="BF5" s="11" t="n">
        <v>45639</v>
      </c>
      <c r="BG5" s="6" t="n">
        <v>10</v>
      </c>
      <c r="BH5" s="6" t="n">
        <v>305.23</v>
      </c>
      <c r="BI5" s="11" t="n">
        <v>45748</v>
      </c>
      <c r="BJ5" s="6" t="n">
        <v>1000</v>
      </c>
      <c r="BK5" s="6" t="n">
        <v>498</v>
      </c>
      <c r="BL5" s="0"/>
      <c r="BM5" s="5" t="s">
        <f>=SUM(BN2:BN4)/SUM(BM2:BM4)</f>
      </c>
      <c r="BN5" s="0" t="s">
        <v>11</v>
      </c>
      <c r="BO5" s="0"/>
      <c r="BP5" s="6" t="n">
        <v>10</v>
      </c>
      <c r="BQ5" s="0" t="s">
        <v>756</v>
      </c>
      <c r="BR5" s="11" t="n">
        <v>45621</v>
      </c>
      <c r="BS5" s="6" t="n">
        <v>10</v>
      </c>
      <c r="BT5" s="6" t="n">
        <v>324.49</v>
      </c>
      <c r="BU5" s="0"/>
      <c r="BV5" s="6" t="n">
        <v>39.13</v>
      </c>
      <c r="BW5" s="0" t="s">
        <v>755</v>
      </c>
      <c r="BX5" s="0"/>
      <c r="BY5" s="6" t="n">
        <v>20</v>
      </c>
      <c r="BZ5" s="0" t="s">
        <v>756</v>
      </c>
      <c r="CA5" s="11" t="n">
        <v>45533</v>
      </c>
      <c r="CB5" s="6" t="n">
        <v>100</v>
      </c>
      <c r="CC5" s="6" t="n">
        <v>110.07</v>
      </c>
      <c r="CD5" s="0"/>
      <c r="CE5" s="6" t="n">
        <v>2791.315881</v>
      </c>
      <c r="CF5" s="0" t="s">
        <v>755</v>
      </c>
      <c r="CG5" s="0"/>
      <c r="CH5" s="6" t="n">
        <v>204.29300592</v>
      </c>
      <c r="CI5" s="0" t="s">
        <v>755</v>
      </c>
      <c r="CJ5" s="0"/>
      <c r="CK5" s="6" t="n">
        <v>79</v>
      </c>
      <c r="CL5" s="0" t="s">
        <v>756</v>
      </c>
      <c r="CM5" s="0"/>
      <c r="CN5" s="6" t="n">
        <v>54.96</v>
      </c>
      <c r="CO5" s="0" t="s">
        <v>755</v>
      </c>
      <c r="CP5" s="0"/>
      <c r="CQ5" s="6" t="n">
        <v>6</v>
      </c>
      <c r="CR5" s="0" t="s">
        <v>756</v>
      </c>
      <c r="CS5" s="0"/>
      <c r="CT5" s="6" t="n">
        <v>104.19608145</v>
      </c>
      <c r="CU5" s="0" t="s">
        <v>755</v>
      </c>
      <c r="CV5" s="0"/>
      <c r="CW5" s="6" t="n">
        <v>8</v>
      </c>
      <c r="CX5" s="0" t="s">
        <v>756</v>
      </c>
      <c r="CY5" s="11" t="n">
        <v>44306</v>
      </c>
      <c r="CZ5" s="6" t="n">
        <v>1</v>
      </c>
      <c r="DA5" s="6" t="n">
        <v>883.15</v>
      </c>
      <c r="DB5" s="0"/>
      <c r="DC5" s="6" t="n">
        <v>1</v>
      </c>
      <c r="DD5" s="0" t="s">
        <v>756</v>
      </c>
      <c r="DE5" s="0"/>
      <c r="DF5" s="6" t="n">
        <v>1</v>
      </c>
      <c r="DG5" s="0" t="s">
        <v>756</v>
      </c>
      <c r="DH5" s="0"/>
      <c r="DI5" s="6" t="n">
        <v>1</v>
      </c>
      <c r="DJ5" s="0" t="s">
        <v>756</v>
      </c>
      <c r="DK5" s="0"/>
      <c r="DL5" s="6" t="n">
        <v>1</v>
      </c>
      <c r="DM5" s="0" t="s">
        <v>756</v>
      </c>
      <c r="DN5" s="0"/>
      <c r="DO5" s="6" t="n">
        <v>1</v>
      </c>
      <c r="DP5" s="0" t="s">
        <v>756</v>
      </c>
      <c r="DQ5" s="0"/>
      <c r="DR5" s="6" t="n">
        <v>1</v>
      </c>
      <c r="DS5" s="0" t="s">
        <v>756</v>
      </c>
      <c r="DT5" s="0"/>
      <c r="DU5" s="6" t="n">
        <v>1</v>
      </c>
      <c r="DV5" s="0" t="s">
        <v>756</v>
      </c>
      <c r="DW5" s="0"/>
      <c r="DX5" s="6" t="n">
        <v>1</v>
      </c>
      <c r="DY5" s="0" t="s">
        <v>756</v>
      </c>
      <c r="DZ5" s="0"/>
      <c r="EA5" s="6" t="n">
        <v>1</v>
      </c>
      <c r="EB5" s="0" t="s">
        <v>756</v>
      </c>
      <c r="EC5" s="0"/>
      <c r="ED5" s="6" t="n">
        <v>1</v>
      </c>
      <c r="EE5" s="0" t="s">
        <v>756</v>
      </c>
      <c r="EF5" s="0"/>
      <c r="EG5" s="6" t="n">
        <v>1</v>
      </c>
      <c r="EH5" s="0" t="s">
        <v>756</v>
      </c>
      <c r="EI5" s="0"/>
      <c r="EJ5" s="6" t="n">
        <v>1</v>
      </c>
      <c r="EK5" s="0" t="s">
        <v>756</v>
      </c>
    </row>
    <row collapsed="false" customFormat="false" customHeight="false" hidden="false" ht="12.1" outlineLevel="0" r="6">
      <c r="A6" s="0"/>
      <c r="B6" s="6" t="n">
        <v>109.84</v>
      </c>
      <c r="C6" s="0" t="s">
        <v>755</v>
      </c>
      <c r="D6" s="0"/>
      <c r="E6" s="6" t="n">
        <v>2</v>
      </c>
      <c r="F6" s="0" t="s">
        <v>756</v>
      </c>
      <c r="G6" s="0"/>
      <c r="H6" s="6" t="n">
        <v>179.3</v>
      </c>
      <c r="I6" s="0" t="s">
        <v>755</v>
      </c>
      <c r="J6" s="0"/>
      <c r="K6" s="5" t="s">
        <f>=K5*(ABS(K4)-ABS(K3))</f>
      </c>
      <c r="L6" s="0" t="s">
        <v>757</v>
      </c>
      <c r="M6" s="0"/>
      <c r="N6" s="5" t="s">
        <f>=N5*(ABS(N4)-ABS(N3))</f>
      </c>
      <c r="O6" s="0" t="s">
        <v>757</v>
      </c>
      <c r="P6" s="0"/>
      <c r="Q6" s="6" t="n">
        <v>93.19</v>
      </c>
      <c r="R6" s="0" t="s">
        <v>755</v>
      </c>
      <c r="S6" s="11" t="n">
        <v>44547</v>
      </c>
      <c r="T6" s="6" t="n">
        <v>1</v>
      </c>
      <c r="U6" s="6" t="n">
        <v>590.4</v>
      </c>
      <c r="V6" s="11" t="n">
        <v>45526</v>
      </c>
      <c r="W6" s="6" t="n">
        <v>10</v>
      </c>
      <c r="X6" s="6" t="n">
        <v>545.73</v>
      </c>
      <c r="Y6" s="0"/>
      <c r="Z6" s="6" t="n">
        <v>7.34</v>
      </c>
      <c r="AA6" s="0" t="s">
        <v>755</v>
      </c>
      <c r="AB6" s="0"/>
      <c r="AC6" s="5" t="s">
        <f>=AC5*(ABS(AC4)-ABS(AC3))</f>
      </c>
      <c r="AD6" s="0" t="s">
        <v>757</v>
      </c>
      <c r="AE6" s="0"/>
      <c r="AF6" s="5" t="s">
        <f>=SUM(AG2:AG5)/SUM(AF2:AF5)</f>
      </c>
      <c r="AG6" s="0" t="s">
        <v>11</v>
      </c>
      <c r="AH6" s="0"/>
      <c r="AI6" s="6" t="n">
        <v>58.48</v>
      </c>
      <c r="AJ6" s="0" t="s">
        <v>755</v>
      </c>
      <c r="AK6" s="11" t="n">
        <v>45427</v>
      </c>
      <c r="AL6" s="6" t="n">
        <v>1000</v>
      </c>
      <c r="AM6" s="6" t="n">
        <v>565.94</v>
      </c>
      <c r="AN6" s="0"/>
      <c r="AO6" s="5" t="s">
        <f>=SUM(AP2:AP5)/SUM(AO2:AO5)</f>
      </c>
      <c r="AP6" s="0" t="s">
        <v>11</v>
      </c>
      <c r="AQ6" s="11" t="n">
        <v>44910</v>
      </c>
      <c r="AR6" s="6" t="n">
        <v>2</v>
      </c>
      <c r="AS6" s="6" t="n">
        <v>161.55</v>
      </c>
      <c r="AT6" s="0"/>
      <c r="AU6" s="5" t="s">
        <f>=AU5*(ABS(AU4)-ABS(AU3))</f>
      </c>
      <c r="AV6" s="0" t="s">
        <v>757</v>
      </c>
      <c r="AW6" s="11" t="n">
        <v>44526</v>
      </c>
      <c r="AX6" s="6" t="n">
        <v>1</v>
      </c>
      <c r="AY6" s="6" t="n">
        <v>551.38</v>
      </c>
      <c r="AZ6" s="0"/>
      <c r="BA6" s="6" t="n">
        <v>472.1</v>
      </c>
      <c r="BB6" s="0" t="s">
        <v>755</v>
      </c>
      <c r="BC6" s="0"/>
      <c r="BD6" s="6" t="n">
        <v>42.45</v>
      </c>
      <c r="BE6" s="0" t="s">
        <v>755</v>
      </c>
      <c r="BF6" s="11" t="n">
        <v>45848</v>
      </c>
      <c r="BG6" s="6" t="n">
        <v>10</v>
      </c>
      <c r="BH6" s="6" t="n">
        <v>289.67</v>
      </c>
      <c r="BI6" s="0"/>
      <c r="BJ6" s="5" t="s">
        <f>=SUM(BK2:BK5)/SUM(BJ2:BJ5)</f>
      </c>
      <c r="BK6" s="0" t="s">
        <v>11</v>
      </c>
      <c r="BL6" s="0"/>
      <c r="BM6" s="6" t="n">
        <v>37</v>
      </c>
      <c r="BN6" s="0" t="s">
        <v>755</v>
      </c>
      <c r="BO6" s="0"/>
      <c r="BP6" s="5" t="s">
        <f>=BP5*(ABS(BP4)-ABS(BP3))</f>
      </c>
      <c r="BQ6" s="0" t="s">
        <v>757</v>
      </c>
      <c r="BR6" s="11" t="n">
        <v>45933</v>
      </c>
      <c r="BS6" s="6" t="n">
        <v>10</v>
      </c>
      <c r="BT6" s="6" t="n">
        <v>268.06</v>
      </c>
      <c r="BU6" s="0"/>
      <c r="BV6" s="6" t="n">
        <v>20</v>
      </c>
      <c r="BW6" s="0" t="s">
        <v>756</v>
      </c>
      <c r="BX6" s="0"/>
      <c r="BY6" s="5" t="s">
        <f>=BY5*(ABS(BY4)-ABS(BY3))</f>
      </c>
      <c r="BZ6" s="0" t="s">
        <v>757</v>
      </c>
      <c r="CA6" s="11" t="n">
        <v>46141</v>
      </c>
      <c r="CB6" s="6" t="n">
        <v>100</v>
      </c>
      <c r="CC6" s="6" t="n">
        <v>87.05</v>
      </c>
      <c r="CD6" s="0"/>
      <c r="CE6" s="6" t="n">
        <v>2</v>
      </c>
      <c r="CF6" s="0" t="s">
        <v>756</v>
      </c>
      <c r="CG6" s="0"/>
      <c r="CH6" s="6" t="n">
        <v>20</v>
      </c>
      <c r="CI6" s="0" t="s">
        <v>756</v>
      </c>
      <c r="CJ6" s="0"/>
      <c r="CK6" s="5" t="s">
        <f>=CK5*(ABS(CK4)-ABS(CK3))</f>
      </c>
      <c r="CL6" s="0" t="s">
        <v>757</v>
      </c>
      <c r="CM6" s="0"/>
      <c r="CN6" s="6" t="n">
        <v>50</v>
      </c>
      <c r="CO6" s="0" t="s">
        <v>756</v>
      </c>
      <c r="CP6" s="0"/>
      <c r="CQ6" s="5" t="s">
        <f>=CQ5*(ABS(CQ4)-ABS(CQ3))</f>
      </c>
      <c r="CR6" s="0" t="s">
        <v>757</v>
      </c>
      <c r="CS6" s="0"/>
      <c r="CT6" s="6" t="n">
        <v>5</v>
      </c>
      <c r="CU6" s="0" t="s">
        <v>756</v>
      </c>
      <c r="CV6" s="0"/>
      <c r="CW6" s="5" t="s">
        <f>=CW5*(ABS(CW4)-ABS(CW3))</f>
      </c>
      <c r="CX6" s="0" t="s">
        <v>757</v>
      </c>
      <c r="CY6" s="11" t="n">
        <v>44412</v>
      </c>
      <c r="CZ6" s="6" t="n">
        <v>1</v>
      </c>
      <c r="DA6" s="6" t="n">
        <v>690.74</v>
      </c>
      <c r="DB6" s="0"/>
      <c r="DC6" s="6" t="s">
        <f>=Портфель!G39*Портфель!$Q$13</f>
      </c>
      <c r="DD6" s="0" t="s">
        <v>6</v>
      </c>
      <c r="DE6" s="0"/>
      <c r="DF6" s="6" t="s">
        <f>=Портфель!G40*Портфель!$Q$13</f>
      </c>
      <c r="DG6" s="0" t="s">
        <v>6</v>
      </c>
      <c r="DH6" s="0"/>
      <c r="DI6" s="6" t="s">
        <f>=Портфель!G41*Портфель!$Q$13</f>
      </c>
      <c r="DJ6" s="0" t="s">
        <v>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  <c r="EI6" s="0"/>
      <c r="EJ6" s="6" t="s">
        <f>=Портфель!G50*Портфель!$Q$13</f>
      </c>
      <c r="EK6" s="0" t="s">
        <v>6</v>
      </c>
    </row>
    <row collapsed="false" customFormat="false" customHeight="false" hidden="false" ht="12.1" outlineLevel="0" r="7">
      <c r="A7" s="0"/>
      <c r="B7" s="6" t="n">
        <v>120</v>
      </c>
      <c r="C7" s="0" t="s">
        <v>756</v>
      </c>
      <c r="D7" s="0"/>
      <c r="E7" s="5" t="s">
        <f>=E6*(ABS(E5)-ABS(E4))</f>
      </c>
      <c r="F7" s="0" t="s">
        <v>757</v>
      </c>
      <c r="G7" s="0"/>
      <c r="H7" s="6" t="n">
        <v>30</v>
      </c>
      <c r="I7" s="0" t="s">
        <v>756</v>
      </c>
      <c r="J7" s="0"/>
      <c r="K7" s="0"/>
      <c r="L7" s="0"/>
      <c r="M7" s="0"/>
      <c r="N7" s="0"/>
      <c r="O7" s="0"/>
      <c r="P7" s="0"/>
      <c r="Q7" s="6" t="n">
        <v>30</v>
      </c>
      <c r="R7" s="0" t="s">
        <v>756</v>
      </c>
      <c r="S7" s="0"/>
      <c r="T7" s="5" t="s">
        <f>=SUM(U2:U6)/SUM(T2:T6)</f>
      </c>
      <c r="U7" s="0" t="s">
        <v>11</v>
      </c>
      <c r="V7" s="11" t="n">
        <v>45575</v>
      </c>
      <c r="W7" s="6" t="n">
        <v>10</v>
      </c>
      <c r="X7" s="6" t="n">
        <v>538.02</v>
      </c>
      <c r="Y7" s="0"/>
      <c r="Z7" s="6" t="n">
        <v>300</v>
      </c>
      <c r="AA7" s="0" t="s">
        <v>756</v>
      </c>
      <c r="AB7" s="0"/>
      <c r="AC7" s="0"/>
      <c r="AD7" s="0"/>
      <c r="AE7" s="0"/>
      <c r="AF7" s="6" t="n">
        <v>315.45</v>
      </c>
      <c r="AG7" s="0" t="s">
        <v>755</v>
      </c>
      <c r="AH7" s="0"/>
      <c r="AI7" s="6" t="n">
        <v>30</v>
      </c>
      <c r="AJ7" s="0" t="s">
        <v>756</v>
      </c>
      <c r="AK7" s="11" t="n">
        <v>45525</v>
      </c>
      <c r="AL7" s="6" t="n">
        <v>1000</v>
      </c>
      <c r="AM7" s="6" t="n">
        <v>402.74</v>
      </c>
      <c r="AN7" s="0"/>
      <c r="AO7" s="6" t="n">
        <v>0.004174</v>
      </c>
      <c r="AP7" s="0" t="s">
        <v>755</v>
      </c>
      <c r="AQ7" s="11" t="n">
        <v>45427</v>
      </c>
      <c r="AR7" s="6" t="n">
        <v>2</v>
      </c>
      <c r="AS7" s="6" t="n">
        <v>231.34</v>
      </c>
      <c r="AT7" s="0"/>
      <c r="AU7" s="0"/>
      <c r="AV7" s="0"/>
      <c r="AW7" s="11" t="n">
        <v>44553</v>
      </c>
      <c r="AX7" s="6" t="n">
        <v>1</v>
      </c>
      <c r="AY7" s="6" t="n">
        <v>451.41</v>
      </c>
      <c r="AZ7" s="0"/>
      <c r="BA7" s="6" t="n">
        <v>3</v>
      </c>
      <c r="BB7" s="0" t="s">
        <v>756</v>
      </c>
      <c r="BC7" s="0"/>
      <c r="BD7" s="6" t="n">
        <v>30</v>
      </c>
      <c r="BE7" s="0" t="s">
        <v>756</v>
      </c>
      <c r="BF7" s="0"/>
      <c r="BG7" s="5" t="s">
        <f>=SUM(BH2:BH6)/SUM(BG2:BG6)</f>
      </c>
      <c r="BH7" s="0" t="s">
        <v>11</v>
      </c>
      <c r="BI7" s="0"/>
      <c r="BJ7" s="6" t="n">
        <v>0.2846</v>
      </c>
      <c r="BK7" s="0" t="s">
        <v>755</v>
      </c>
      <c r="BL7" s="0"/>
      <c r="BM7" s="6" t="n">
        <v>30</v>
      </c>
      <c r="BN7" s="0" t="s">
        <v>756</v>
      </c>
      <c r="BO7" s="0"/>
      <c r="BP7" s="0"/>
      <c r="BQ7" s="0"/>
      <c r="BR7" s="11" t="n">
        <v>46197</v>
      </c>
      <c r="BS7" s="6" t="n">
        <v>10</v>
      </c>
      <c r="BT7" s="6" t="n">
        <v>187.11</v>
      </c>
      <c r="BU7" s="0"/>
      <c r="BV7" s="5" t="s">
        <f>=BV6*(ABS(BV5)-ABS(BV4))</f>
      </c>
      <c r="BW7" s="0" t="s">
        <v>757</v>
      </c>
      <c r="BX7" s="0"/>
      <c r="BY7" s="0"/>
      <c r="BZ7" s="0"/>
      <c r="CA7" s="11" t="n">
        <v>46141</v>
      </c>
      <c r="CB7" s="6" t="n">
        <v>100</v>
      </c>
      <c r="CC7" s="6" t="n">
        <v>86.05</v>
      </c>
      <c r="CD7" s="0"/>
      <c r="CE7" s="5" t="s">
        <f>=CE6*(ABS(CE5)-ABS(CE4))</f>
      </c>
      <c r="CF7" s="0" t="s">
        <v>757</v>
      </c>
      <c r="CG7" s="0"/>
      <c r="CH7" s="5" t="s">
        <f>=CH6*(ABS(CH5)-ABS(CH4))</f>
      </c>
      <c r="CI7" s="0" t="s">
        <v>757</v>
      </c>
      <c r="CJ7" s="0"/>
      <c r="CK7" s="0"/>
      <c r="CL7" s="0"/>
      <c r="CM7" s="0"/>
      <c r="CN7" s="5" t="s">
        <f>=CN6*(ABS(CN5)-ABS(CN4))</f>
      </c>
      <c r="CO7" s="0" t="s">
        <v>757</v>
      </c>
      <c r="CP7" s="0"/>
      <c r="CQ7" s="0"/>
      <c r="CR7" s="0"/>
      <c r="CS7" s="0"/>
      <c r="CT7" s="5" t="s">
        <f>=CT6*(ABS(CT5)-ABS(CT4))</f>
      </c>
      <c r="CU7" s="0" t="s">
        <v>757</v>
      </c>
      <c r="CV7" s="0"/>
      <c r="CW7" s="0"/>
      <c r="CX7" s="0"/>
      <c r="CY7" s="11" t="n">
        <v>44474</v>
      </c>
      <c r="CZ7" s="6" t="n">
        <v>1</v>
      </c>
      <c r="DA7" s="6" t="n">
        <v>593.16</v>
      </c>
      <c r="DB7" s="0"/>
      <c r="DC7" s="6" t="s">
        <f>=Портфель!H39*Портфель!$Q$13</f>
      </c>
      <c r="DD7" s="0" t="s">
        <v>7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  <c r="EI7" s="0"/>
      <c r="EJ7" s="6" t="s">
        <f>=Портфель!H50*Портфель!$Q$13</f>
      </c>
      <c r="EK7" s="0" t="s">
        <v>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757</v>
      </c>
      <c r="D8" s="0"/>
      <c r="E8" s="0"/>
      <c r="F8" s="0"/>
      <c r="G8" s="0"/>
      <c r="H8" s="5" t="s">
        <f>=H7*(ABS(H6)-ABS(H5))</f>
      </c>
      <c r="I8" s="0" t="s">
        <v>757</v>
      </c>
      <c r="J8" s="0"/>
      <c r="K8" s="0"/>
      <c r="L8" s="0"/>
      <c r="M8" s="0"/>
      <c r="N8" s="0"/>
      <c r="O8" s="0"/>
      <c r="P8" s="0"/>
      <c r="Q8" s="5" t="s">
        <f>=Q7*(ABS(Q6)-ABS(Q5))</f>
      </c>
      <c r="R8" s="0" t="s">
        <v>757</v>
      </c>
      <c r="S8" s="0"/>
      <c r="T8" s="6" t="n">
        <v>500.8</v>
      </c>
      <c r="U8" s="0" t="s">
        <v>755</v>
      </c>
      <c r="V8" s="11" t="n">
        <v>45643</v>
      </c>
      <c r="W8" s="6" t="n">
        <v>10</v>
      </c>
      <c r="X8" s="6" t="n">
        <v>455.77</v>
      </c>
      <c r="Y8" s="0"/>
      <c r="Z8" s="5" t="s">
        <f>=Z7*(ABS(Z6)-ABS(Z5))</f>
      </c>
      <c r="AA8" s="0" t="s">
        <v>757</v>
      </c>
      <c r="AB8" s="0"/>
      <c r="AC8" s="0"/>
      <c r="AD8" s="0"/>
      <c r="AE8" s="0"/>
      <c r="AF8" s="6" t="n">
        <v>6</v>
      </c>
      <c r="AG8" s="0" t="s">
        <v>756</v>
      </c>
      <c r="AH8" s="0"/>
      <c r="AI8" s="5" t="s">
        <f>=AI7*(ABS(AI6)-ABS(AI5))</f>
      </c>
      <c r="AJ8" s="0" t="s">
        <v>757</v>
      </c>
      <c r="AK8" s="11" t="n">
        <v>45575</v>
      </c>
      <c r="AL8" s="6" t="n">
        <v>1000</v>
      </c>
      <c r="AM8" s="6" t="n">
        <v>349.71</v>
      </c>
      <c r="AN8" s="0"/>
      <c r="AO8" s="6" t="n">
        <v>400000</v>
      </c>
      <c r="AP8" s="0" t="s">
        <v>756</v>
      </c>
      <c r="AQ8" s="11" t="n">
        <v>45454</v>
      </c>
      <c r="AR8" s="6" t="n">
        <v>2</v>
      </c>
      <c r="AS8" s="6" t="n">
        <v>197.87</v>
      </c>
      <c r="AT8" s="0"/>
      <c r="AU8" s="0"/>
      <c r="AV8" s="0"/>
      <c r="AW8" s="11" t="n">
        <v>44656</v>
      </c>
      <c r="AX8" s="6" t="n">
        <v>1</v>
      </c>
      <c r="AY8" s="6" t="n">
        <v>259.17</v>
      </c>
      <c r="AZ8" s="0"/>
      <c r="BA8" s="5" t="s">
        <f>=BA7*(ABS(BA6)-ABS(BA5))</f>
      </c>
      <c r="BB8" s="0" t="s">
        <v>757</v>
      </c>
      <c r="BC8" s="0"/>
      <c r="BD8" s="5" t="s">
        <f>=BD7*(ABS(BD6)-ABS(BD5))</f>
      </c>
      <c r="BE8" s="0" t="s">
        <v>757</v>
      </c>
      <c r="BF8" s="0"/>
      <c r="BG8" s="6" t="n">
        <v>23.565</v>
      </c>
      <c r="BH8" s="0" t="s">
        <v>755</v>
      </c>
      <c r="BI8" s="0"/>
      <c r="BJ8" s="6" t="n">
        <v>4000</v>
      </c>
      <c r="BK8" s="0" t="s">
        <v>756</v>
      </c>
      <c r="BL8" s="0"/>
      <c r="BM8" s="5" t="s">
        <f>=BM7*(ABS(BM6)-ABS(BM5))</f>
      </c>
      <c r="BN8" s="0" t="s">
        <v>757</v>
      </c>
      <c r="BO8" s="0"/>
      <c r="BP8" s="0"/>
      <c r="BQ8" s="0"/>
      <c r="BR8" s="0"/>
      <c r="BS8" s="5" t="s">
        <f>=SUM(BT2:BT7)/SUM(BS2:BS7)</f>
      </c>
      <c r="BT8" s="0" t="s">
        <v>11</v>
      </c>
      <c r="BU8" s="0"/>
      <c r="BV8" s="0"/>
      <c r="BW8" s="0"/>
      <c r="BX8" s="0"/>
      <c r="BY8" s="0"/>
      <c r="BZ8" s="0"/>
      <c r="CA8" s="11" t="n">
        <v>46197</v>
      </c>
      <c r="CB8" s="6" t="n">
        <v>100</v>
      </c>
      <c r="CC8" s="6" t="n">
        <v>68.04</v>
      </c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5" t="s">
        <f>=SUM(DA2:DA7)/SUM(CZ2:CZ7)</f>
      </c>
      <c r="DA8" s="0" t="s">
        <v>11</v>
      </c>
      <c r="DB8" s="0"/>
      <c r="DC8" s="5" t="s">
        <f>=DC5*(DC6*DC4/100-DC3+DC7)</f>
      </c>
      <c r="DD8" s="0" t="s">
        <v>757</v>
      </c>
      <c r="DE8" s="0"/>
      <c r="DF8" s="5" t="s">
        <f>=DF5*(DF6*DF4/100-DF3+DF7)</f>
      </c>
      <c r="DG8" s="0" t="s">
        <v>757</v>
      </c>
      <c r="DH8" s="0"/>
      <c r="DI8" s="5" t="s">
        <f>=DI5*(DI6*DI4/100-DI3+DI7)</f>
      </c>
      <c r="DJ8" s="0" t="s">
        <v>757</v>
      </c>
      <c r="DK8" s="0"/>
      <c r="DL8" s="5" t="s">
        <f>=DL5*(DL6*DL4/100-DL3+DL7)</f>
      </c>
      <c r="DM8" s="0" t="s">
        <v>757</v>
      </c>
      <c r="DN8" s="0"/>
      <c r="DO8" s="5" t="s">
        <f>=DO5*(DO6*DO4/100-DO3+DO7)</f>
      </c>
      <c r="DP8" s="0" t="s">
        <v>757</v>
      </c>
      <c r="DQ8" s="0"/>
      <c r="DR8" s="5" t="s">
        <f>=DR5*(DR6*DR4/100-DR3+DR7)</f>
      </c>
      <c r="DS8" s="0" t="s">
        <v>757</v>
      </c>
      <c r="DT8" s="0"/>
      <c r="DU8" s="5" t="s">
        <f>=DU5*(DU6*DU4/100-DU3+DU7)</f>
      </c>
      <c r="DV8" s="0" t="s">
        <v>757</v>
      </c>
      <c r="DW8" s="0"/>
      <c r="DX8" s="5" t="s">
        <f>=DX5*(DX6*DX4/100-DX3+DX7)</f>
      </c>
      <c r="DY8" s="0" t="s">
        <v>757</v>
      </c>
      <c r="DZ8" s="0"/>
      <c r="EA8" s="5" t="s">
        <f>=EA5*(EA6*EA4/100-EA3+EA7)</f>
      </c>
      <c r="EB8" s="0" t="s">
        <v>757</v>
      </c>
      <c r="EC8" s="0"/>
      <c r="ED8" s="5" t="s">
        <f>=ED5*(ED6*ED4/100-ED3+ED7)</f>
      </c>
      <c r="EE8" s="0" t="s">
        <v>757</v>
      </c>
      <c r="EF8" s="0"/>
      <c r="EG8" s="5" t="s">
        <f>=EG5*(EG6*EG4/100-EG3+EG7)</f>
      </c>
      <c r="EH8" s="0" t="s">
        <v>757</v>
      </c>
      <c r="EI8" s="0"/>
      <c r="EJ8" s="5" t="s">
        <f>=EJ5*(EJ6*EJ4/100-EJ3+EJ7)</f>
      </c>
      <c r="EK8" s="0" t="s">
        <v>757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6" t="n">
        <v>5</v>
      </c>
      <c r="U9" s="0" t="s">
        <v>756</v>
      </c>
      <c r="V9" s="11" t="n">
        <v>45849</v>
      </c>
      <c r="W9" s="6" t="n">
        <v>10</v>
      </c>
      <c r="X9" s="6" t="n">
        <v>447.57</v>
      </c>
      <c r="Y9" s="0"/>
      <c r="Z9" s="0"/>
      <c r="AA9" s="0"/>
      <c r="AB9" s="0"/>
      <c r="AC9" s="0"/>
      <c r="AD9" s="0"/>
      <c r="AE9" s="0"/>
      <c r="AF9" s="5" t="s">
        <f>=AF8*(ABS(AF7)-ABS(AF6))</f>
      </c>
      <c r="AG9" s="0" t="s">
        <v>757</v>
      </c>
      <c r="AH9" s="0"/>
      <c r="AI9" s="0"/>
      <c r="AJ9" s="0"/>
      <c r="AK9" s="11" t="n">
        <v>45849</v>
      </c>
      <c r="AL9" s="6" t="n">
        <v>1000</v>
      </c>
      <c r="AM9" s="6" t="n">
        <v>332.4</v>
      </c>
      <c r="AN9" s="0"/>
      <c r="AO9" s="5" t="s">
        <f>=AO8*(ABS(AO7)-ABS(AO6))</f>
      </c>
      <c r="AP9" s="0" t="s">
        <v>757</v>
      </c>
      <c r="AQ9" s="11" t="n">
        <v>45575</v>
      </c>
      <c r="AR9" s="6" t="n">
        <v>2</v>
      </c>
      <c r="AS9" s="6" t="n">
        <v>172.33</v>
      </c>
      <c r="AT9" s="0"/>
      <c r="AU9" s="0"/>
      <c r="AV9" s="0"/>
      <c r="AW9" s="11" t="n">
        <v>44910</v>
      </c>
      <c r="AX9" s="6" t="n">
        <v>1</v>
      </c>
      <c r="AY9" s="6" t="n">
        <v>160.79</v>
      </c>
      <c r="AZ9" s="0"/>
      <c r="BA9" s="0"/>
      <c r="BB9" s="0"/>
      <c r="BC9" s="0"/>
      <c r="BD9" s="0"/>
      <c r="BE9" s="0"/>
      <c r="BF9" s="0"/>
      <c r="BG9" s="6" t="n">
        <v>50</v>
      </c>
      <c r="BH9" s="0" t="s">
        <v>756</v>
      </c>
      <c r="BI9" s="0"/>
      <c r="BJ9" s="5" t="s">
        <f>=BJ8*(ABS(BJ7)-ABS(BJ6))</f>
      </c>
      <c r="BK9" s="0" t="s">
        <v>757</v>
      </c>
      <c r="BL9" s="0"/>
      <c r="BM9" s="0"/>
      <c r="BN9" s="0"/>
      <c r="BO9" s="0"/>
      <c r="BP9" s="0"/>
      <c r="BQ9" s="0"/>
      <c r="BR9" s="0"/>
      <c r="BS9" s="6" t="n">
        <v>16.06</v>
      </c>
      <c r="BT9" s="0" t="s">
        <v>755</v>
      </c>
      <c r="BU9" s="0"/>
      <c r="BV9" s="0"/>
      <c r="BW9" s="0"/>
      <c r="BX9" s="0"/>
      <c r="BY9" s="0"/>
      <c r="BZ9" s="0"/>
      <c r="CA9" s="0"/>
      <c r="CB9" s="5" t="s">
        <f>=SUM(CC2:CC8)/SUM(CB2:CB8)</f>
      </c>
      <c r="CC9" s="0" t="s">
        <v>11</v>
      </c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6" t="n">
        <v>55.965</v>
      </c>
      <c r="DA9" s="0" t="s">
        <v>755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5" t="s">
        <f>=T9*(ABS(T8)-ABS(T7))</f>
      </c>
      <c r="U10" s="0" t="s">
        <v>757</v>
      </c>
      <c r="V10" s="11" t="n">
        <v>45933</v>
      </c>
      <c r="W10" s="6" t="n">
        <v>10</v>
      </c>
      <c r="X10" s="6" t="n">
        <v>415.45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46197</v>
      </c>
      <c r="AL10" s="6" t="n">
        <v>1000</v>
      </c>
      <c r="AM10" s="6" t="n">
        <v>207.13</v>
      </c>
      <c r="AN10" s="0"/>
      <c r="AO10" s="0"/>
      <c r="AP10" s="0"/>
      <c r="AQ10" s="11" t="n">
        <v>45621</v>
      </c>
      <c r="AR10" s="6" t="n">
        <v>2</v>
      </c>
      <c r="AS10" s="6" t="n">
        <v>145.11</v>
      </c>
      <c r="AT10" s="0"/>
      <c r="AU10" s="0"/>
      <c r="AV10" s="0"/>
      <c r="AW10" s="11" t="n">
        <v>45251</v>
      </c>
      <c r="AX10" s="6" t="n">
        <v>1</v>
      </c>
      <c r="AY10" s="6" t="n">
        <v>186.71</v>
      </c>
      <c r="AZ10" s="0"/>
      <c r="BA10" s="0"/>
      <c r="BB10" s="0"/>
      <c r="BC10" s="0"/>
      <c r="BD10" s="0"/>
      <c r="BE10" s="0"/>
      <c r="BF10" s="0"/>
      <c r="BG10" s="5" t="s">
        <f>=BG9*(ABS(BG8)-ABS(BG7))</f>
      </c>
      <c r="BH10" s="0" t="s">
        <v>757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6" t="n">
        <v>60</v>
      </c>
      <c r="BT10" s="0" t="s">
        <v>756</v>
      </c>
      <c r="BU10" s="0"/>
      <c r="BV10" s="0"/>
      <c r="BW10" s="0"/>
      <c r="BX10" s="0"/>
      <c r="BY10" s="0"/>
      <c r="BZ10" s="0"/>
      <c r="CA10" s="0"/>
      <c r="CB10" s="6" t="n">
        <v>0.538</v>
      </c>
      <c r="CC10" s="0" t="s">
        <v>755</v>
      </c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6" t="n">
        <v>6</v>
      </c>
      <c r="DA10" s="0" t="s">
        <v>756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11" t="n">
        <v>46077</v>
      </c>
      <c r="W11" s="6" t="n">
        <v>10</v>
      </c>
      <c r="X11" s="6" t="n">
        <v>395.54</v>
      </c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5" t="s">
        <f>=SUM(AM2:AM10)/SUM(AL2:AL10)</f>
      </c>
      <c r="AM11" s="0" t="s">
        <v>11</v>
      </c>
      <c r="AN11" s="0"/>
      <c r="AO11" s="0"/>
      <c r="AP11" s="0"/>
      <c r="AQ11" s="11" t="n">
        <v>45621</v>
      </c>
      <c r="AR11" s="6" t="n">
        <v>2</v>
      </c>
      <c r="AS11" s="6" t="n">
        <v>143.17</v>
      </c>
      <c r="AT11" s="0"/>
      <c r="AU11" s="0"/>
      <c r="AV11" s="0"/>
      <c r="AW11" s="11" t="n">
        <v>45427</v>
      </c>
      <c r="AX11" s="6" t="n">
        <v>1</v>
      </c>
      <c r="AY11" s="6" t="n">
        <v>188.71</v>
      </c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5" t="s">
        <f>=BS10*(ABS(BS9)-ABS(BS8))</f>
      </c>
      <c r="BT11" s="0" t="s">
        <v>757</v>
      </c>
      <c r="BU11" s="0"/>
      <c r="BV11" s="0"/>
      <c r="BW11" s="0"/>
      <c r="BX11" s="0"/>
      <c r="BY11" s="0"/>
      <c r="BZ11" s="0"/>
      <c r="CA11" s="0"/>
      <c r="CB11" s="6" t="n">
        <v>800</v>
      </c>
      <c r="CC11" s="0" t="s">
        <v>756</v>
      </c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6" t="s">
        <f>=Портфель!G38*Портфель!$Q$13</f>
      </c>
      <c r="DA11" s="0" t="s">
        <v>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46141</v>
      </c>
      <c r="W12" s="6" t="n">
        <v>10</v>
      </c>
      <c r="X12" s="6" t="n">
        <v>282.97</v>
      </c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6" t="n">
        <v>0.1878</v>
      </c>
      <c r="AM12" s="0" t="s">
        <v>755</v>
      </c>
      <c r="AN12" s="0"/>
      <c r="AO12" s="0"/>
      <c r="AP12" s="0"/>
      <c r="AQ12" s="11" t="n">
        <v>45621</v>
      </c>
      <c r="AR12" s="6" t="n">
        <v>2</v>
      </c>
      <c r="AS12" s="6" t="n">
        <v>141.09</v>
      </c>
      <c r="AT12" s="0"/>
      <c r="AU12" s="0"/>
      <c r="AV12" s="0"/>
      <c r="AW12" s="11" t="n">
        <v>45483</v>
      </c>
      <c r="AX12" s="6" t="n">
        <v>1</v>
      </c>
      <c r="AY12" s="6" t="n">
        <v>144.09</v>
      </c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5" t="s">
        <f>=CB11*(ABS(CB10)-ABS(CB9))</f>
      </c>
      <c r="CC12" s="0" t="s">
        <v>757</v>
      </c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6" t="s">
        <f>=Портфель!H38*Портфель!$Q$13</f>
      </c>
      <c r="DA12" s="0" t="s">
        <v>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46141</v>
      </c>
      <c r="W13" s="6" t="n">
        <v>10</v>
      </c>
      <c r="X13" s="6" t="n">
        <v>272.87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6" t="n">
        <v>9000</v>
      </c>
      <c r="AM13" s="0" t="s">
        <v>756</v>
      </c>
      <c r="AN13" s="0"/>
      <c r="AO13" s="0"/>
      <c r="AP13" s="0"/>
      <c r="AQ13" s="11" t="n">
        <v>45643</v>
      </c>
      <c r="AR13" s="6" t="n">
        <v>2</v>
      </c>
      <c r="AS13" s="6" t="n">
        <v>128.52</v>
      </c>
      <c r="AT13" s="0"/>
      <c r="AU13" s="0"/>
      <c r="AV13" s="0"/>
      <c r="AW13" s="11" t="n">
        <v>45526</v>
      </c>
      <c r="AX13" s="6" t="n">
        <v>1</v>
      </c>
      <c r="AY13" s="6" t="n">
        <v>140.08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5" t="s">
        <f>=CZ10*(CZ11*CZ9/100-CZ8+CZ12)</f>
      </c>
      <c r="DA13" s="0" t="s">
        <v>757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46183</v>
      </c>
      <c r="W14" s="6" t="n">
        <v>10</v>
      </c>
      <c r="X14" s="6" t="n">
        <v>230.14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5" t="s">
        <f>=AL13*(ABS(AL12)-ABS(AL11))</f>
      </c>
      <c r="AM14" s="0" t="s">
        <v>757</v>
      </c>
      <c r="AN14" s="0"/>
      <c r="AO14" s="0"/>
      <c r="AP14" s="0"/>
      <c r="AQ14" s="0"/>
      <c r="AR14" s="5" t="s">
        <f>=SUM(AS2:AS13)/SUM(AR2:AR13)</f>
      </c>
      <c r="AS14" s="0" t="s">
        <v>11</v>
      </c>
      <c r="AT14" s="0"/>
      <c r="AU14" s="0"/>
      <c r="AV14" s="0"/>
      <c r="AW14" s="11" t="n">
        <v>45526</v>
      </c>
      <c r="AX14" s="6" t="n">
        <v>1</v>
      </c>
      <c r="AY14" s="6" t="n">
        <v>139.09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5" t="s">
        <f>=SUM(X2:X14)/SUM(W2:W14)</f>
      </c>
      <c r="X15" s="0" t="s">
        <v>11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6" t="n">
        <v>64.025</v>
      </c>
      <c r="AS15" s="0" t="s">
        <v>755</v>
      </c>
      <c r="AT15" s="0"/>
      <c r="AU15" s="0"/>
      <c r="AV15" s="0"/>
      <c r="AW15" s="11" t="n">
        <v>45526</v>
      </c>
      <c r="AX15" s="6" t="n">
        <v>1</v>
      </c>
      <c r="AY15" s="6" t="n">
        <v>137.08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6" t="n">
        <v>18.27</v>
      </c>
      <c r="X16" s="0" t="s">
        <v>755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6" t="n">
        <v>24</v>
      </c>
      <c r="AS16" s="0" t="s">
        <v>756</v>
      </c>
      <c r="AT16" s="0"/>
      <c r="AU16" s="0"/>
      <c r="AV16" s="0"/>
      <c r="AW16" s="11" t="n">
        <v>45533</v>
      </c>
      <c r="AX16" s="6" t="n">
        <v>1</v>
      </c>
      <c r="AY16" s="6" t="n">
        <v>92.16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6" t="n">
        <v>130</v>
      </c>
      <c r="X17" s="0" t="s">
        <v>756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5" t="s">
        <f>=AR16*(ABS(AR15)-ABS(AR14))</f>
      </c>
      <c r="AS17" s="0" t="s">
        <v>757</v>
      </c>
      <c r="AT17" s="0"/>
      <c r="AU17" s="0"/>
      <c r="AV17" s="0"/>
      <c r="AW17" s="11" t="n">
        <v>45533</v>
      </c>
      <c r="AX17" s="6" t="n">
        <v>1</v>
      </c>
      <c r="AY17" s="6" t="n">
        <v>91.25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5" t="s">
        <f>=W17*(ABS(W16)-ABS(W15))</f>
      </c>
      <c r="X18" s="0" t="s">
        <v>757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45533</v>
      </c>
      <c r="AX18" s="6" t="n">
        <v>1</v>
      </c>
      <c r="AY18" s="6" t="n">
        <v>90.05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45621</v>
      </c>
      <c r="AX19" s="6" t="n">
        <v>2</v>
      </c>
      <c r="AY19" s="6" t="n">
        <v>168.9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45621</v>
      </c>
      <c r="AX20" s="6" t="n">
        <v>2</v>
      </c>
      <c r="AY20" s="6" t="n">
        <v>166.9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45643</v>
      </c>
      <c r="AX21" s="6" t="n">
        <v>2</v>
      </c>
      <c r="AY21" s="6" t="n">
        <v>152.09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45922</v>
      </c>
      <c r="AX22" s="6" t="n">
        <v>2</v>
      </c>
      <c r="AY22" s="6" t="n">
        <v>123.57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45922</v>
      </c>
      <c r="AX23" s="6" t="n">
        <v>2</v>
      </c>
      <c r="AY23" s="6" t="n">
        <v>123.08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45922</v>
      </c>
      <c r="AX24" s="6" t="n">
        <v>2</v>
      </c>
      <c r="AY24" s="6" t="n">
        <v>122.37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45922</v>
      </c>
      <c r="AX25" s="6" t="n">
        <v>2</v>
      </c>
      <c r="AY25" s="6" t="n">
        <v>120.17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11" t="n">
        <v>45922</v>
      </c>
      <c r="AX26" s="6" t="n">
        <v>2</v>
      </c>
      <c r="AY26" s="6" t="n">
        <v>118.27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11" t="n">
        <v>45922</v>
      </c>
      <c r="AX27" s="6" t="n">
        <v>2</v>
      </c>
      <c r="AY27" s="6" t="n">
        <v>116.07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5" t="s">
        <f>=SUM(AY2:AY27)/SUM(AX2:AX27)</f>
      </c>
      <c r="AY28" s="0" t="s">
        <v>11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6" t="n">
        <v>40</v>
      </c>
      <c r="AY29" s="0" t="s">
        <v>755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6" t="n">
        <v>36</v>
      </c>
      <c r="AY30" s="0" t="s">
        <v>756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5" t="s">
        <f>=AX30*(ABS(AX29)-ABS(AX28))</f>
      </c>
      <c r="AY31" s="0" t="s">
        <v>757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148</v>
      </c>
      <c r="B1" s="18" t="s">
        <v>0</v>
      </c>
      <c r="C1" s="18" t="s">
        <v>2</v>
      </c>
      <c r="D1" s="18" t="s">
        <v>758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759</v>
      </c>
      <c r="L1" s="18" t="s">
        <v>760</v>
      </c>
      <c r="M1" s="18" t="s">
        <v>19</v>
      </c>
      <c r="N1" s="18" t="s">
        <v>761</v>
      </c>
    </row>
    <row collapsed="false" customFormat="false" customHeight="false" hidden="false" ht="12.1" outlineLevel="0" r="2">
      <c r="A2" s="21" t="n">
        <v>44187</v>
      </c>
      <c r="B2" s="22" t="s">
        <v>762</v>
      </c>
      <c r="C2" s="22" t="s">
        <v>155</v>
      </c>
      <c r="D2" s="22" t="s">
        <v>762</v>
      </c>
      <c r="E2" s="22" t="s">
        <v>763</v>
      </c>
      <c r="F2" s="22" t="s">
        <v>19</v>
      </c>
      <c r="G2" s="23" t="n">
        <v>1</v>
      </c>
      <c r="H2" s="24" t="n">
        <v>40000</v>
      </c>
      <c r="I2" s="24" t="n">
        <v>40000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44187</v>
      </c>
      <c r="B3" s="22" t="s">
        <v>762</v>
      </c>
      <c r="C3" s="22" t="s">
        <v>155</v>
      </c>
      <c r="D3" s="22" t="s">
        <v>762</v>
      </c>
      <c r="E3" s="22" t="s">
        <v>763</v>
      </c>
      <c r="F3" s="22" t="s">
        <v>19</v>
      </c>
      <c r="G3" s="23" t="n">
        <v>1</v>
      </c>
      <c r="H3" s="24" t="n">
        <v>5500</v>
      </c>
      <c r="I3" s="24" t="n">
        <v>5500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44187</v>
      </c>
      <c r="B4" s="16" t="s">
        <v>97</v>
      </c>
      <c r="C4" s="16" t="s">
        <v>764</v>
      </c>
      <c r="D4" s="16" t="s">
        <v>688</v>
      </c>
      <c r="E4" s="16" t="s">
        <v>89</v>
      </c>
      <c r="F4" s="16" t="s">
        <v>19</v>
      </c>
      <c r="G4" s="7" t="n">
        <v>1</v>
      </c>
      <c r="H4" s="6" t="n">
        <v>5111</v>
      </c>
      <c r="I4" s="6" t="n">
        <v>-5111</v>
      </c>
      <c r="J4" s="6" t="n">
        <v>-0</v>
      </c>
      <c r="K4" s="6" t="n">
        <v>-3.07</v>
      </c>
      <c r="L4" s="6" t="n">
        <v>-0.47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44187</v>
      </c>
      <c r="B5" s="16" t="s">
        <v>93</v>
      </c>
      <c r="C5" s="16" t="s">
        <v>765</v>
      </c>
      <c r="D5" s="16" t="s">
        <v>688</v>
      </c>
      <c r="E5" s="16" t="s">
        <v>89</v>
      </c>
      <c r="F5" s="16" t="s">
        <v>19</v>
      </c>
      <c r="G5" s="7" t="n">
        <v>1</v>
      </c>
      <c r="H5" s="6" t="n">
        <v>2782</v>
      </c>
      <c r="I5" s="6" t="n">
        <v>-2782</v>
      </c>
      <c r="J5" s="6" t="n">
        <v>-0</v>
      </c>
      <c r="K5" s="6" t="n">
        <v>-1.67</v>
      </c>
      <c r="L5" s="6" t="n">
        <v>-0.26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44187</v>
      </c>
      <c r="B6" s="16" t="s">
        <v>692</v>
      </c>
      <c r="C6" s="16" t="s">
        <v>766</v>
      </c>
      <c r="D6" s="16" t="s">
        <v>688</v>
      </c>
      <c r="E6" s="16" t="s">
        <v>89</v>
      </c>
      <c r="F6" s="16" t="s">
        <v>19</v>
      </c>
      <c r="G6" s="7" t="n">
        <v>2</v>
      </c>
      <c r="H6" s="6" t="n">
        <v>1815</v>
      </c>
      <c r="I6" s="6" t="n">
        <v>-3630</v>
      </c>
      <c r="J6" s="6" t="n">
        <v>-0</v>
      </c>
      <c r="K6" s="6" t="n">
        <v>-2.18</v>
      </c>
      <c r="L6" s="6" t="n">
        <v>-0.33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44187</v>
      </c>
      <c r="B7" s="16" t="s">
        <v>91</v>
      </c>
      <c r="C7" s="16" t="s">
        <v>767</v>
      </c>
      <c r="D7" s="16" t="s">
        <v>688</v>
      </c>
      <c r="E7" s="16" t="s">
        <v>89</v>
      </c>
      <c r="F7" s="16" t="s">
        <v>19</v>
      </c>
      <c r="G7" s="7" t="n">
        <v>4</v>
      </c>
      <c r="H7" s="6" t="n">
        <v>952.8</v>
      </c>
      <c r="I7" s="6" t="n">
        <v>-3811.2</v>
      </c>
      <c r="J7" s="6" t="n">
        <v>-0</v>
      </c>
      <c r="K7" s="6" t="n">
        <v>-2.29</v>
      </c>
      <c r="L7" s="6" t="n">
        <v>-0.35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44187</v>
      </c>
      <c r="B8" s="16" t="s">
        <v>88</v>
      </c>
      <c r="C8" s="16" t="s">
        <v>768</v>
      </c>
      <c r="D8" s="16" t="s">
        <v>688</v>
      </c>
      <c r="E8" s="16" t="s">
        <v>89</v>
      </c>
      <c r="F8" s="16" t="s">
        <v>19</v>
      </c>
      <c r="G8" s="7" t="n">
        <v>1</v>
      </c>
      <c r="H8" s="6" t="n">
        <v>4008.5</v>
      </c>
      <c r="I8" s="6" t="n">
        <v>-4008.5</v>
      </c>
      <c r="J8" s="6" t="n">
        <v>-0</v>
      </c>
      <c r="K8" s="6" t="n">
        <v>-2.4</v>
      </c>
      <c r="L8" s="6" t="n">
        <v>-0.37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44187</v>
      </c>
      <c r="B9" s="16" t="s">
        <v>95</v>
      </c>
      <c r="C9" s="16" t="s">
        <v>769</v>
      </c>
      <c r="D9" s="16" t="s">
        <v>688</v>
      </c>
      <c r="E9" s="16" t="s">
        <v>89</v>
      </c>
      <c r="F9" s="16" t="s">
        <v>19</v>
      </c>
      <c r="G9" s="7" t="n">
        <v>4</v>
      </c>
      <c r="H9" s="6" t="n">
        <v>965</v>
      </c>
      <c r="I9" s="6" t="n">
        <v>-3860</v>
      </c>
      <c r="J9" s="6" t="n">
        <v>-0</v>
      </c>
      <c r="K9" s="6" t="n">
        <v>-2.32</v>
      </c>
      <c r="L9" s="6" t="n">
        <v>-0.36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44187</v>
      </c>
      <c r="B10" s="16" t="s">
        <v>693</v>
      </c>
      <c r="C10" s="16" t="s">
        <v>770</v>
      </c>
      <c r="D10" s="16" t="s">
        <v>688</v>
      </c>
      <c r="E10" s="16" t="s">
        <v>89</v>
      </c>
      <c r="F10" s="16" t="s">
        <v>19</v>
      </c>
      <c r="G10" s="7" t="n">
        <v>1</v>
      </c>
      <c r="H10" s="6" t="n">
        <v>769.9</v>
      </c>
      <c r="I10" s="6" t="n">
        <v>-769.9</v>
      </c>
      <c r="J10" s="6" t="n">
        <v>-0</v>
      </c>
      <c r="K10" s="6" t="n">
        <v>-0.46</v>
      </c>
      <c r="L10" s="6" t="n">
        <v>-0.07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44187</v>
      </c>
      <c r="B11" s="16" t="s">
        <v>62</v>
      </c>
      <c r="C11" s="16" t="s">
        <v>771</v>
      </c>
      <c r="D11" s="16" t="s">
        <v>688</v>
      </c>
      <c r="E11" s="16" t="s">
        <v>17</v>
      </c>
      <c r="F11" s="16" t="s">
        <v>19</v>
      </c>
      <c r="G11" s="7" t="n">
        <v>10</v>
      </c>
      <c r="H11" s="6" t="n">
        <v>161.92</v>
      </c>
      <c r="I11" s="6" t="n">
        <v>-1619.2</v>
      </c>
      <c r="J11" s="6" t="n">
        <v>-0</v>
      </c>
      <c r="K11" s="6" t="n">
        <v>-0.97</v>
      </c>
      <c r="L11" s="6" t="n">
        <v>-0.15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44187</v>
      </c>
      <c r="B12" s="16" t="s">
        <v>30</v>
      </c>
      <c r="C12" s="16" t="s">
        <v>772</v>
      </c>
      <c r="D12" s="16" t="s">
        <v>688</v>
      </c>
      <c r="E12" s="16" t="s">
        <v>17</v>
      </c>
      <c r="F12" s="16" t="s">
        <v>19</v>
      </c>
      <c r="G12" s="7" t="n">
        <v>10</v>
      </c>
      <c r="H12" s="6" t="n">
        <v>237.86</v>
      </c>
      <c r="I12" s="6" t="n">
        <v>-2378.6</v>
      </c>
      <c r="J12" s="6" t="n">
        <v>-0</v>
      </c>
      <c r="K12" s="6" t="n">
        <v>-1.43</v>
      </c>
      <c r="L12" s="6" t="n">
        <v>-0.22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44187</v>
      </c>
      <c r="B13" s="16" t="s">
        <v>24</v>
      </c>
      <c r="C13" s="16" t="s">
        <v>773</v>
      </c>
      <c r="D13" s="16" t="s">
        <v>688</v>
      </c>
      <c r="E13" s="16" t="s">
        <v>17</v>
      </c>
      <c r="F13" s="16" t="s">
        <v>19</v>
      </c>
      <c r="G13" s="7" t="n">
        <v>10</v>
      </c>
      <c r="H13" s="6" t="n">
        <v>325.8</v>
      </c>
      <c r="I13" s="6" t="n">
        <v>-3258</v>
      </c>
      <c r="J13" s="6" t="n">
        <v>-0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44187</v>
      </c>
      <c r="B14" s="16" t="s">
        <v>42</v>
      </c>
      <c r="C14" s="16" t="s">
        <v>774</v>
      </c>
      <c r="D14" s="16" t="s">
        <v>688</v>
      </c>
      <c r="E14" s="16" t="s">
        <v>17</v>
      </c>
      <c r="F14" s="16" t="s">
        <v>19</v>
      </c>
      <c r="G14" s="7" t="n">
        <v>100</v>
      </c>
      <c r="H14" s="6" t="n">
        <v>8.095</v>
      </c>
      <c r="I14" s="6" t="n">
        <v>-809.5</v>
      </c>
      <c r="J14" s="6" t="n">
        <v>-0</v>
      </c>
      <c r="K14" s="6" t="n">
        <v>-0.49</v>
      </c>
      <c r="L14" s="6" t="n">
        <v>-0.07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44187</v>
      </c>
      <c r="B15" s="16" t="s">
        <v>93</v>
      </c>
      <c r="C15" s="16" t="s">
        <v>765</v>
      </c>
      <c r="D15" s="16" t="s">
        <v>688</v>
      </c>
      <c r="E15" s="16" t="s">
        <v>89</v>
      </c>
      <c r="F15" s="16" t="s">
        <v>19</v>
      </c>
      <c r="G15" s="7" t="n">
        <v>1</v>
      </c>
      <c r="H15" s="6" t="n">
        <v>2781</v>
      </c>
      <c r="I15" s="6" t="n">
        <v>-2781</v>
      </c>
      <c r="J15" s="6" t="n">
        <v>-0</v>
      </c>
      <c r="K15" s="6" t="n">
        <v>-1.67</v>
      </c>
      <c r="L15" s="6" t="n">
        <v>-0.26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44187</v>
      </c>
      <c r="B16" s="16" t="s">
        <v>75</v>
      </c>
      <c r="C16" s="16" t="s">
        <v>775</v>
      </c>
      <c r="D16" s="16" t="s">
        <v>688</v>
      </c>
      <c r="E16" s="16" t="s">
        <v>17</v>
      </c>
      <c r="F16" s="16" t="s">
        <v>19</v>
      </c>
      <c r="G16" s="7" t="n">
        <v>10</v>
      </c>
      <c r="H16" s="6" t="n">
        <v>69.2</v>
      </c>
      <c r="I16" s="6" t="n">
        <v>-692</v>
      </c>
      <c r="J16" s="6" t="n">
        <v>-0</v>
      </c>
      <c r="K16" s="6" t="n">
        <v>-0.41</v>
      </c>
      <c r="L16" s="6" t="n">
        <v>-0.07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44187</v>
      </c>
      <c r="B17" s="16" t="s">
        <v>694</v>
      </c>
      <c r="C17" s="16" t="s">
        <v>776</v>
      </c>
      <c r="D17" s="16" t="s">
        <v>688</v>
      </c>
      <c r="E17" s="16" t="s">
        <v>105</v>
      </c>
      <c r="F17" s="16" t="s">
        <v>19</v>
      </c>
      <c r="G17" s="7" t="n">
        <v>1</v>
      </c>
      <c r="H17" s="6" t="n">
        <v>100.12</v>
      </c>
      <c r="I17" s="6" t="n">
        <v>-1001.2</v>
      </c>
      <c r="J17" s="6" t="n">
        <v>-33.18</v>
      </c>
      <c r="K17" s="6" t="n">
        <v>-0.6</v>
      </c>
      <c r="L17" s="6" t="n">
        <v>-0.12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44187</v>
      </c>
      <c r="B18" s="16" t="s">
        <v>695</v>
      </c>
      <c r="C18" s="16" t="s">
        <v>777</v>
      </c>
      <c r="D18" s="16" t="s">
        <v>688</v>
      </c>
      <c r="E18" s="16" t="s">
        <v>105</v>
      </c>
      <c r="F18" s="16" t="s">
        <v>19</v>
      </c>
      <c r="G18" s="7" t="n">
        <v>1</v>
      </c>
      <c r="H18" s="6" t="n">
        <v>104.48</v>
      </c>
      <c r="I18" s="6" t="n">
        <v>-1044.8</v>
      </c>
      <c r="J18" s="6" t="n">
        <v>-19.94</v>
      </c>
      <c r="K18" s="6" t="n">
        <v>-0.63</v>
      </c>
      <c r="L18" s="6" t="n">
        <v>-0.1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44187</v>
      </c>
      <c r="B19" s="16" t="s">
        <v>104</v>
      </c>
      <c r="C19" s="16" t="s">
        <v>778</v>
      </c>
      <c r="D19" s="16" t="s">
        <v>688</v>
      </c>
      <c r="E19" s="16" t="s">
        <v>105</v>
      </c>
      <c r="F19" s="16" t="s">
        <v>19</v>
      </c>
      <c r="G19" s="7" t="n">
        <v>1</v>
      </c>
      <c r="H19" s="6" t="n">
        <v>97.79</v>
      </c>
      <c r="I19" s="6" t="n">
        <v>-977.9</v>
      </c>
      <c r="J19" s="6" t="n">
        <v>-23.4</v>
      </c>
      <c r="K19" s="6" t="n">
        <v>-0.59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44187</v>
      </c>
      <c r="B20" s="16" t="s">
        <v>696</v>
      </c>
      <c r="C20" s="16" t="s">
        <v>779</v>
      </c>
      <c r="D20" s="16" t="s">
        <v>688</v>
      </c>
      <c r="E20" s="16" t="s">
        <v>105</v>
      </c>
      <c r="F20" s="16" t="s">
        <v>19</v>
      </c>
      <c r="G20" s="7" t="n">
        <v>1</v>
      </c>
      <c r="H20" s="6" t="n">
        <v>104.36</v>
      </c>
      <c r="I20" s="6" t="n">
        <v>-1043.6</v>
      </c>
      <c r="J20" s="6" t="n">
        <v>-10.13</v>
      </c>
      <c r="K20" s="6" t="n">
        <v>-0.63</v>
      </c>
      <c r="L20" s="6" t="n">
        <v>-0.14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44187</v>
      </c>
      <c r="B21" s="16" t="s">
        <v>36</v>
      </c>
      <c r="C21" s="16" t="s">
        <v>780</v>
      </c>
      <c r="D21" s="16" t="s">
        <v>688</v>
      </c>
      <c r="E21" s="16" t="s">
        <v>17</v>
      </c>
      <c r="F21" s="16" t="s">
        <v>19</v>
      </c>
      <c r="G21" s="7" t="n">
        <v>1</v>
      </c>
      <c r="H21" s="6" t="n">
        <v>856</v>
      </c>
      <c r="I21" s="6" t="n">
        <v>-856</v>
      </c>
      <c r="J21" s="6" t="n">
        <v>-0</v>
      </c>
      <c r="K21" s="6" t="n">
        <v>-0.51</v>
      </c>
      <c r="L21" s="6" t="n">
        <v>-0.08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44187</v>
      </c>
      <c r="B22" s="16" t="s">
        <v>53</v>
      </c>
      <c r="C22" s="16" t="s">
        <v>781</v>
      </c>
      <c r="D22" s="16" t="s">
        <v>688</v>
      </c>
      <c r="E22" s="16" t="s">
        <v>17</v>
      </c>
      <c r="F22" s="16" t="s">
        <v>19</v>
      </c>
      <c r="G22" s="7" t="n">
        <v>1000</v>
      </c>
      <c r="H22" s="6" t="n">
        <v>0.7134</v>
      </c>
      <c r="I22" s="6" t="n">
        <v>-713.4</v>
      </c>
      <c r="J22" s="6" t="n">
        <v>-0</v>
      </c>
      <c r="K22" s="6" t="n">
        <v>-0.43</v>
      </c>
      <c r="L22" s="6" t="n">
        <v>-0.07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44187</v>
      </c>
      <c r="B23" s="16" t="s">
        <v>697</v>
      </c>
      <c r="C23" s="16" t="s">
        <v>782</v>
      </c>
      <c r="D23" s="16" t="s">
        <v>688</v>
      </c>
      <c r="E23" s="16" t="s">
        <v>17</v>
      </c>
      <c r="F23" s="16" t="s">
        <v>19</v>
      </c>
      <c r="G23" s="7" t="n">
        <v>10</v>
      </c>
      <c r="H23" s="6" t="n">
        <v>136.58</v>
      </c>
      <c r="I23" s="6" t="n">
        <v>-1365.8</v>
      </c>
      <c r="J23" s="6" t="n">
        <v>-0</v>
      </c>
      <c r="K23" s="6" t="n">
        <v>-0.82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44187</v>
      </c>
      <c r="B24" s="16" t="s">
        <v>71</v>
      </c>
      <c r="C24" s="16" t="s">
        <v>783</v>
      </c>
      <c r="D24" s="16" t="s">
        <v>688</v>
      </c>
      <c r="E24" s="16" t="s">
        <v>17</v>
      </c>
      <c r="F24" s="16" t="s">
        <v>19</v>
      </c>
      <c r="G24" s="7" t="n">
        <v>10</v>
      </c>
      <c r="H24" s="6" t="n">
        <v>35.975</v>
      </c>
      <c r="I24" s="6" t="n">
        <v>-359.75</v>
      </c>
      <c r="J24" s="6" t="n">
        <v>-0</v>
      </c>
      <c r="K24" s="6" t="n">
        <v>-0.22</v>
      </c>
      <c r="L24" s="6" t="n">
        <v>-0.03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44187</v>
      </c>
      <c r="B25" s="16" t="s">
        <v>67</v>
      </c>
      <c r="C25" s="16" t="s">
        <v>784</v>
      </c>
      <c r="D25" s="16" t="s">
        <v>688</v>
      </c>
      <c r="E25" s="16" t="s">
        <v>17</v>
      </c>
      <c r="F25" s="16" t="s">
        <v>19</v>
      </c>
      <c r="G25" s="7" t="n">
        <v>1</v>
      </c>
      <c r="H25" s="6" t="n">
        <v>505.1</v>
      </c>
      <c r="I25" s="6" t="n">
        <v>-505.1</v>
      </c>
      <c r="J25" s="6" t="n">
        <v>-0</v>
      </c>
      <c r="K25" s="6" t="n">
        <v>-0.3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44187</v>
      </c>
      <c r="B26" s="16" t="s">
        <v>39</v>
      </c>
      <c r="C26" s="16" t="s">
        <v>785</v>
      </c>
      <c r="D26" s="16" t="s">
        <v>688</v>
      </c>
      <c r="E26" s="16" t="s">
        <v>17</v>
      </c>
      <c r="F26" s="16" t="s">
        <v>19</v>
      </c>
      <c r="G26" s="7" t="n">
        <v>10</v>
      </c>
      <c r="H26" s="6" t="n">
        <v>95.87</v>
      </c>
      <c r="I26" s="6" t="n">
        <v>-958.7</v>
      </c>
      <c r="J26" s="6" t="n">
        <v>-0</v>
      </c>
      <c r="K26" s="6" t="n">
        <v>-0.57</v>
      </c>
      <c r="L26" s="6" t="n">
        <v>-0.09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44187</v>
      </c>
      <c r="B27" s="16" t="s">
        <v>39</v>
      </c>
      <c r="C27" s="16" t="s">
        <v>785</v>
      </c>
      <c r="D27" s="16" t="s">
        <v>688</v>
      </c>
      <c r="E27" s="16" t="s">
        <v>17</v>
      </c>
      <c r="F27" s="16" t="s">
        <v>19</v>
      </c>
      <c r="G27" s="7" t="n">
        <v>10</v>
      </c>
      <c r="H27" s="6" t="n">
        <v>95.92</v>
      </c>
      <c r="I27" s="6" t="n">
        <v>-959.2</v>
      </c>
      <c r="J27" s="6" t="n">
        <v>-0</v>
      </c>
      <c r="K27" s="6" t="n">
        <v>-0.57</v>
      </c>
      <c r="L27" s="6" t="n">
        <v>-0.09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44187</v>
      </c>
      <c r="B28" s="16" t="s">
        <v>698</v>
      </c>
      <c r="C28" s="16" t="s">
        <v>786</v>
      </c>
      <c r="D28" s="16" t="s">
        <v>688</v>
      </c>
      <c r="E28" s="16" t="s">
        <v>89</v>
      </c>
      <c r="F28" s="16" t="s">
        <v>19</v>
      </c>
      <c r="G28" s="7" t="n">
        <v>1</v>
      </c>
      <c r="H28" s="6" t="n">
        <v>81.01</v>
      </c>
      <c r="I28" s="6" t="n">
        <v>-81.01</v>
      </c>
      <c r="J28" s="6" t="n">
        <v>-0</v>
      </c>
      <c r="K28" s="6" t="n">
        <v>-0.05</v>
      </c>
      <c r="L28" s="6" t="n">
        <v>-0.02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44194</v>
      </c>
      <c r="B29" s="22" t="s">
        <v>762</v>
      </c>
      <c r="C29" s="22" t="s">
        <v>155</v>
      </c>
      <c r="D29" s="22" t="s">
        <v>762</v>
      </c>
      <c r="E29" s="22" t="s">
        <v>763</v>
      </c>
      <c r="F29" s="22" t="s">
        <v>19</v>
      </c>
      <c r="G29" s="23" t="n">
        <v>1</v>
      </c>
      <c r="H29" s="24" t="n">
        <v>4000</v>
      </c>
      <c r="I29" s="24" t="n">
        <v>4000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44194</v>
      </c>
      <c r="B30" s="16" t="s">
        <v>699</v>
      </c>
      <c r="C30" s="16" t="s">
        <v>787</v>
      </c>
      <c r="D30" s="16" t="s">
        <v>688</v>
      </c>
      <c r="E30" s="16" t="s">
        <v>17</v>
      </c>
      <c r="F30" s="16" t="s">
        <v>19</v>
      </c>
      <c r="G30" s="7" t="n">
        <v>1</v>
      </c>
      <c r="H30" s="6" t="n">
        <v>1724</v>
      </c>
      <c r="I30" s="6" t="n">
        <v>-1724</v>
      </c>
      <c r="J30" s="6" t="n">
        <v>-0</v>
      </c>
      <c r="K30" s="6" t="n">
        <v>-1.03</v>
      </c>
      <c r="L30" s="6" t="n">
        <v>-0.16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44194</v>
      </c>
      <c r="B31" s="16" t="s">
        <v>700</v>
      </c>
      <c r="C31" s="16" t="s">
        <v>788</v>
      </c>
      <c r="D31" s="16" t="s">
        <v>688</v>
      </c>
      <c r="E31" s="16" t="s">
        <v>105</v>
      </c>
      <c r="F31" s="16" t="s">
        <v>19</v>
      </c>
      <c r="G31" s="7" t="n">
        <v>1</v>
      </c>
      <c r="H31" s="6" t="n">
        <v>102.57</v>
      </c>
      <c r="I31" s="6" t="n">
        <v>-1025.7</v>
      </c>
      <c r="J31" s="6" t="n">
        <v>-43.86</v>
      </c>
      <c r="K31" s="6" t="n">
        <v>-0.62</v>
      </c>
      <c r="L31" s="6" t="n">
        <v>-0.12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44194</v>
      </c>
      <c r="B32" s="16" t="s">
        <v>69</v>
      </c>
      <c r="C32" s="16" t="s">
        <v>789</v>
      </c>
      <c r="D32" s="16" t="s">
        <v>688</v>
      </c>
      <c r="E32" s="16" t="s">
        <v>17</v>
      </c>
      <c r="F32" s="16" t="s">
        <v>19</v>
      </c>
      <c r="G32" s="7" t="n">
        <v>10</v>
      </c>
      <c r="H32" s="6" t="n">
        <v>85.3</v>
      </c>
      <c r="I32" s="6" t="n">
        <v>-853</v>
      </c>
      <c r="J32" s="6" t="n">
        <v>-0</v>
      </c>
      <c r="K32" s="6" t="n">
        <v>-0.51</v>
      </c>
      <c r="L32" s="6" t="n">
        <v>-0.08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44194</v>
      </c>
      <c r="B33" s="16" t="s">
        <v>698</v>
      </c>
      <c r="C33" s="16" t="s">
        <v>786</v>
      </c>
      <c r="D33" s="16" t="s">
        <v>688</v>
      </c>
      <c r="E33" s="16" t="s">
        <v>89</v>
      </c>
      <c r="F33" s="16" t="s">
        <v>19</v>
      </c>
      <c r="G33" s="7" t="n">
        <v>4</v>
      </c>
      <c r="H33" s="6" t="n">
        <v>80.2</v>
      </c>
      <c r="I33" s="6" t="n">
        <v>-320.8</v>
      </c>
      <c r="J33" s="6" t="n">
        <v>-0</v>
      </c>
      <c r="K33" s="6" t="n">
        <v>-0.19</v>
      </c>
      <c r="L33" s="6" t="n">
        <v>-0.03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44201</v>
      </c>
      <c r="B34" s="16" t="s">
        <v>701</v>
      </c>
      <c r="C34" s="16" t="s">
        <v>790</v>
      </c>
      <c r="D34" s="16" t="s">
        <v>688</v>
      </c>
      <c r="E34" s="16" t="s">
        <v>89</v>
      </c>
      <c r="F34" s="16" t="s">
        <v>19</v>
      </c>
      <c r="G34" s="7" t="n">
        <v>18</v>
      </c>
      <c r="H34" s="6" t="n">
        <v>1.7115</v>
      </c>
      <c r="I34" s="6" t="n">
        <v>-30.81</v>
      </c>
      <c r="J34" s="6" t="n">
        <v>-0</v>
      </c>
      <c r="K34" s="6" t="n">
        <v>-0.02</v>
      </c>
      <c r="L34" s="6" t="n">
        <v>-0.02</v>
      </c>
      <c r="M34" s="6" t="s">
        <f>=I34+J34+K34+L34</f>
      </c>
      <c r="N34" s="16"/>
    </row>
    <row collapsed="false" customFormat="false" customHeight="false" hidden="false" ht="12.1" outlineLevel="0" r="35">
      <c r="A35" s="25" t="n">
        <v>44201</v>
      </c>
      <c r="B35" s="26" t="s">
        <v>700</v>
      </c>
      <c r="C35" s="26" t="s">
        <v>788</v>
      </c>
      <c r="D35" s="26" t="s">
        <v>690</v>
      </c>
      <c r="E35" s="26" t="s">
        <v>105</v>
      </c>
      <c r="F35" s="26" t="s">
        <v>19</v>
      </c>
      <c r="G35" s="27" t="n">
        <v>-1</v>
      </c>
      <c r="H35" s="28" t="n">
        <v>103.46</v>
      </c>
      <c r="I35" s="28" t="n">
        <v>1034.6</v>
      </c>
      <c r="J35" s="28" t="n">
        <v>46.08</v>
      </c>
      <c r="K35" s="28" t="n">
        <v>-0.62</v>
      </c>
      <c r="L35" s="28" t="n">
        <v>-0.12</v>
      </c>
      <c r="M35" s="6" t="s">
        <f>=I35+J35+K35+L35</f>
      </c>
      <c r="N35" s="26"/>
    </row>
    <row collapsed="false" customFormat="false" customHeight="false" hidden="false" ht="12.1" outlineLevel="0" r="36">
      <c r="A36" s="20" t="n">
        <v>44201</v>
      </c>
      <c r="B36" s="16" t="s">
        <v>104</v>
      </c>
      <c r="C36" s="16" t="s">
        <v>778</v>
      </c>
      <c r="D36" s="16" t="s">
        <v>688</v>
      </c>
      <c r="E36" s="16" t="s">
        <v>105</v>
      </c>
      <c r="F36" s="16" t="s">
        <v>19</v>
      </c>
      <c r="G36" s="7" t="n">
        <v>1</v>
      </c>
      <c r="H36" s="6" t="n">
        <v>98.603</v>
      </c>
      <c r="I36" s="6" t="n">
        <v>-986.03</v>
      </c>
      <c r="J36" s="6" t="n">
        <v>-25.74</v>
      </c>
      <c r="K36" s="6" t="n">
        <v>-0.59</v>
      </c>
      <c r="L36" s="6" t="n">
        <v>-0.1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44201</v>
      </c>
      <c r="B37" s="16" t="s">
        <v>701</v>
      </c>
      <c r="C37" s="16" t="s">
        <v>790</v>
      </c>
      <c r="D37" s="16" t="s">
        <v>688</v>
      </c>
      <c r="E37" s="16" t="s">
        <v>89</v>
      </c>
      <c r="F37" s="16" t="s">
        <v>19</v>
      </c>
      <c r="G37" s="7" t="n">
        <v>38</v>
      </c>
      <c r="H37" s="6" t="n">
        <v>1.7173</v>
      </c>
      <c r="I37" s="6" t="n">
        <v>-65.26</v>
      </c>
      <c r="J37" s="6" t="n">
        <v>-0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44201</v>
      </c>
      <c r="B38" s="16" t="s">
        <v>701</v>
      </c>
      <c r="C38" s="16" t="s">
        <v>790</v>
      </c>
      <c r="D38" s="16" t="s">
        <v>688</v>
      </c>
      <c r="E38" s="16" t="s">
        <v>89</v>
      </c>
      <c r="F38" s="16" t="s">
        <v>19</v>
      </c>
      <c r="G38" s="7" t="n">
        <v>3</v>
      </c>
      <c r="H38" s="6" t="n">
        <v>1.7177</v>
      </c>
      <c r="I38" s="6" t="n">
        <v>-5.15</v>
      </c>
      <c r="J38" s="6" t="n">
        <v>-0</v>
      </c>
      <c r="K38" s="6" t="n">
        <v>-0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44207</v>
      </c>
      <c r="B39" s="22" t="s">
        <v>791</v>
      </c>
      <c r="C39" s="22" t="s">
        <v>792</v>
      </c>
      <c r="D39" s="22" t="s">
        <v>791</v>
      </c>
      <c r="E39" s="22" t="s">
        <v>791</v>
      </c>
      <c r="F39" s="22" t="s">
        <v>19</v>
      </c>
      <c r="G39" s="23" t="n">
        <v>1</v>
      </c>
      <c r="H39" s="24" t="n">
        <v>43.8</v>
      </c>
      <c r="I39" s="24" t="n">
        <v>43.8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44207</v>
      </c>
      <c r="B40" s="16" t="s">
        <v>701</v>
      </c>
      <c r="C40" s="16" t="s">
        <v>790</v>
      </c>
      <c r="D40" s="16" t="s">
        <v>688</v>
      </c>
      <c r="E40" s="16" t="s">
        <v>89</v>
      </c>
      <c r="F40" s="16" t="s">
        <v>19</v>
      </c>
      <c r="G40" s="7" t="n">
        <v>23</v>
      </c>
      <c r="H40" s="6" t="n">
        <v>1.7616</v>
      </c>
      <c r="I40" s="6" t="n">
        <v>-40.52</v>
      </c>
      <c r="J40" s="6" t="n">
        <v>-0</v>
      </c>
      <c r="K40" s="6" t="n">
        <v>-0.02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44231</v>
      </c>
      <c r="B41" s="22" t="s">
        <v>791</v>
      </c>
      <c r="C41" s="22" t="s">
        <v>793</v>
      </c>
      <c r="D41" s="22" t="s">
        <v>791</v>
      </c>
      <c r="E41" s="22" t="s">
        <v>791</v>
      </c>
      <c r="F41" s="22" t="s">
        <v>19</v>
      </c>
      <c r="G41" s="23" t="n">
        <v>1</v>
      </c>
      <c r="H41" s="24" t="n">
        <v>37.13</v>
      </c>
      <c r="I41" s="24" t="n">
        <v>37.13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44231</v>
      </c>
      <c r="B42" s="22" t="s">
        <v>791</v>
      </c>
      <c r="C42" s="22" t="s">
        <v>794</v>
      </c>
      <c r="D42" s="22" t="s">
        <v>791</v>
      </c>
      <c r="E42" s="22" t="s">
        <v>791</v>
      </c>
      <c r="F42" s="22" t="s">
        <v>19</v>
      </c>
      <c r="G42" s="23" t="n">
        <v>1</v>
      </c>
      <c r="H42" s="24" t="n">
        <v>52.84</v>
      </c>
      <c r="I42" s="24" t="n">
        <v>52.84</v>
      </c>
      <c r="J42" s="24" t="n">
        <v>0</v>
      </c>
      <c r="K42" s="24" t="n">
        <v>-0</v>
      </c>
      <c r="L42" s="24" t="n">
        <v>-0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44231</v>
      </c>
      <c r="B43" s="22" t="s">
        <v>762</v>
      </c>
      <c r="C43" s="22" t="s">
        <v>155</v>
      </c>
      <c r="D43" s="22" t="s">
        <v>762</v>
      </c>
      <c r="E43" s="22" t="s">
        <v>763</v>
      </c>
      <c r="F43" s="22" t="s">
        <v>19</v>
      </c>
      <c r="G43" s="23" t="n">
        <v>1</v>
      </c>
      <c r="H43" s="24" t="n">
        <v>500</v>
      </c>
      <c r="I43" s="24" t="n">
        <v>500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44232</v>
      </c>
      <c r="B44" s="16" t="s">
        <v>79</v>
      </c>
      <c r="C44" s="16" t="s">
        <v>795</v>
      </c>
      <c r="D44" s="16" t="s">
        <v>688</v>
      </c>
      <c r="E44" s="16" t="s">
        <v>17</v>
      </c>
      <c r="F44" s="16" t="s">
        <v>19</v>
      </c>
      <c r="G44" s="7" t="n">
        <v>10</v>
      </c>
      <c r="H44" s="6" t="n">
        <v>51.645</v>
      </c>
      <c r="I44" s="6" t="n">
        <v>-516.45</v>
      </c>
      <c r="J44" s="6" t="n">
        <v>-0</v>
      </c>
      <c r="K44" s="6" t="n">
        <v>-0.31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44232</v>
      </c>
      <c r="B45" s="16" t="s">
        <v>701</v>
      </c>
      <c r="C45" s="16" t="s">
        <v>790</v>
      </c>
      <c r="D45" s="16" t="s">
        <v>688</v>
      </c>
      <c r="E45" s="16" t="s">
        <v>89</v>
      </c>
      <c r="F45" s="16" t="s">
        <v>19</v>
      </c>
      <c r="G45" s="7" t="n">
        <v>40</v>
      </c>
      <c r="H45" s="6" t="n">
        <v>1.7905</v>
      </c>
      <c r="I45" s="6" t="n">
        <v>-71.62</v>
      </c>
      <c r="J45" s="6" t="n">
        <v>-0</v>
      </c>
      <c r="K45" s="6" t="n">
        <v>-0.04</v>
      </c>
      <c r="L45" s="6" t="n">
        <v>-0.02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44232</v>
      </c>
      <c r="B46" s="16" t="s">
        <v>701</v>
      </c>
      <c r="C46" s="16" t="s">
        <v>790</v>
      </c>
      <c r="D46" s="16" t="s">
        <v>688</v>
      </c>
      <c r="E46" s="16" t="s">
        <v>89</v>
      </c>
      <c r="F46" s="16" t="s">
        <v>19</v>
      </c>
      <c r="G46" s="7" t="n">
        <v>2</v>
      </c>
      <c r="H46" s="6" t="n">
        <v>1.7905</v>
      </c>
      <c r="I46" s="6" t="n">
        <v>-3.58</v>
      </c>
      <c r="J46" s="6" t="n">
        <v>-0</v>
      </c>
      <c r="K46" s="6" t="n">
        <v>-0</v>
      </c>
      <c r="L46" s="6" t="n">
        <v>-0.02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44243</v>
      </c>
      <c r="B47" s="22" t="s">
        <v>762</v>
      </c>
      <c r="C47" s="22" t="s">
        <v>155</v>
      </c>
      <c r="D47" s="22" t="s">
        <v>762</v>
      </c>
      <c r="E47" s="22" t="s">
        <v>763</v>
      </c>
      <c r="F47" s="22" t="s">
        <v>19</v>
      </c>
      <c r="G47" s="23" t="n">
        <v>1</v>
      </c>
      <c r="H47" s="24" t="n">
        <v>5000</v>
      </c>
      <c r="I47" s="24" t="n">
        <v>5000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44243</v>
      </c>
      <c r="B48" s="16" t="s">
        <v>699</v>
      </c>
      <c r="C48" s="16" t="s">
        <v>787</v>
      </c>
      <c r="D48" s="16" t="s">
        <v>688</v>
      </c>
      <c r="E48" s="16" t="s">
        <v>17</v>
      </c>
      <c r="F48" s="16" t="s">
        <v>19</v>
      </c>
      <c r="G48" s="7" t="n">
        <v>1</v>
      </c>
      <c r="H48" s="6" t="n">
        <v>1666</v>
      </c>
      <c r="I48" s="6" t="n">
        <v>-1666</v>
      </c>
      <c r="J48" s="6" t="n">
        <v>-0</v>
      </c>
      <c r="K48" s="6" t="n">
        <v>-1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44243</v>
      </c>
      <c r="B49" s="16" t="s">
        <v>91</v>
      </c>
      <c r="C49" s="16" t="s">
        <v>767</v>
      </c>
      <c r="D49" s="16" t="s">
        <v>688</v>
      </c>
      <c r="E49" s="16" t="s">
        <v>89</v>
      </c>
      <c r="F49" s="16" t="s">
        <v>19</v>
      </c>
      <c r="G49" s="7" t="n">
        <v>1</v>
      </c>
      <c r="H49" s="6" t="n">
        <v>900</v>
      </c>
      <c r="I49" s="6" t="n">
        <v>-900</v>
      </c>
      <c r="J49" s="6" t="n">
        <v>-0</v>
      </c>
      <c r="K49" s="6" t="n">
        <v>-0.54</v>
      </c>
      <c r="L49" s="6" t="n">
        <v>-0.09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44243</v>
      </c>
      <c r="B50" s="16" t="s">
        <v>51</v>
      </c>
      <c r="C50" s="16" t="s">
        <v>796</v>
      </c>
      <c r="D50" s="16" t="s">
        <v>688</v>
      </c>
      <c r="E50" s="16" t="s">
        <v>17</v>
      </c>
      <c r="F50" s="16" t="s">
        <v>19</v>
      </c>
      <c r="G50" s="7" t="n">
        <v>10</v>
      </c>
      <c r="H50" s="6" t="n">
        <v>208</v>
      </c>
      <c r="I50" s="6" t="n">
        <v>-2080</v>
      </c>
      <c r="J50" s="6" t="n">
        <v>-0</v>
      </c>
      <c r="K50" s="6" t="n">
        <v>-1.25</v>
      </c>
      <c r="L50" s="6" t="n">
        <v>-0.19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44244</v>
      </c>
      <c r="B51" s="22" t="s">
        <v>762</v>
      </c>
      <c r="C51" s="22" t="s">
        <v>155</v>
      </c>
      <c r="D51" s="22" t="s">
        <v>762</v>
      </c>
      <c r="E51" s="22" t="s">
        <v>763</v>
      </c>
      <c r="F51" s="22" t="s">
        <v>19</v>
      </c>
      <c r="G51" s="23" t="n">
        <v>1</v>
      </c>
      <c r="H51" s="24" t="n">
        <v>2000</v>
      </c>
      <c r="I51" s="24" t="n">
        <v>2000</v>
      </c>
      <c r="J51" s="24" t="n">
        <v>0</v>
      </c>
      <c r="K51" s="24" t="n">
        <v>-0</v>
      </c>
      <c r="L51" s="24" t="n">
        <v>-0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44245</v>
      </c>
      <c r="B52" s="16" t="s">
        <v>33</v>
      </c>
      <c r="C52" s="16" t="s">
        <v>797</v>
      </c>
      <c r="D52" s="16" t="s">
        <v>688</v>
      </c>
      <c r="E52" s="16" t="s">
        <v>17</v>
      </c>
      <c r="F52" s="16" t="s">
        <v>19</v>
      </c>
      <c r="G52" s="7" t="n">
        <v>10</v>
      </c>
      <c r="H52" s="6" t="n">
        <v>224.5</v>
      </c>
      <c r="I52" s="6" t="n">
        <v>-2245</v>
      </c>
      <c r="J52" s="6" t="n">
        <v>-0</v>
      </c>
      <c r="K52" s="6" t="n">
        <v>-1.35</v>
      </c>
      <c r="L52" s="6" t="n">
        <v>-0.21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44245</v>
      </c>
      <c r="B53" s="16" t="s">
        <v>701</v>
      </c>
      <c r="C53" s="16" t="s">
        <v>790</v>
      </c>
      <c r="D53" s="16" t="s">
        <v>688</v>
      </c>
      <c r="E53" s="16" t="s">
        <v>89</v>
      </c>
      <c r="F53" s="16" t="s">
        <v>19</v>
      </c>
      <c r="G53" s="7" t="n">
        <v>57</v>
      </c>
      <c r="H53" s="6" t="n">
        <v>1.81</v>
      </c>
      <c r="I53" s="6" t="n">
        <v>-103.17</v>
      </c>
      <c r="J53" s="6" t="n">
        <v>-0</v>
      </c>
      <c r="K53" s="6" t="n">
        <v>-0.06</v>
      </c>
      <c r="L53" s="6" t="n">
        <v>-0.02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44251</v>
      </c>
      <c r="B54" s="22" t="s">
        <v>762</v>
      </c>
      <c r="C54" s="22" t="s">
        <v>155</v>
      </c>
      <c r="D54" s="22" t="s">
        <v>762</v>
      </c>
      <c r="E54" s="22" t="s">
        <v>763</v>
      </c>
      <c r="F54" s="22" t="s">
        <v>19</v>
      </c>
      <c r="G54" s="23" t="n">
        <v>1</v>
      </c>
      <c r="H54" s="24" t="n">
        <v>8000</v>
      </c>
      <c r="I54" s="24" t="n">
        <v>8000</v>
      </c>
      <c r="J54" s="24" t="n">
        <v>0</v>
      </c>
      <c r="K54" s="24" t="n">
        <v>-0</v>
      </c>
      <c r="L54" s="24" t="n">
        <v>-0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44251</v>
      </c>
      <c r="B55" s="16" t="s">
        <v>24</v>
      </c>
      <c r="C55" s="16" t="s">
        <v>773</v>
      </c>
      <c r="D55" s="16" t="s">
        <v>688</v>
      </c>
      <c r="E55" s="16" t="s">
        <v>17</v>
      </c>
      <c r="F55" s="16" t="s">
        <v>19</v>
      </c>
      <c r="G55" s="7" t="n">
        <v>10</v>
      </c>
      <c r="H55" s="6" t="n">
        <v>317</v>
      </c>
      <c r="I55" s="6" t="n">
        <v>-3170</v>
      </c>
      <c r="J55" s="6" t="n">
        <v>-0</v>
      </c>
      <c r="K55" s="6" t="n">
        <v>-1.9</v>
      </c>
      <c r="L55" s="6" t="n">
        <v>-0.3</v>
      </c>
      <c r="M55" s="6" t="s">
        <f>=I55+J55+K55+L55</f>
      </c>
      <c r="N55" s="16"/>
    </row>
    <row collapsed="false" customFormat="false" customHeight="false" hidden="false" ht="12.1" outlineLevel="0" r="56">
      <c r="A56" s="21" t="n">
        <v>44259</v>
      </c>
      <c r="B56" s="22" t="s">
        <v>791</v>
      </c>
      <c r="C56" s="22" t="s">
        <v>798</v>
      </c>
      <c r="D56" s="22" t="s">
        <v>791</v>
      </c>
      <c r="E56" s="22" t="s">
        <v>791</v>
      </c>
      <c r="F56" s="22" t="s">
        <v>19</v>
      </c>
      <c r="G56" s="23" t="n">
        <v>1</v>
      </c>
      <c r="H56" s="24" t="n">
        <v>28.41</v>
      </c>
      <c r="I56" s="24" t="n">
        <v>28.41</v>
      </c>
      <c r="J56" s="24" t="n">
        <v>0</v>
      </c>
      <c r="K56" s="24" t="n">
        <v>-0</v>
      </c>
      <c r="L56" s="24" t="n">
        <v>-0</v>
      </c>
      <c r="M56" s="6" t="s">
        <f>=I56+J56+K56+L56</f>
      </c>
      <c r="N56" s="22"/>
    </row>
    <row collapsed="false" customFormat="false" customHeight="false" hidden="false" ht="12.1" outlineLevel="0" r="57">
      <c r="A57" s="20" t="n">
        <v>44267</v>
      </c>
      <c r="B57" s="16" t="s">
        <v>56</v>
      </c>
      <c r="C57" s="16" t="s">
        <v>799</v>
      </c>
      <c r="D57" s="16" t="s">
        <v>688</v>
      </c>
      <c r="E57" s="16" t="s">
        <v>17</v>
      </c>
      <c r="F57" s="16" t="s">
        <v>19</v>
      </c>
      <c r="G57" s="7" t="n">
        <v>100000</v>
      </c>
      <c r="H57" s="6" t="n">
        <v>0.0114</v>
      </c>
      <c r="I57" s="6" t="n">
        <v>-1140</v>
      </c>
      <c r="J57" s="6" t="n">
        <v>-0</v>
      </c>
      <c r="K57" s="6" t="n">
        <v>-0.68</v>
      </c>
      <c r="L57" s="6" t="n">
        <v>-0.11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44267</v>
      </c>
      <c r="B58" s="16" t="s">
        <v>65</v>
      </c>
      <c r="C58" s="16" t="s">
        <v>800</v>
      </c>
      <c r="D58" s="16" t="s">
        <v>688</v>
      </c>
      <c r="E58" s="16" t="s">
        <v>17</v>
      </c>
      <c r="F58" s="16" t="s">
        <v>19</v>
      </c>
      <c r="G58" s="7" t="n">
        <v>2</v>
      </c>
      <c r="H58" s="6" t="n">
        <v>727</v>
      </c>
      <c r="I58" s="6" t="n">
        <v>-1454</v>
      </c>
      <c r="J58" s="6" t="n">
        <v>-0</v>
      </c>
      <c r="K58" s="6" t="n">
        <v>-0.87</v>
      </c>
      <c r="L58" s="6" t="n">
        <v>-0.14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44267</v>
      </c>
      <c r="B59" s="16" t="s">
        <v>36</v>
      </c>
      <c r="C59" s="16" t="s">
        <v>780</v>
      </c>
      <c r="D59" s="16" t="s">
        <v>688</v>
      </c>
      <c r="E59" s="16" t="s">
        <v>17</v>
      </c>
      <c r="F59" s="16" t="s">
        <v>19</v>
      </c>
      <c r="G59" s="7" t="n">
        <v>1</v>
      </c>
      <c r="H59" s="6" t="n">
        <v>858</v>
      </c>
      <c r="I59" s="6" t="n">
        <v>-858</v>
      </c>
      <c r="J59" s="6" t="n">
        <v>-0</v>
      </c>
      <c r="K59" s="6" t="n">
        <v>-0.52</v>
      </c>
      <c r="L59" s="6" t="n">
        <v>-0.08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44270</v>
      </c>
      <c r="B60" s="16" t="s">
        <v>42</v>
      </c>
      <c r="C60" s="16" t="s">
        <v>774</v>
      </c>
      <c r="D60" s="16" t="s">
        <v>688</v>
      </c>
      <c r="E60" s="16" t="s">
        <v>17</v>
      </c>
      <c r="F60" s="16" t="s">
        <v>19</v>
      </c>
      <c r="G60" s="7" t="n">
        <v>100</v>
      </c>
      <c r="H60" s="6" t="n">
        <v>7.8</v>
      </c>
      <c r="I60" s="6" t="n">
        <v>-780</v>
      </c>
      <c r="J60" s="6" t="n">
        <v>-0</v>
      </c>
      <c r="K60" s="6" t="n">
        <v>-0.47</v>
      </c>
      <c r="L60" s="6" t="n">
        <v>-0.07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44272</v>
      </c>
      <c r="B61" s="16" t="s">
        <v>77</v>
      </c>
      <c r="C61" s="16" t="s">
        <v>801</v>
      </c>
      <c r="D61" s="16" t="s">
        <v>688</v>
      </c>
      <c r="E61" s="16" t="s">
        <v>17</v>
      </c>
      <c r="F61" s="16" t="s">
        <v>19</v>
      </c>
      <c r="G61" s="7" t="n">
        <v>1</v>
      </c>
      <c r="H61" s="6" t="n">
        <v>616.5</v>
      </c>
      <c r="I61" s="6" t="n">
        <v>-616.5</v>
      </c>
      <c r="J61" s="6" t="n">
        <v>-0</v>
      </c>
      <c r="K61" s="6" t="n">
        <v>-0.37</v>
      </c>
      <c r="L61" s="6" t="n">
        <v>-0.05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44299</v>
      </c>
      <c r="B62" s="22" t="s">
        <v>762</v>
      </c>
      <c r="C62" s="22" t="s">
        <v>155</v>
      </c>
      <c r="D62" s="22" t="s">
        <v>762</v>
      </c>
      <c r="E62" s="22" t="s">
        <v>763</v>
      </c>
      <c r="F62" s="22" t="s">
        <v>19</v>
      </c>
      <c r="G62" s="23" t="n">
        <v>1</v>
      </c>
      <c r="H62" s="24" t="n">
        <v>5000</v>
      </c>
      <c r="I62" s="24" t="n">
        <v>5000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44302</v>
      </c>
      <c r="B63" s="16" t="s">
        <v>65</v>
      </c>
      <c r="C63" s="16" t="s">
        <v>800</v>
      </c>
      <c r="D63" s="16" t="s">
        <v>688</v>
      </c>
      <c r="E63" s="16" t="s">
        <v>17</v>
      </c>
      <c r="F63" s="16" t="s">
        <v>19</v>
      </c>
      <c r="G63" s="7" t="n">
        <v>1</v>
      </c>
      <c r="H63" s="6" t="n">
        <v>686.5</v>
      </c>
      <c r="I63" s="6" t="n">
        <v>-686.5</v>
      </c>
      <c r="J63" s="6" t="n">
        <v>-0</v>
      </c>
      <c r="K63" s="6" t="n">
        <v>-0.41</v>
      </c>
      <c r="L63" s="6" t="n">
        <v>-0.07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44302</v>
      </c>
      <c r="B64" s="16" t="s">
        <v>73</v>
      </c>
      <c r="C64" s="16" t="s">
        <v>802</v>
      </c>
      <c r="D64" s="16" t="s">
        <v>688</v>
      </c>
      <c r="E64" s="16" t="s">
        <v>17</v>
      </c>
      <c r="F64" s="16" t="s">
        <v>19</v>
      </c>
      <c r="G64" s="7" t="n">
        <v>1000</v>
      </c>
      <c r="H64" s="6" t="n">
        <v>0.826</v>
      </c>
      <c r="I64" s="6" t="n">
        <v>-826</v>
      </c>
      <c r="J64" s="6" t="n">
        <v>-0</v>
      </c>
      <c r="K64" s="6" t="n">
        <v>-0.5</v>
      </c>
      <c r="L64" s="6" t="n">
        <v>-0.07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44305</v>
      </c>
      <c r="B65" s="16" t="s">
        <v>45</v>
      </c>
      <c r="C65" s="16" t="s">
        <v>803</v>
      </c>
      <c r="D65" s="16" t="s">
        <v>688</v>
      </c>
      <c r="E65" s="16" t="s">
        <v>17</v>
      </c>
      <c r="F65" s="16" t="s">
        <v>19</v>
      </c>
      <c r="G65" s="7" t="n">
        <v>1</v>
      </c>
      <c r="H65" s="6" t="n">
        <v>2386</v>
      </c>
      <c r="I65" s="6" t="n">
        <v>-2386</v>
      </c>
      <c r="J65" s="6" t="n">
        <v>-0</v>
      </c>
      <c r="K65" s="6" t="n">
        <v>-1.43</v>
      </c>
      <c r="L65" s="6" t="n">
        <v>-0.22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44305</v>
      </c>
      <c r="B66" s="16" t="s">
        <v>702</v>
      </c>
      <c r="C66" s="16" t="s">
        <v>804</v>
      </c>
      <c r="D66" s="16" t="s">
        <v>688</v>
      </c>
      <c r="E66" s="16" t="s">
        <v>89</v>
      </c>
      <c r="F66" s="16" t="s">
        <v>19</v>
      </c>
      <c r="G66" s="7" t="n">
        <v>2</v>
      </c>
      <c r="H66" s="6" t="n">
        <v>77.96</v>
      </c>
      <c r="I66" s="6" t="n">
        <v>-155.92</v>
      </c>
      <c r="J66" s="6" t="n">
        <v>-0</v>
      </c>
      <c r="K66" s="6" t="n">
        <v>-0.1</v>
      </c>
      <c r="L66" s="6" t="n">
        <v>-0.02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44306</v>
      </c>
      <c r="B67" s="16" t="s">
        <v>104</v>
      </c>
      <c r="C67" s="16" t="s">
        <v>778</v>
      </c>
      <c r="D67" s="16" t="s">
        <v>688</v>
      </c>
      <c r="E67" s="16" t="s">
        <v>105</v>
      </c>
      <c r="F67" s="16" t="s">
        <v>19</v>
      </c>
      <c r="G67" s="7" t="n">
        <v>1</v>
      </c>
      <c r="H67" s="6" t="n">
        <v>90.86</v>
      </c>
      <c r="I67" s="6" t="n">
        <v>-908.6</v>
      </c>
      <c r="J67" s="6" t="n">
        <v>-12.87</v>
      </c>
      <c r="K67" s="6" t="n">
        <v>-0.55</v>
      </c>
      <c r="L67" s="6" t="n">
        <v>-0.09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44323</v>
      </c>
      <c r="B68" s="22" t="s">
        <v>791</v>
      </c>
      <c r="C68" s="22" t="s">
        <v>805</v>
      </c>
      <c r="D68" s="22" t="s">
        <v>791</v>
      </c>
      <c r="E68" s="22" t="s">
        <v>791</v>
      </c>
      <c r="F68" s="22" t="s">
        <v>19</v>
      </c>
      <c r="G68" s="23" t="n">
        <v>1</v>
      </c>
      <c r="H68" s="24" t="n">
        <v>33.39</v>
      </c>
      <c r="I68" s="24" t="n">
        <v>33.39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44327</v>
      </c>
      <c r="B69" s="22" t="s">
        <v>762</v>
      </c>
      <c r="C69" s="22" t="s">
        <v>155</v>
      </c>
      <c r="D69" s="22" t="s">
        <v>762</v>
      </c>
      <c r="E69" s="22" t="s">
        <v>763</v>
      </c>
      <c r="F69" s="22" t="s">
        <v>19</v>
      </c>
      <c r="G69" s="23" t="n">
        <v>1</v>
      </c>
      <c r="H69" s="24" t="n">
        <v>10000</v>
      </c>
      <c r="I69" s="24" t="n">
        <v>10000</v>
      </c>
      <c r="J69" s="24" t="n">
        <v>0</v>
      </c>
      <c r="K69" s="24" t="n">
        <v>-0</v>
      </c>
      <c r="L69" s="24" t="n">
        <v>-0</v>
      </c>
      <c r="M69" s="6" t="s">
        <f>=I69+J69+K69+L69</f>
      </c>
      <c r="N69" s="22"/>
    </row>
    <row collapsed="false" customFormat="false" customHeight="false" hidden="false" ht="12.1" outlineLevel="0" r="70">
      <c r="A70" s="20" t="n">
        <v>44329</v>
      </c>
      <c r="B70" s="16" t="s">
        <v>88</v>
      </c>
      <c r="C70" s="16" t="s">
        <v>768</v>
      </c>
      <c r="D70" s="16" t="s">
        <v>688</v>
      </c>
      <c r="E70" s="16" t="s">
        <v>89</v>
      </c>
      <c r="F70" s="16" t="s">
        <v>19</v>
      </c>
      <c r="G70" s="7" t="n">
        <v>1</v>
      </c>
      <c r="H70" s="6" t="n">
        <v>3740.5</v>
      </c>
      <c r="I70" s="6" t="n">
        <v>-3740.5</v>
      </c>
      <c r="J70" s="6" t="n">
        <v>-0</v>
      </c>
      <c r="K70" s="6" t="n">
        <v>-2.24</v>
      </c>
      <c r="L70" s="6" t="n">
        <v>-0.35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44330</v>
      </c>
      <c r="B71" s="16" t="s">
        <v>36</v>
      </c>
      <c r="C71" s="16" t="s">
        <v>780</v>
      </c>
      <c r="D71" s="16" t="s">
        <v>688</v>
      </c>
      <c r="E71" s="16" t="s">
        <v>17</v>
      </c>
      <c r="F71" s="16" t="s">
        <v>19</v>
      </c>
      <c r="G71" s="7" t="n">
        <v>1</v>
      </c>
      <c r="H71" s="6" t="n">
        <v>750</v>
      </c>
      <c r="I71" s="6" t="n">
        <v>-750</v>
      </c>
      <c r="J71" s="6" t="n">
        <v>-0</v>
      </c>
      <c r="K71" s="6" t="n">
        <v>-0.45</v>
      </c>
      <c r="L71" s="6" t="n">
        <v>-0.07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44333</v>
      </c>
      <c r="B72" s="16" t="s">
        <v>65</v>
      </c>
      <c r="C72" s="16" t="s">
        <v>800</v>
      </c>
      <c r="D72" s="16" t="s">
        <v>688</v>
      </c>
      <c r="E72" s="16" t="s">
        <v>17</v>
      </c>
      <c r="F72" s="16" t="s">
        <v>19</v>
      </c>
      <c r="G72" s="7" t="n">
        <v>1</v>
      </c>
      <c r="H72" s="6" t="n">
        <v>653.1</v>
      </c>
      <c r="I72" s="6" t="n">
        <v>-653.1</v>
      </c>
      <c r="J72" s="6" t="n">
        <v>-0</v>
      </c>
      <c r="K72" s="6" t="n">
        <v>-0.39</v>
      </c>
      <c r="L72" s="6" t="n">
        <v>-0.06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44333</v>
      </c>
      <c r="B73" s="16" t="s">
        <v>703</v>
      </c>
      <c r="C73" s="16" t="s">
        <v>806</v>
      </c>
      <c r="D73" s="16" t="s">
        <v>688</v>
      </c>
      <c r="E73" s="16" t="s">
        <v>105</v>
      </c>
      <c r="F73" s="16" t="s">
        <v>19</v>
      </c>
      <c r="G73" s="7" t="n">
        <v>1</v>
      </c>
      <c r="H73" s="6" t="n">
        <v>100.54</v>
      </c>
      <c r="I73" s="6" t="n">
        <v>-1005.4</v>
      </c>
      <c r="J73" s="6" t="n">
        <v>-2.79</v>
      </c>
      <c r="K73" s="6" t="n">
        <v>-0.61</v>
      </c>
      <c r="L73" s="6" t="n">
        <v>-0.12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44334</v>
      </c>
      <c r="B74" s="22" t="s">
        <v>791</v>
      </c>
      <c r="C74" s="22" t="s">
        <v>807</v>
      </c>
      <c r="D74" s="22" t="s">
        <v>791</v>
      </c>
      <c r="E74" s="22" t="s">
        <v>791</v>
      </c>
      <c r="F74" s="22" t="s">
        <v>19</v>
      </c>
      <c r="G74" s="23" t="n">
        <v>1</v>
      </c>
      <c r="H74" s="24" t="n">
        <v>68</v>
      </c>
      <c r="I74" s="24" t="n">
        <v>68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44334</v>
      </c>
      <c r="B75" s="16" t="s">
        <v>704</v>
      </c>
      <c r="C75" s="16" t="s">
        <v>808</v>
      </c>
      <c r="D75" s="16" t="s">
        <v>688</v>
      </c>
      <c r="E75" s="16" t="s">
        <v>105</v>
      </c>
      <c r="F75" s="16" t="s">
        <v>19</v>
      </c>
      <c r="G75" s="7" t="n">
        <v>1</v>
      </c>
      <c r="H75" s="6" t="n">
        <v>99.45</v>
      </c>
      <c r="I75" s="6" t="n">
        <v>-994.5</v>
      </c>
      <c r="J75" s="6" t="n">
        <v>-11.57</v>
      </c>
      <c r="K75" s="6" t="n">
        <v>-0.6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44340</v>
      </c>
      <c r="B76" s="22" t="s">
        <v>791</v>
      </c>
      <c r="C76" s="22" t="s">
        <v>809</v>
      </c>
      <c r="D76" s="22" t="s">
        <v>791</v>
      </c>
      <c r="E76" s="22" t="s">
        <v>791</v>
      </c>
      <c r="F76" s="22" t="s">
        <v>19</v>
      </c>
      <c r="G76" s="23" t="n">
        <v>1</v>
      </c>
      <c r="H76" s="24" t="n">
        <v>63.5</v>
      </c>
      <c r="I76" s="24" t="n">
        <v>63.5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44347</v>
      </c>
      <c r="B77" s="22" t="s">
        <v>791</v>
      </c>
      <c r="C77" s="22" t="s">
        <v>810</v>
      </c>
      <c r="D77" s="22" t="s">
        <v>791</v>
      </c>
      <c r="E77" s="22" t="s">
        <v>791</v>
      </c>
      <c r="F77" s="22" t="s">
        <v>19</v>
      </c>
      <c r="G77" s="23" t="n">
        <v>1</v>
      </c>
      <c r="H77" s="24" t="n">
        <v>163</v>
      </c>
      <c r="I77" s="24" t="n">
        <v>163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44349</v>
      </c>
      <c r="B78" s="22" t="s">
        <v>791</v>
      </c>
      <c r="C78" s="22" t="s">
        <v>811</v>
      </c>
      <c r="D78" s="22" t="s">
        <v>791</v>
      </c>
      <c r="E78" s="22" t="s">
        <v>791</v>
      </c>
      <c r="F78" s="22" t="s">
        <v>19</v>
      </c>
      <c r="G78" s="23" t="n">
        <v>1</v>
      </c>
      <c r="H78" s="24" t="n">
        <v>82.5</v>
      </c>
      <c r="I78" s="24" t="n">
        <v>82.5</v>
      </c>
      <c r="J78" s="24" t="n">
        <v>0</v>
      </c>
      <c r="K78" s="24" t="n">
        <v>-0</v>
      </c>
      <c r="L78" s="24" t="n">
        <v>-0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44349</v>
      </c>
      <c r="B79" s="22" t="s">
        <v>791</v>
      </c>
      <c r="C79" s="22" t="s">
        <v>812</v>
      </c>
      <c r="D79" s="22" t="s">
        <v>791</v>
      </c>
      <c r="E79" s="22" t="s">
        <v>791</v>
      </c>
      <c r="F79" s="22" t="s">
        <v>19</v>
      </c>
      <c r="G79" s="23" t="n">
        <v>1</v>
      </c>
      <c r="H79" s="24" t="n">
        <v>99</v>
      </c>
      <c r="I79" s="24" t="n">
        <v>99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44350</v>
      </c>
      <c r="B80" s="22" t="s">
        <v>791</v>
      </c>
      <c r="C80" s="22" t="s">
        <v>813</v>
      </c>
      <c r="D80" s="22" t="s">
        <v>791</v>
      </c>
      <c r="E80" s="22" t="s">
        <v>791</v>
      </c>
      <c r="F80" s="22" t="s">
        <v>19</v>
      </c>
      <c r="G80" s="23" t="n">
        <v>1</v>
      </c>
      <c r="H80" s="24" t="n">
        <v>130.83</v>
      </c>
      <c r="I80" s="24" t="n">
        <v>130.83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44362</v>
      </c>
      <c r="B81" s="16" t="s">
        <v>42</v>
      </c>
      <c r="C81" s="16" t="s">
        <v>774</v>
      </c>
      <c r="D81" s="16" t="s">
        <v>688</v>
      </c>
      <c r="E81" s="16" t="s">
        <v>17</v>
      </c>
      <c r="F81" s="16" t="s">
        <v>19</v>
      </c>
      <c r="G81" s="7" t="n">
        <v>100</v>
      </c>
      <c r="H81" s="6" t="n">
        <v>7.03</v>
      </c>
      <c r="I81" s="6" t="n">
        <v>-703</v>
      </c>
      <c r="J81" s="6" t="n">
        <v>-0</v>
      </c>
      <c r="K81" s="6" t="n">
        <v>-0.42</v>
      </c>
      <c r="L81" s="6" t="n">
        <v>-0.07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44368</v>
      </c>
      <c r="B82" s="16" t="s">
        <v>53</v>
      </c>
      <c r="C82" s="16" t="s">
        <v>781</v>
      </c>
      <c r="D82" s="16" t="s">
        <v>688</v>
      </c>
      <c r="E82" s="16" t="s">
        <v>17</v>
      </c>
      <c r="F82" s="16" t="s">
        <v>19</v>
      </c>
      <c r="G82" s="7" t="n">
        <v>1000</v>
      </c>
      <c r="H82" s="6" t="n">
        <v>0.8001</v>
      </c>
      <c r="I82" s="6" t="n">
        <v>-800.1</v>
      </c>
      <c r="J82" s="6" t="n">
        <v>-0</v>
      </c>
      <c r="K82" s="6" t="n">
        <v>-0.48</v>
      </c>
      <c r="L82" s="6" t="n">
        <v>-0.07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44375</v>
      </c>
      <c r="B83" s="22" t="s">
        <v>791</v>
      </c>
      <c r="C83" s="22" t="s">
        <v>814</v>
      </c>
      <c r="D83" s="22" t="s">
        <v>791</v>
      </c>
      <c r="E83" s="22" t="s">
        <v>791</v>
      </c>
      <c r="F83" s="22" t="s">
        <v>19</v>
      </c>
      <c r="G83" s="23" t="n">
        <v>1</v>
      </c>
      <c r="H83" s="24" t="n">
        <v>24.6</v>
      </c>
      <c r="I83" s="24" t="n">
        <v>24.6</v>
      </c>
      <c r="J83" s="24" t="n">
        <v>0</v>
      </c>
      <c r="K83" s="24" t="n">
        <v>-0</v>
      </c>
      <c r="L83" s="24" t="n">
        <v>-0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44377</v>
      </c>
      <c r="B84" s="22" t="s">
        <v>791</v>
      </c>
      <c r="C84" s="22" t="s">
        <v>815</v>
      </c>
      <c r="D84" s="22" t="s">
        <v>791</v>
      </c>
      <c r="E84" s="22" t="s">
        <v>791</v>
      </c>
      <c r="F84" s="22" t="s">
        <v>19</v>
      </c>
      <c r="G84" s="23" t="n">
        <v>1</v>
      </c>
      <c r="H84" s="24" t="n">
        <v>92.64</v>
      </c>
      <c r="I84" s="24" t="n">
        <v>92.64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44379</v>
      </c>
      <c r="B85" s="22" t="s">
        <v>791</v>
      </c>
      <c r="C85" s="22" t="s">
        <v>816</v>
      </c>
      <c r="D85" s="22" t="s">
        <v>791</v>
      </c>
      <c r="E85" s="22" t="s">
        <v>791</v>
      </c>
      <c r="F85" s="22" t="s">
        <v>19</v>
      </c>
      <c r="G85" s="23" t="n">
        <v>1</v>
      </c>
      <c r="H85" s="24" t="n">
        <v>8.45</v>
      </c>
      <c r="I85" s="24" t="n">
        <v>8.45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44382</v>
      </c>
      <c r="B86" s="22" t="s">
        <v>791</v>
      </c>
      <c r="C86" s="22" t="s">
        <v>817</v>
      </c>
      <c r="D86" s="22" t="s">
        <v>791</v>
      </c>
      <c r="E86" s="22" t="s">
        <v>791</v>
      </c>
      <c r="F86" s="22" t="s">
        <v>19</v>
      </c>
      <c r="G86" s="23" t="n">
        <v>1</v>
      </c>
      <c r="H86" s="24" t="n">
        <v>15.95</v>
      </c>
      <c r="I86" s="24" t="n">
        <v>15.95</v>
      </c>
      <c r="J86" s="24" t="n">
        <v>0</v>
      </c>
      <c r="K86" s="24" t="n">
        <v>-0</v>
      </c>
      <c r="L86" s="24" t="n">
        <v>-0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44383</v>
      </c>
      <c r="B87" s="22" t="s">
        <v>791</v>
      </c>
      <c r="C87" s="22" t="s">
        <v>818</v>
      </c>
      <c r="D87" s="22" t="s">
        <v>791</v>
      </c>
      <c r="E87" s="22" t="s">
        <v>791</v>
      </c>
      <c r="F87" s="22" t="s">
        <v>19</v>
      </c>
      <c r="G87" s="23" t="n">
        <v>1</v>
      </c>
      <c r="H87" s="24" t="n">
        <v>20.93</v>
      </c>
      <c r="I87" s="24" t="n">
        <v>20.93</v>
      </c>
      <c r="J87" s="24" t="n">
        <v>0</v>
      </c>
      <c r="K87" s="24" t="n">
        <v>-0</v>
      </c>
      <c r="L87" s="24" t="n">
        <v>-0</v>
      </c>
      <c r="M87" s="6" t="s">
        <f>=I87+J87+K87+L87</f>
      </c>
      <c r="N87" s="22"/>
    </row>
    <row collapsed="false" customFormat="false" customHeight="false" hidden="false" ht="12.1" outlineLevel="0" r="88">
      <c r="A88" s="21" t="n">
        <v>44386</v>
      </c>
      <c r="B88" s="22" t="s">
        <v>791</v>
      </c>
      <c r="C88" s="22" t="s">
        <v>819</v>
      </c>
      <c r="D88" s="22" t="s">
        <v>791</v>
      </c>
      <c r="E88" s="22" t="s">
        <v>791</v>
      </c>
      <c r="F88" s="22" t="s">
        <v>19</v>
      </c>
      <c r="G88" s="23" t="n">
        <v>1</v>
      </c>
      <c r="H88" s="24" t="n">
        <v>67.1</v>
      </c>
      <c r="I88" s="24" t="n">
        <v>67.1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44396</v>
      </c>
      <c r="B89" s="16" t="s">
        <v>67</v>
      </c>
      <c r="C89" s="16" t="s">
        <v>784</v>
      </c>
      <c r="D89" s="16" t="s">
        <v>688</v>
      </c>
      <c r="E89" s="16" t="s">
        <v>17</v>
      </c>
      <c r="F89" s="16" t="s">
        <v>19</v>
      </c>
      <c r="G89" s="7" t="n">
        <v>1</v>
      </c>
      <c r="H89" s="6" t="n">
        <v>480.3</v>
      </c>
      <c r="I89" s="6" t="n">
        <v>-480.3</v>
      </c>
      <c r="J89" s="6" t="n">
        <v>-0</v>
      </c>
      <c r="K89" s="6" t="n">
        <v>-0.29</v>
      </c>
      <c r="L89" s="6" t="n">
        <v>-0.05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44396</v>
      </c>
      <c r="B90" s="16" t="s">
        <v>73</v>
      </c>
      <c r="C90" s="16" t="s">
        <v>802</v>
      </c>
      <c r="D90" s="16" t="s">
        <v>688</v>
      </c>
      <c r="E90" s="16" t="s">
        <v>17</v>
      </c>
      <c r="F90" s="16" t="s">
        <v>19</v>
      </c>
      <c r="G90" s="7" t="n">
        <v>1000</v>
      </c>
      <c r="H90" s="6" t="n">
        <v>0.7807</v>
      </c>
      <c r="I90" s="6" t="n">
        <v>-780.7</v>
      </c>
      <c r="J90" s="6" t="n">
        <v>-0</v>
      </c>
      <c r="K90" s="6" t="n">
        <v>-0.47</v>
      </c>
      <c r="L90" s="6" t="n">
        <v>-0.07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44396</v>
      </c>
      <c r="B91" s="16" t="s">
        <v>59</v>
      </c>
      <c r="C91" s="16" t="s">
        <v>820</v>
      </c>
      <c r="D91" s="16" t="s">
        <v>688</v>
      </c>
      <c r="E91" s="16" t="s">
        <v>17</v>
      </c>
      <c r="F91" s="16" t="s">
        <v>19</v>
      </c>
      <c r="G91" s="7" t="n">
        <v>10000</v>
      </c>
      <c r="H91" s="6" t="n">
        <v>0.046155</v>
      </c>
      <c r="I91" s="6" t="n">
        <v>-461.55</v>
      </c>
      <c r="J91" s="6" t="n">
        <v>-0</v>
      </c>
      <c r="K91" s="6" t="n">
        <v>-0.28</v>
      </c>
      <c r="L91" s="6" t="n">
        <v>-0.04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44396</v>
      </c>
      <c r="B92" s="16" t="s">
        <v>71</v>
      </c>
      <c r="C92" s="16" t="s">
        <v>783</v>
      </c>
      <c r="D92" s="16" t="s">
        <v>688</v>
      </c>
      <c r="E92" s="16" t="s">
        <v>17</v>
      </c>
      <c r="F92" s="16" t="s">
        <v>19</v>
      </c>
      <c r="G92" s="7" t="n">
        <v>10</v>
      </c>
      <c r="H92" s="6" t="n">
        <v>47.255</v>
      </c>
      <c r="I92" s="6" t="n">
        <v>-472.55</v>
      </c>
      <c r="J92" s="6" t="n">
        <v>-0</v>
      </c>
      <c r="K92" s="6" t="n">
        <v>-0.28</v>
      </c>
      <c r="L92" s="6" t="n">
        <v>-0.05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44398</v>
      </c>
      <c r="B93" s="22" t="s">
        <v>791</v>
      </c>
      <c r="C93" s="22" t="s">
        <v>821</v>
      </c>
      <c r="D93" s="22" t="s">
        <v>791</v>
      </c>
      <c r="E93" s="22" t="s">
        <v>791</v>
      </c>
      <c r="F93" s="22" t="s">
        <v>19</v>
      </c>
      <c r="G93" s="23" t="n">
        <v>1</v>
      </c>
      <c r="H93" s="24" t="n">
        <v>166.8</v>
      </c>
      <c r="I93" s="24" t="n">
        <v>166.8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44398</v>
      </c>
      <c r="B94" s="22" t="s">
        <v>791</v>
      </c>
      <c r="C94" s="22" t="s">
        <v>822</v>
      </c>
      <c r="D94" s="22" t="s">
        <v>791</v>
      </c>
      <c r="E94" s="22" t="s">
        <v>791</v>
      </c>
      <c r="F94" s="22" t="s">
        <v>19</v>
      </c>
      <c r="G94" s="23" t="n">
        <v>1</v>
      </c>
      <c r="H94" s="24" t="n">
        <v>104.09</v>
      </c>
      <c r="I94" s="24" t="n">
        <v>104.09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44399</v>
      </c>
      <c r="B95" s="22" t="s">
        <v>791</v>
      </c>
      <c r="C95" s="22" t="s">
        <v>823</v>
      </c>
      <c r="D95" s="22" t="s">
        <v>791</v>
      </c>
      <c r="E95" s="22" t="s">
        <v>791</v>
      </c>
      <c r="F95" s="22" t="s">
        <v>19</v>
      </c>
      <c r="G95" s="23" t="n">
        <v>1</v>
      </c>
      <c r="H95" s="24" t="n">
        <v>52.7</v>
      </c>
      <c r="I95" s="24" t="n">
        <v>52.7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44400</v>
      </c>
      <c r="B96" s="22" t="s">
        <v>791</v>
      </c>
      <c r="C96" s="22" t="s">
        <v>824</v>
      </c>
      <c r="D96" s="22" t="s">
        <v>791</v>
      </c>
      <c r="E96" s="22" t="s">
        <v>791</v>
      </c>
      <c r="F96" s="22" t="s">
        <v>19</v>
      </c>
      <c r="G96" s="23" t="n">
        <v>1</v>
      </c>
      <c r="H96" s="24" t="n">
        <v>465.2</v>
      </c>
      <c r="I96" s="24" t="n">
        <v>465.2</v>
      </c>
      <c r="J96" s="24" t="n">
        <v>0</v>
      </c>
      <c r="K96" s="24" t="n">
        <v>-0</v>
      </c>
      <c r="L96" s="24" t="n">
        <v>-0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44400</v>
      </c>
      <c r="B97" s="22" t="s">
        <v>791</v>
      </c>
      <c r="C97" s="22" t="s">
        <v>825</v>
      </c>
      <c r="D97" s="22" t="s">
        <v>791</v>
      </c>
      <c r="E97" s="22" t="s">
        <v>791</v>
      </c>
      <c r="F97" s="22" t="s">
        <v>19</v>
      </c>
      <c r="G97" s="23" t="n">
        <v>1</v>
      </c>
      <c r="H97" s="24" t="n">
        <v>93.05</v>
      </c>
      <c r="I97" s="24" t="n">
        <v>93.05</v>
      </c>
      <c r="J97" s="24" t="n">
        <v>0</v>
      </c>
      <c r="K97" s="24" t="n">
        <v>-0</v>
      </c>
      <c r="L97" s="24" t="n">
        <v>-0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44403</v>
      </c>
      <c r="B98" s="22" t="s">
        <v>762</v>
      </c>
      <c r="C98" s="22" t="s">
        <v>155</v>
      </c>
      <c r="D98" s="22" t="s">
        <v>762</v>
      </c>
      <c r="E98" s="22" t="s">
        <v>763</v>
      </c>
      <c r="F98" s="22" t="s">
        <v>19</v>
      </c>
      <c r="G98" s="23" t="n">
        <v>1</v>
      </c>
      <c r="H98" s="24" t="n">
        <v>5000</v>
      </c>
      <c r="I98" s="24" t="n">
        <v>5000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44403</v>
      </c>
      <c r="B99" s="16" t="s">
        <v>99</v>
      </c>
      <c r="C99" s="16" t="s">
        <v>826</v>
      </c>
      <c r="D99" s="16" t="s">
        <v>688</v>
      </c>
      <c r="E99" s="16" t="s">
        <v>89</v>
      </c>
      <c r="F99" s="16" t="s">
        <v>19</v>
      </c>
      <c r="G99" s="7" t="n">
        <v>2</v>
      </c>
      <c r="H99" s="6" t="n">
        <v>70.7</v>
      </c>
      <c r="I99" s="6" t="n">
        <v>-141.4</v>
      </c>
      <c r="J99" s="6" t="n">
        <v>-0</v>
      </c>
      <c r="K99" s="6" t="n">
        <v>-0</v>
      </c>
      <c r="L99" s="6" t="n">
        <v>-0.02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44403</v>
      </c>
      <c r="B100" s="16" t="s">
        <v>99</v>
      </c>
      <c r="C100" s="16" t="s">
        <v>826</v>
      </c>
      <c r="D100" s="16" t="s">
        <v>688</v>
      </c>
      <c r="E100" s="16" t="s">
        <v>89</v>
      </c>
      <c r="F100" s="16" t="s">
        <v>19</v>
      </c>
      <c r="G100" s="7" t="n">
        <v>2</v>
      </c>
      <c r="H100" s="6" t="n">
        <v>70.31</v>
      </c>
      <c r="I100" s="6" t="n">
        <v>-140.62</v>
      </c>
      <c r="J100" s="6" t="n">
        <v>-0</v>
      </c>
      <c r="K100" s="6" t="n">
        <v>-0</v>
      </c>
      <c r="L100" s="6" t="n">
        <v>-0.02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44403</v>
      </c>
      <c r="B101" s="16" t="s">
        <v>88</v>
      </c>
      <c r="C101" s="16" t="s">
        <v>768</v>
      </c>
      <c r="D101" s="16" t="s">
        <v>688</v>
      </c>
      <c r="E101" s="16" t="s">
        <v>89</v>
      </c>
      <c r="F101" s="16" t="s">
        <v>19</v>
      </c>
      <c r="G101" s="7" t="n">
        <v>1</v>
      </c>
      <c r="H101" s="6" t="n">
        <v>3333</v>
      </c>
      <c r="I101" s="6" t="n">
        <v>-3333</v>
      </c>
      <c r="J101" s="6" t="n">
        <v>-0</v>
      </c>
      <c r="K101" s="6" t="n">
        <v>-0</v>
      </c>
      <c r="L101" s="6" t="n">
        <v>-0.31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44403</v>
      </c>
      <c r="B102" s="16" t="s">
        <v>99</v>
      </c>
      <c r="C102" s="16" t="s">
        <v>826</v>
      </c>
      <c r="D102" s="16" t="s">
        <v>688</v>
      </c>
      <c r="E102" s="16" t="s">
        <v>89</v>
      </c>
      <c r="F102" s="16" t="s">
        <v>19</v>
      </c>
      <c r="G102" s="7" t="n">
        <v>3</v>
      </c>
      <c r="H102" s="6" t="n">
        <v>70.01</v>
      </c>
      <c r="I102" s="6" t="n">
        <v>-210.03</v>
      </c>
      <c r="J102" s="6" t="n">
        <v>-0</v>
      </c>
      <c r="K102" s="6" t="n">
        <v>-0</v>
      </c>
      <c r="L102" s="6" t="n">
        <v>-0.02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44405</v>
      </c>
      <c r="B103" s="22" t="s">
        <v>791</v>
      </c>
      <c r="C103" s="22" t="s">
        <v>827</v>
      </c>
      <c r="D103" s="22" t="s">
        <v>791</v>
      </c>
      <c r="E103" s="22" t="s">
        <v>791</v>
      </c>
      <c r="F103" s="22" t="s">
        <v>19</v>
      </c>
      <c r="G103" s="23" t="n">
        <v>1</v>
      </c>
      <c r="H103" s="24" t="n">
        <v>10.3</v>
      </c>
      <c r="I103" s="24" t="n">
        <v>10.3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44405</v>
      </c>
      <c r="B104" s="22" t="s">
        <v>791</v>
      </c>
      <c r="C104" s="22" t="s">
        <v>828</v>
      </c>
      <c r="D104" s="22" t="s">
        <v>791</v>
      </c>
      <c r="E104" s="22" t="s">
        <v>791</v>
      </c>
      <c r="F104" s="22" t="s">
        <v>19</v>
      </c>
      <c r="G104" s="23" t="n">
        <v>1</v>
      </c>
      <c r="H104" s="24" t="n">
        <v>16</v>
      </c>
      <c r="I104" s="24" t="n">
        <v>16</v>
      </c>
      <c r="J104" s="24" t="n">
        <v>0</v>
      </c>
      <c r="K104" s="24" t="n">
        <v>-0</v>
      </c>
      <c r="L104" s="24" t="n">
        <v>-0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44405</v>
      </c>
      <c r="B105" s="22" t="s">
        <v>791</v>
      </c>
      <c r="C105" s="22" t="s">
        <v>829</v>
      </c>
      <c r="D105" s="22" t="s">
        <v>791</v>
      </c>
      <c r="E105" s="22" t="s">
        <v>791</v>
      </c>
      <c r="F105" s="22" t="s">
        <v>19</v>
      </c>
      <c r="G105" s="23" t="n">
        <v>1</v>
      </c>
      <c r="H105" s="24" t="n">
        <v>46.04</v>
      </c>
      <c r="I105" s="24" t="n">
        <v>46.04</v>
      </c>
      <c r="J105" s="24" t="n">
        <v>0</v>
      </c>
      <c r="K105" s="24" t="n">
        <v>-0</v>
      </c>
      <c r="L105" s="24" t="n">
        <v>-0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44407</v>
      </c>
      <c r="B106" s="22" t="s">
        <v>791</v>
      </c>
      <c r="C106" s="22" t="s">
        <v>830</v>
      </c>
      <c r="D106" s="22" t="s">
        <v>791</v>
      </c>
      <c r="E106" s="22" t="s">
        <v>791</v>
      </c>
      <c r="F106" s="22" t="s">
        <v>19</v>
      </c>
      <c r="G106" s="23" t="n">
        <v>1</v>
      </c>
      <c r="H106" s="24" t="n">
        <v>43</v>
      </c>
      <c r="I106" s="24" t="n">
        <v>43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44411</v>
      </c>
      <c r="B107" s="16" t="s">
        <v>53</v>
      </c>
      <c r="C107" s="16" t="s">
        <v>781</v>
      </c>
      <c r="D107" s="16" t="s">
        <v>688</v>
      </c>
      <c r="E107" s="16" t="s">
        <v>17</v>
      </c>
      <c r="F107" s="16" t="s">
        <v>19</v>
      </c>
      <c r="G107" s="7" t="n">
        <v>1000</v>
      </c>
      <c r="H107" s="6" t="n">
        <v>0.6666</v>
      </c>
      <c r="I107" s="6" t="n">
        <v>-666.6</v>
      </c>
      <c r="J107" s="6" t="n">
        <v>-0</v>
      </c>
      <c r="K107" s="6" t="n">
        <v>-0.4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44411</v>
      </c>
      <c r="B108" s="16" t="s">
        <v>99</v>
      </c>
      <c r="C108" s="16" t="s">
        <v>826</v>
      </c>
      <c r="D108" s="16" t="s">
        <v>688</v>
      </c>
      <c r="E108" s="16" t="s">
        <v>89</v>
      </c>
      <c r="F108" s="16" t="s">
        <v>19</v>
      </c>
      <c r="G108" s="7" t="n">
        <v>2</v>
      </c>
      <c r="H108" s="6" t="n">
        <v>68.5</v>
      </c>
      <c r="I108" s="6" t="n">
        <v>-137</v>
      </c>
      <c r="J108" s="6" t="n">
        <v>-0</v>
      </c>
      <c r="K108" s="6" t="n">
        <v>-0</v>
      </c>
      <c r="L108" s="6" t="n">
        <v>-0.02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44412</v>
      </c>
      <c r="B109" s="22" t="s">
        <v>791</v>
      </c>
      <c r="C109" s="22" t="s">
        <v>831</v>
      </c>
      <c r="D109" s="22" t="s">
        <v>791</v>
      </c>
      <c r="E109" s="22" t="s">
        <v>791</v>
      </c>
      <c r="F109" s="22" t="s">
        <v>19</v>
      </c>
      <c r="G109" s="23" t="n">
        <v>1</v>
      </c>
      <c r="H109" s="24" t="n">
        <v>110.5</v>
      </c>
      <c r="I109" s="24" t="n">
        <v>110.5</v>
      </c>
      <c r="J109" s="24" t="n">
        <v>0</v>
      </c>
      <c r="K109" s="24" t="n">
        <v>-0</v>
      </c>
      <c r="L109" s="24" t="n">
        <v>-0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44412</v>
      </c>
      <c r="B110" s="22" t="s">
        <v>791</v>
      </c>
      <c r="C110" s="22" t="s">
        <v>832</v>
      </c>
      <c r="D110" s="22" t="s">
        <v>791</v>
      </c>
      <c r="E110" s="22" t="s">
        <v>791</v>
      </c>
      <c r="F110" s="22" t="s">
        <v>19</v>
      </c>
      <c r="G110" s="23" t="n">
        <v>1</v>
      </c>
      <c r="H110" s="24" t="n">
        <v>79.26</v>
      </c>
      <c r="I110" s="24" t="n">
        <v>79.26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44412</v>
      </c>
      <c r="B111" s="22" t="s">
        <v>791</v>
      </c>
      <c r="C111" s="22" t="s">
        <v>833</v>
      </c>
      <c r="D111" s="22" t="s">
        <v>791</v>
      </c>
      <c r="E111" s="22" t="s">
        <v>791</v>
      </c>
      <c r="F111" s="22" t="s">
        <v>19</v>
      </c>
      <c r="G111" s="23" t="n">
        <v>1</v>
      </c>
      <c r="H111" s="24" t="n">
        <v>37.13</v>
      </c>
      <c r="I111" s="24" t="n">
        <v>37.13</v>
      </c>
      <c r="J111" s="24" t="n">
        <v>0</v>
      </c>
      <c r="K111" s="24" t="n">
        <v>-0</v>
      </c>
      <c r="L111" s="24" t="n">
        <v>-0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44440</v>
      </c>
      <c r="B112" s="22" t="s">
        <v>791</v>
      </c>
      <c r="C112" s="22" t="s">
        <v>834</v>
      </c>
      <c r="D112" s="22" t="s">
        <v>791</v>
      </c>
      <c r="E112" s="22" t="s">
        <v>791</v>
      </c>
      <c r="F112" s="22" t="s">
        <v>19</v>
      </c>
      <c r="G112" s="23" t="n">
        <v>1</v>
      </c>
      <c r="H112" s="24" t="n">
        <v>28.41</v>
      </c>
      <c r="I112" s="24" t="n">
        <v>28.41</v>
      </c>
      <c r="J112" s="24" t="n">
        <v>0</v>
      </c>
      <c r="K112" s="24" t="n">
        <v>-0</v>
      </c>
      <c r="L112" s="24" t="n">
        <v>-0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44448</v>
      </c>
      <c r="B113" s="16" t="s">
        <v>699</v>
      </c>
      <c r="C113" s="16" t="s">
        <v>787</v>
      </c>
      <c r="D113" s="16" t="s">
        <v>688</v>
      </c>
      <c r="E113" s="16" t="s">
        <v>17</v>
      </c>
      <c r="F113" s="16" t="s">
        <v>19</v>
      </c>
      <c r="G113" s="7" t="n">
        <v>1</v>
      </c>
      <c r="H113" s="6" t="n">
        <v>1414</v>
      </c>
      <c r="I113" s="6" t="n">
        <v>-1414</v>
      </c>
      <c r="J113" s="6" t="n">
        <v>-0</v>
      </c>
      <c r="K113" s="6" t="n">
        <v>-0.85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44452</v>
      </c>
      <c r="B114" s="22" t="s">
        <v>762</v>
      </c>
      <c r="C114" s="22" t="s">
        <v>155</v>
      </c>
      <c r="D114" s="22" t="s">
        <v>762</v>
      </c>
      <c r="E114" s="22" t="s">
        <v>763</v>
      </c>
      <c r="F114" s="22" t="s">
        <v>19</v>
      </c>
      <c r="G114" s="23" t="n">
        <v>1</v>
      </c>
      <c r="H114" s="24" t="n">
        <v>5000</v>
      </c>
      <c r="I114" s="24" t="n">
        <v>5000</v>
      </c>
      <c r="J114" s="24" t="n">
        <v>0</v>
      </c>
      <c r="K114" s="24" t="n">
        <v>-0</v>
      </c>
      <c r="L114" s="24" t="n">
        <v>-0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44455</v>
      </c>
      <c r="B115" s="22" t="s">
        <v>791</v>
      </c>
      <c r="C115" s="22" t="s">
        <v>835</v>
      </c>
      <c r="D115" s="22" t="s">
        <v>791</v>
      </c>
      <c r="E115" s="22" t="s">
        <v>791</v>
      </c>
      <c r="F115" s="22" t="s">
        <v>19</v>
      </c>
      <c r="G115" s="23" t="n">
        <v>1</v>
      </c>
      <c r="H115" s="24" t="n">
        <v>118.2</v>
      </c>
      <c r="I115" s="24" t="n">
        <v>118.2</v>
      </c>
      <c r="J115" s="24" t="n">
        <v>0</v>
      </c>
      <c r="K115" s="24" t="n">
        <v>-0</v>
      </c>
      <c r="L115" s="24" t="n">
        <v>-0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44459</v>
      </c>
      <c r="B116" s="16" t="s">
        <v>702</v>
      </c>
      <c r="C116" s="16" t="s">
        <v>804</v>
      </c>
      <c r="D116" s="16" t="s">
        <v>688</v>
      </c>
      <c r="E116" s="16" t="s">
        <v>89</v>
      </c>
      <c r="F116" s="16" t="s">
        <v>19</v>
      </c>
      <c r="G116" s="7" t="n">
        <v>2</v>
      </c>
      <c r="H116" s="6" t="n">
        <v>75.5</v>
      </c>
      <c r="I116" s="6" t="n">
        <v>-151</v>
      </c>
      <c r="J116" s="6" t="n">
        <v>-0</v>
      </c>
      <c r="K116" s="6" t="n">
        <v>-0</v>
      </c>
      <c r="L116" s="6" t="n">
        <v>-0.02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44459</v>
      </c>
      <c r="B117" s="16" t="s">
        <v>702</v>
      </c>
      <c r="C117" s="16" t="s">
        <v>804</v>
      </c>
      <c r="D117" s="16" t="s">
        <v>688</v>
      </c>
      <c r="E117" s="16" t="s">
        <v>89</v>
      </c>
      <c r="F117" s="16" t="s">
        <v>19</v>
      </c>
      <c r="G117" s="7" t="n">
        <v>2</v>
      </c>
      <c r="H117" s="6" t="n">
        <v>75.4</v>
      </c>
      <c r="I117" s="6" t="n">
        <v>-150.8</v>
      </c>
      <c r="J117" s="6" t="n">
        <v>-0</v>
      </c>
      <c r="K117" s="6" t="n">
        <v>-0</v>
      </c>
      <c r="L117" s="6" t="n">
        <v>-0.02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44459</v>
      </c>
      <c r="B118" s="16" t="s">
        <v>702</v>
      </c>
      <c r="C118" s="16" t="s">
        <v>804</v>
      </c>
      <c r="D118" s="16" t="s">
        <v>688</v>
      </c>
      <c r="E118" s="16" t="s">
        <v>89</v>
      </c>
      <c r="F118" s="16" t="s">
        <v>19</v>
      </c>
      <c r="G118" s="7" t="n">
        <v>2</v>
      </c>
      <c r="H118" s="6" t="n">
        <v>75.25</v>
      </c>
      <c r="I118" s="6" t="n">
        <v>-150.5</v>
      </c>
      <c r="J118" s="6" t="n">
        <v>-0</v>
      </c>
      <c r="K118" s="6" t="n">
        <v>-0</v>
      </c>
      <c r="L118" s="6" t="n">
        <v>-0.02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44459</v>
      </c>
      <c r="B119" s="16" t="s">
        <v>99</v>
      </c>
      <c r="C119" s="16" t="s">
        <v>826</v>
      </c>
      <c r="D119" s="16" t="s">
        <v>688</v>
      </c>
      <c r="E119" s="16" t="s">
        <v>89</v>
      </c>
      <c r="F119" s="16" t="s">
        <v>19</v>
      </c>
      <c r="G119" s="7" t="n">
        <v>2</v>
      </c>
      <c r="H119" s="6" t="n">
        <v>68.38</v>
      </c>
      <c r="I119" s="6" t="n">
        <v>-136.76</v>
      </c>
      <c r="J119" s="6" t="n">
        <v>-0</v>
      </c>
      <c r="K119" s="6" t="n">
        <v>-0</v>
      </c>
      <c r="L119" s="6" t="n">
        <v>-0.02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44460</v>
      </c>
      <c r="B120" s="16" t="s">
        <v>703</v>
      </c>
      <c r="C120" s="16" t="s">
        <v>806</v>
      </c>
      <c r="D120" s="16" t="s">
        <v>688</v>
      </c>
      <c r="E120" s="16" t="s">
        <v>105</v>
      </c>
      <c r="F120" s="16" t="s">
        <v>19</v>
      </c>
      <c r="G120" s="7" t="n">
        <v>1</v>
      </c>
      <c r="H120" s="6" t="n">
        <v>98.69</v>
      </c>
      <c r="I120" s="6" t="n">
        <v>-986.9</v>
      </c>
      <c r="J120" s="6" t="n">
        <v>-32.37</v>
      </c>
      <c r="K120" s="6" t="n">
        <v>-0.59</v>
      </c>
      <c r="L120" s="6" t="n">
        <v>-0.12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44461</v>
      </c>
      <c r="B121" s="16" t="s">
        <v>99</v>
      </c>
      <c r="C121" s="16" t="s">
        <v>826</v>
      </c>
      <c r="D121" s="16" t="s">
        <v>688</v>
      </c>
      <c r="E121" s="16" t="s">
        <v>89</v>
      </c>
      <c r="F121" s="16" t="s">
        <v>19</v>
      </c>
      <c r="G121" s="7" t="n">
        <v>2</v>
      </c>
      <c r="H121" s="6" t="n">
        <v>67.85</v>
      </c>
      <c r="I121" s="6" t="n">
        <v>-135.7</v>
      </c>
      <c r="J121" s="6" t="n">
        <v>-0</v>
      </c>
      <c r="K121" s="6" t="n">
        <v>-0</v>
      </c>
      <c r="L121" s="6" t="n">
        <v>-0.02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44466</v>
      </c>
      <c r="B122" s="16" t="s">
        <v>65</v>
      </c>
      <c r="C122" s="16" t="s">
        <v>800</v>
      </c>
      <c r="D122" s="16" t="s">
        <v>688</v>
      </c>
      <c r="E122" s="16" t="s">
        <v>17</v>
      </c>
      <c r="F122" s="16" t="s">
        <v>19</v>
      </c>
      <c r="G122" s="7" t="n">
        <v>1</v>
      </c>
      <c r="H122" s="6" t="n">
        <v>597.4</v>
      </c>
      <c r="I122" s="6" t="n">
        <v>-597.4</v>
      </c>
      <c r="J122" s="6" t="n">
        <v>-0</v>
      </c>
      <c r="K122" s="6" t="n">
        <v>-0.36</v>
      </c>
      <c r="L122" s="6" t="n">
        <v>-0.05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44466</v>
      </c>
      <c r="B123" s="16" t="s">
        <v>699</v>
      </c>
      <c r="C123" s="16" t="s">
        <v>787</v>
      </c>
      <c r="D123" s="16" t="s">
        <v>688</v>
      </c>
      <c r="E123" s="16" t="s">
        <v>17</v>
      </c>
      <c r="F123" s="16" t="s">
        <v>19</v>
      </c>
      <c r="G123" s="7" t="n">
        <v>1</v>
      </c>
      <c r="H123" s="6" t="n">
        <v>1274.5</v>
      </c>
      <c r="I123" s="6" t="n">
        <v>-1274.5</v>
      </c>
      <c r="J123" s="6" t="n">
        <v>-0</v>
      </c>
      <c r="K123" s="6" t="n">
        <v>-0.76</v>
      </c>
      <c r="L123" s="6" t="n">
        <v>-0.12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44466</v>
      </c>
      <c r="B124" s="16" t="s">
        <v>99</v>
      </c>
      <c r="C124" s="16" t="s">
        <v>826</v>
      </c>
      <c r="D124" s="16" t="s">
        <v>688</v>
      </c>
      <c r="E124" s="16" t="s">
        <v>89</v>
      </c>
      <c r="F124" s="16" t="s">
        <v>19</v>
      </c>
      <c r="G124" s="7" t="n">
        <v>2</v>
      </c>
      <c r="H124" s="6" t="n">
        <v>67.91</v>
      </c>
      <c r="I124" s="6" t="n">
        <v>-135.82</v>
      </c>
      <c r="J124" s="6" t="n">
        <v>-0</v>
      </c>
      <c r="K124" s="6" t="n">
        <v>-0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44466</v>
      </c>
      <c r="B125" s="16" t="s">
        <v>693</v>
      </c>
      <c r="C125" s="16" t="s">
        <v>770</v>
      </c>
      <c r="D125" s="16" t="s">
        <v>688</v>
      </c>
      <c r="E125" s="16" t="s">
        <v>89</v>
      </c>
      <c r="F125" s="16" t="s">
        <v>19</v>
      </c>
      <c r="G125" s="7" t="n">
        <v>1</v>
      </c>
      <c r="H125" s="6" t="n">
        <v>737</v>
      </c>
      <c r="I125" s="6" t="n">
        <v>-737</v>
      </c>
      <c r="J125" s="6" t="n">
        <v>-0</v>
      </c>
      <c r="K125" s="6" t="n">
        <v>-0</v>
      </c>
      <c r="L125" s="6" t="n">
        <v>-0.07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44467</v>
      </c>
      <c r="B126" s="16" t="s">
        <v>91</v>
      </c>
      <c r="C126" s="16" t="s">
        <v>767</v>
      </c>
      <c r="D126" s="16" t="s">
        <v>688</v>
      </c>
      <c r="E126" s="16" t="s">
        <v>89</v>
      </c>
      <c r="F126" s="16" t="s">
        <v>19</v>
      </c>
      <c r="G126" s="7" t="n">
        <v>1</v>
      </c>
      <c r="H126" s="6" t="n">
        <v>849.8</v>
      </c>
      <c r="I126" s="6" t="n">
        <v>-849.8</v>
      </c>
      <c r="J126" s="6" t="n">
        <v>-0</v>
      </c>
      <c r="K126" s="6" t="n">
        <v>-0</v>
      </c>
      <c r="L126" s="6" t="n">
        <v>-0.08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44467</v>
      </c>
      <c r="B127" s="16" t="s">
        <v>701</v>
      </c>
      <c r="C127" s="16" t="s">
        <v>790</v>
      </c>
      <c r="D127" s="16" t="s">
        <v>688</v>
      </c>
      <c r="E127" s="16" t="s">
        <v>89</v>
      </c>
      <c r="F127" s="16" t="s">
        <v>19</v>
      </c>
      <c r="G127" s="7" t="n">
        <v>9</v>
      </c>
      <c r="H127" s="6" t="n">
        <v>1.8078</v>
      </c>
      <c r="I127" s="6" t="n">
        <v>-16.27</v>
      </c>
      <c r="J127" s="6" t="n">
        <v>-0</v>
      </c>
      <c r="K127" s="6" t="n">
        <v>-0</v>
      </c>
      <c r="L127" s="6" t="n">
        <v>-0.02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44469</v>
      </c>
      <c r="B128" s="22" t="s">
        <v>762</v>
      </c>
      <c r="C128" s="22" t="s">
        <v>155</v>
      </c>
      <c r="D128" s="22" t="s">
        <v>762</v>
      </c>
      <c r="E128" s="22" t="s">
        <v>763</v>
      </c>
      <c r="F128" s="22" t="s">
        <v>19</v>
      </c>
      <c r="G128" s="23" t="n">
        <v>1</v>
      </c>
      <c r="H128" s="24" t="n">
        <v>25000</v>
      </c>
      <c r="I128" s="24" t="n">
        <v>25000</v>
      </c>
      <c r="J128" s="24" t="n">
        <v>0</v>
      </c>
      <c r="K128" s="24" t="n">
        <v>-0</v>
      </c>
      <c r="L128" s="24" t="n">
        <v>-0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44469</v>
      </c>
      <c r="B129" s="16" t="s">
        <v>701</v>
      </c>
      <c r="C129" s="16" t="s">
        <v>790</v>
      </c>
      <c r="D129" s="16" t="s">
        <v>688</v>
      </c>
      <c r="E129" s="16" t="s">
        <v>89</v>
      </c>
      <c r="F129" s="16" t="s">
        <v>19</v>
      </c>
      <c r="G129" s="7" t="n">
        <v>10</v>
      </c>
      <c r="H129" s="6" t="n">
        <v>1.7827</v>
      </c>
      <c r="I129" s="6" t="n">
        <v>-17.83</v>
      </c>
      <c r="J129" s="6" t="n">
        <v>-0</v>
      </c>
      <c r="K129" s="6" t="n">
        <v>-0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44470</v>
      </c>
      <c r="B130" s="22" t="s">
        <v>791</v>
      </c>
      <c r="C130" s="22" t="s">
        <v>836</v>
      </c>
      <c r="D130" s="22" t="s">
        <v>791</v>
      </c>
      <c r="E130" s="22" t="s">
        <v>791</v>
      </c>
      <c r="F130" s="22" t="s">
        <v>19</v>
      </c>
      <c r="G130" s="23" t="n">
        <v>1</v>
      </c>
      <c r="H130" s="24" t="n">
        <v>30.3</v>
      </c>
      <c r="I130" s="24" t="n">
        <v>30.3</v>
      </c>
      <c r="J130" s="24" t="n">
        <v>0</v>
      </c>
      <c r="K130" s="24" t="n">
        <v>-0</v>
      </c>
      <c r="L130" s="24" t="n">
        <v>-0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44470</v>
      </c>
      <c r="B131" s="16" t="s">
        <v>56</v>
      </c>
      <c r="C131" s="16" t="s">
        <v>799</v>
      </c>
      <c r="D131" s="16" t="s">
        <v>688</v>
      </c>
      <c r="E131" s="16" t="s">
        <v>17</v>
      </c>
      <c r="F131" s="16" t="s">
        <v>19</v>
      </c>
      <c r="G131" s="7" t="n">
        <v>100000</v>
      </c>
      <c r="H131" s="6" t="n">
        <v>0.010672</v>
      </c>
      <c r="I131" s="6" t="n">
        <v>-1067.2</v>
      </c>
      <c r="J131" s="6" t="n">
        <v>-0</v>
      </c>
      <c r="K131" s="6" t="n">
        <v>-0.64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44473</v>
      </c>
      <c r="B132" s="22" t="s">
        <v>791</v>
      </c>
      <c r="C132" s="22" t="s">
        <v>837</v>
      </c>
      <c r="D132" s="22" t="s">
        <v>791</v>
      </c>
      <c r="E132" s="22" t="s">
        <v>791</v>
      </c>
      <c r="F132" s="22" t="s">
        <v>19</v>
      </c>
      <c r="G132" s="23" t="n">
        <v>1</v>
      </c>
      <c r="H132" s="24" t="n">
        <v>65.63</v>
      </c>
      <c r="I132" s="24" t="n">
        <v>65.63</v>
      </c>
      <c r="J132" s="24" t="n">
        <v>0</v>
      </c>
      <c r="K132" s="24" t="n">
        <v>-0</v>
      </c>
      <c r="L132" s="24" t="n">
        <v>-0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44473</v>
      </c>
      <c r="B133" s="22" t="s">
        <v>791</v>
      </c>
      <c r="C133" s="22" t="s">
        <v>838</v>
      </c>
      <c r="D133" s="22" t="s">
        <v>791</v>
      </c>
      <c r="E133" s="22" t="s">
        <v>791</v>
      </c>
      <c r="F133" s="22" t="s">
        <v>19</v>
      </c>
      <c r="G133" s="23" t="n">
        <v>1</v>
      </c>
      <c r="H133" s="24" t="n">
        <v>20.93</v>
      </c>
      <c r="I133" s="24" t="n">
        <v>20.93</v>
      </c>
      <c r="J133" s="24" t="n">
        <v>0</v>
      </c>
      <c r="K133" s="24" t="n">
        <v>-0</v>
      </c>
      <c r="L133" s="24" t="n">
        <v>-0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44473</v>
      </c>
      <c r="B134" s="16" t="s">
        <v>99</v>
      </c>
      <c r="C134" s="16" t="s">
        <v>826</v>
      </c>
      <c r="D134" s="16" t="s">
        <v>688</v>
      </c>
      <c r="E134" s="16" t="s">
        <v>89</v>
      </c>
      <c r="F134" s="16" t="s">
        <v>19</v>
      </c>
      <c r="G134" s="7" t="n">
        <v>5</v>
      </c>
      <c r="H134" s="6" t="n">
        <v>65.5</v>
      </c>
      <c r="I134" s="6" t="n">
        <v>-327.5</v>
      </c>
      <c r="J134" s="6" t="n">
        <v>-0</v>
      </c>
      <c r="K134" s="6" t="n">
        <v>-0</v>
      </c>
      <c r="L134" s="6" t="n">
        <v>-0.03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44473</v>
      </c>
      <c r="B135" s="16" t="s">
        <v>99</v>
      </c>
      <c r="C135" s="16" t="s">
        <v>826</v>
      </c>
      <c r="D135" s="16" t="s">
        <v>688</v>
      </c>
      <c r="E135" s="16" t="s">
        <v>89</v>
      </c>
      <c r="F135" s="16" t="s">
        <v>19</v>
      </c>
      <c r="G135" s="7" t="n">
        <v>5</v>
      </c>
      <c r="H135" s="6" t="n">
        <v>64.64</v>
      </c>
      <c r="I135" s="6" t="n">
        <v>-323.2</v>
      </c>
      <c r="J135" s="6" t="n">
        <v>-0</v>
      </c>
      <c r="K135" s="6" t="n">
        <v>-0</v>
      </c>
      <c r="L135" s="6" t="n">
        <v>-0.03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44473</v>
      </c>
      <c r="B136" s="16" t="s">
        <v>99</v>
      </c>
      <c r="C136" s="16" t="s">
        <v>826</v>
      </c>
      <c r="D136" s="16" t="s">
        <v>688</v>
      </c>
      <c r="E136" s="16" t="s">
        <v>89</v>
      </c>
      <c r="F136" s="16" t="s">
        <v>19</v>
      </c>
      <c r="G136" s="7" t="n">
        <v>3</v>
      </c>
      <c r="H136" s="6" t="n">
        <v>64.3</v>
      </c>
      <c r="I136" s="6" t="n">
        <v>-192.9</v>
      </c>
      <c r="J136" s="6" t="n">
        <v>-0</v>
      </c>
      <c r="K136" s="6" t="n">
        <v>-0</v>
      </c>
      <c r="L136" s="6" t="n">
        <v>-0.02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44473</v>
      </c>
      <c r="B137" s="16" t="s">
        <v>16</v>
      </c>
      <c r="C137" s="16" t="s">
        <v>839</v>
      </c>
      <c r="D137" s="16" t="s">
        <v>688</v>
      </c>
      <c r="E137" s="16" t="s">
        <v>17</v>
      </c>
      <c r="F137" s="16" t="s">
        <v>19</v>
      </c>
      <c r="G137" s="7" t="n">
        <v>1</v>
      </c>
      <c r="H137" s="6" t="n">
        <v>21588</v>
      </c>
      <c r="I137" s="6" t="n">
        <v>-21588</v>
      </c>
      <c r="J137" s="6" t="n">
        <v>-0</v>
      </c>
      <c r="K137" s="6" t="n">
        <v>-12.95</v>
      </c>
      <c r="L137" s="6" t="n">
        <v>-2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44473</v>
      </c>
      <c r="B138" s="16" t="s">
        <v>701</v>
      </c>
      <c r="C138" s="16" t="s">
        <v>790</v>
      </c>
      <c r="D138" s="16" t="s">
        <v>688</v>
      </c>
      <c r="E138" s="16" t="s">
        <v>89</v>
      </c>
      <c r="F138" s="16" t="s">
        <v>19</v>
      </c>
      <c r="G138" s="7" t="n">
        <v>100</v>
      </c>
      <c r="H138" s="6" t="n">
        <v>1.753</v>
      </c>
      <c r="I138" s="6" t="n">
        <v>-175.3</v>
      </c>
      <c r="J138" s="6" t="n">
        <v>-0</v>
      </c>
      <c r="K138" s="6" t="n">
        <v>-0</v>
      </c>
      <c r="L138" s="6" t="n">
        <v>-0.02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44474</v>
      </c>
      <c r="B139" s="16" t="s">
        <v>104</v>
      </c>
      <c r="C139" s="16" t="s">
        <v>778</v>
      </c>
      <c r="D139" s="16" t="s">
        <v>688</v>
      </c>
      <c r="E139" s="16" t="s">
        <v>105</v>
      </c>
      <c r="F139" s="16" t="s">
        <v>19</v>
      </c>
      <c r="G139" s="7" t="n">
        <v>1</v>
      </c>
      <c r="H139" s="6" t="n">
        <v>87.201</v>
      </c>
      <c r="I139" s="6" t="n">
        <v>-872.01</v>
      </c>
      <c r="J139" s="6" t="n">
        <v>-10.53</v>
      </c>
      <c r="K139" s="6" t="n">
        <v>-0.52</v>
      </c>
      <c r="L139" s="6" t="n">
        <v>-0.09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44474</v>
      </c>
      <c r="B140" s="16" t="s">
        <v>702</v>
      </c>
      <c r="C140" s="16" t="s">
        <v>804</v>
      </c>
      <c r="D140" s="16" t="s">
        <v>688</v>
      </c>
      <c r="E140" s="16" t="s">
        <v>89</v>
      </c>
      <c r="F140" s="16" t="s">
        <v>19</v>
      </c>
      <c r="G140" s="7" t="n">
        <v>3</v>
      </c>
      <c r="H140" s="6" t="n">
        <v>74.34</v>
      </c>
      <c r="I140" s="6" t="n">
        <v>-223.02</v>
      </c>
      <c r="J140" s="6" t="n">
        <v>-0</v>
      </c>
      <c r="K140" s="6" t="n">
        <v>-0</v>
      </c>
      <c r="L140" s="6" t="n">
        <v>-0.02</v>
      </c>
      <c r="M140" s="6" t="s">
        <f>=I140+J140+K140+L140</f>
      </c>
      <c r="N140" s="16"/>
    </row>
    <row collapsed="false" customFormat="false" customHeight="false" hidden="false" ht="12.1" outlineLevel="0" r="141">
      <c r="A141" s="21" t="n">
        <v>44475</v>
      </c>
      <c r="B141" s="22" t="s">
        <v>762</v>
      </c>
      <c r="C141" s="22" t="s">
        <v>155</v>
      </c>
      <c r="D141" s="22" t="s">
        <v>762</v>
      </c>
      <c r="E141" s="22" t="s">
        <v>763</v>
      </c>
      <c r="F141" s="22" t="s">
        <v>19</v>
      </c>
      <c r="G141" s="23" t="n">
        <v>1</v>
      </c>
      <c r="H141" s="24" t="n">
        <v>5000</v>
      </c>
      <c r="I141" s="24" t="n">
        <v>5000</v>
      </c>
      <c r="J141" s="24" t="n">
        <v>0</v>
      </c>
      <c r="K141" s="24" t="n">
        <v>-0</v>
      </c>
      <c r="L141" s="24" t="n">
        <v>-0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44475</v>
      </c>
      <c r="B142" s="16" t="s">
        <v>702</v>
      </c>
      <c r="C142" s="16" t="s">
        <v>804</v>
      </c>
      <c r="D142" s="16" t="s">
        <v>688</v>
      </c>
      <c r="E142" s="16" t="s">
        <v>89</v>
      </c>
      <c r="F142" s="16" t="s">
        <v>19</v>
      </c>
      <c r="G142" s="7" t="n">
        <v>3</v>
      </c>
      <c r="H142" s="6" t="n">
        <v>73.2</v>
      </c>
      <c r="I142" s="6" t="n">
        <v>-219.6</v>
      </c>
      <c r="J142" s="6" t="n">
        <v>-0</v>
      </c>
      <c r="K142" s="6" t="n">
        <v>-0</v>
      </c>
      <c r="L142" s="6" t="n">
        <v>-0.02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44480</v>
      </c>
      <c r="B143" s="16" t="s">
        <v>703</v>
      </c>
      <c r="C143" s="16" t="s">
        <v>806</v>
      </c>
      <c r="D143" s="16" t="s">
        <v>688</v>
      </c>
      <c r="E143" s="16" t="s">
        <v>105</v>
      </c>
      <c r="F143" s="16" t="s">
        <v>19</v>
      </c>
      <c r="G143" s="7" t="n">
        <v>1</v>
      </c>
      <c r="H143" s="6" t="n">
        <v>98.12</v>
      </c>
      <c r="I143" s="6" t="n">
        <v>-981.2</v>
      </c>
      <c r="J143" s="6" t="n">
        <v>-37.03</v>
      </c>
      <c r="K143" s="6" t="n">
        <v>-0.59</v>
      </c>
      <c r="L143" s="6" t="n">
        <v>-0.12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44489</v>
      </c>
      <c r="B144" s="22" t="s">
        <v>791</v>
      </c>
      <c r="C144" s="22" t="s">
        <v>840</v>
      </c>
      <c r="D144" s="22" t="s">
        <v>791</v>
      </c>
      <c r="E144" s="22" t="s">
        <v>791</v>
      </c>
      <c r="F144" s="22" t="s">
        <v>19</v>
      </c>
      <c r="G144" s="23" t="n">
        <v>1</v>
      </c>
      <c r="H144" s="24" t="n">
        <v>39</v>
      </c>
      <c r="I144" s="24" t="n">
        <v>39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44491</v>
      </c>
      <c r="B145" s="16" t="s">
        <v>693</v>
      </c>
      <c r="C145" s="16" t="s">
        <v>770</v>
      </c>
      <c r="D145" s="16" t="s">
        <v>688</v>
      </c>
      <c r="E145" s="16" t="s">
        <v>89</v>
      </c>
      <c r="F145" s="16" t="s">
        <v>19</v>
      </c>
      <c r="G145" s="7" t="n">
        <v>1</v>
      </c>
      <c r="H145" s="6" t="n">
        <v>715.2</v>
      </c>
      <c r="I145" s="6" t="n">
        <v>-715.2</v>
      </c>
      <c r="J145" s="6" t="n">
        <v>-0</v>
      </c>
      <c r="K145" s="6" t="n">
        <v>-0</v>
      </c>
      <c r="L145" s="6" t="n">
        <v>-0.07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44491</v>
      </c>
      <c r="B146" s="16" t="s">
        <v>705</v>
      </c>
      <c r="C146" s="16" t="s">
        <v>841</v>
      </c>
      <c r="D146" s="16" t="s">
        <v>688</v>
      </c>
      <c r="E146" s="16" t="s">
        <v>105</v>
      </c>
      <c r="F146" s="16" t="s">
        <v>19</v>
      </c>
      <c r="G146" s="7" t="n">
        <v>1</v>
      </c>
      <c r="H146" s="6" t="n">
        <v>98.521</v>
      </c>
      <c r="I146" s="6" t="n">
        <v>-985.21</v>
      </c>
      <c r="J146" s="6" t="n">
        <v>-31.14</v>
      </c>
      <c r="K146" s="6" t="n">
        <v>-0.59</v>
      </c>
      <c r="L146" s="6" t="n">
        <v>-0.09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44491</v>
      </c>
      <c r="B147" s="16" t="s">
        <v>39</v>
      </c>
      <c r="C147" s="16" t="s">
        <v>785</v>
      </c>
      <c r="D147" s="16" t="s">
        <v>688</v>
      </c>
      <c r="E147" s="16" t="s">
        <v>17</v>
      </c>
      <c r="F147" s="16" t="s">
        <v>19</v>
      </c>
      <c r="G147" s="7" t="n">
        <v>10</v>
      </c>
      <c r="H147" s="6" t="n">
        <v>127.3</v>
      </c>
      <c r="I147" s="6" t="n">
        <v>-1273</v>
      </c>
      <c r="J147" s="6" t="n">
        <v>-0</v>
      </c>
      <c r="K147" s="6" t="n">
        <v>-0.76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44491</v>
      </c>
      <c r="B148" s="16" t="s">
        <v>95</v>
      </c>
      <c r="C148" s="16" t="s">
        <v>769</v>
      </c>
      <c r="D148" s="16" t="s">
        <v>688</v>
      </c>
      <c r="E148" s="16" t="s">
        <v>89</v>
      </c>
      <c r="F148" s="16" t="s">
        <v>19</v>
      </c>
      <c r="G148" s="7" t="n">
        <v>1</v>
      </c>
      <c r="H148" s="6" t="n">
        <v>906.2</v>
      </c>
      <c r="I148" s="6" t="n">
        <v>-906.2</v>
      </c>
      <c r="J148" s="6" t="n">
        <v>-0</v>
      </c>
      <c r="K148" s="6" t="n">
        <v>-0</v>
      </c>
      <c r="L148" s="6" t="n">
        <v>-0.09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44494</v>
      </c>
      <c r="B149" s="22" t="s">
        <v>791</v>
      </c>
      <c r="C149" s="22" t="s">
        <v>842</v>
      </c>
      <c r="D149" s="22" t="s">
        <v>791</v>
      </c>
      <c r="E149" s="22" t="s">
        <v>791</v>
      </c>
      <c r="F149" s="22" t="s">
        <v>19</v>
      </c>
      <c r="G149" s="23" t="n">
        <v>1</v>
      </c>
      <c r="H149" s="24" t="n">
        <v>185</v>
      </c>
      <c r="I149" s="24" t="n">
        <v>185</v>
      </c>
      <c r="J149" s="24" t="n">
        <v>0</v>
      </c>
      <c r="K149" s="24" t="n">
        <v>-0</v>
      </c>
      <c r="L149" s="24" t="n">
        <v>-0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44496</v>
      </c>
      <c r="B150" s="22" t="s">
        <v>791</v>
      </c>
      <c r="C150" s="22" t="s">
        <v>843</v>
      </c>
      <c r="D150" s="22" t="s">
        <v>791</v>
      </c>
      <c r="E150" s="22" t="s">
        <v>791</v>
      </c>
      <c r="F150" s="22" t="s">
        <v>19</v>
      </c>
      <c r="G150" s="23" t="n">
        <v>1</v>
      </c>
      <c r="H150" s="24" t="n">
        <v>29.04</v>
      </c>
      <c r="I150" s="24" t="n">
        <v>29.04</v>
      </c>
      <c r="J150" s="24" t="n">
        <v>0</v>
      </c>
      <c r="K150" s="24" t="n">
        <v>-0</v>
      </c>
      <c r="L150" s="24" t="n">
        <v>-0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44503</v>
      </c>
      <c r="B151" s="22" t="s">
        <v>791</v>
      </c>
      <c r="C151" s="22" t="s">
        <v>844</v>
      </c>
      <c r="D151" s="22" t="s">
        <v>791</v>
      </c>
      <c r="E151" s="22" t="s">
        <v>791</v>
      </c>
      <c r="F151" s="22" t="s">
        <v>19</v>
      </c>
      <c r="G151" s="23" t="n">
        <v>1</v>
      </c>
      <c r="H151" s="24" t="n">
        <v>153.8</v>
      </c>
      <c r="I151" s="24" t="n">
        <v>153.8</v>
      </c>
      <c r="J151" s="24" t="n">
        <v>0</v>
      </c>
      <c r="K151" s="24" t="n">
        <v>-0</v>
      </c>
      <c r="L151" s="24" t="n">
        <v>-0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44508</v>
      </c>
      <c r="B152" s="22" t="s">
        <v>791</v>
      </c>
      <c r="C152" s="22" t="s">
        <v>845</v>
      </c>
      <c r="D152" s="22" t="s">
        <v>791</v>
      </c>
      <c r="E152" s="22" t="s">
        <v>791</v>
      </c>
      <c r="F152" s="22" t="s">
        <v>19</v>
      </c>
      <c r="G152" s="23" t="n">
        <v>1</v>
      </c>
      <c r="H152" s="24" t="n">
        <v>110.14</v>
      </c>
      <c r="I152" s="24" t="n">
        <v>110.14</v>
      </c>
      <c r="J152" s="24" t="n">
        <v>0</v>
      </c>
      <c r="K152" s="24" t="n">
        <v>-0</v>
      </c>
      <c r="L152" s="24" t="n">
        <v>-0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44508</v>
      </c>
      <c r="B153" s="22" t="s">
        <v>791</v>
      </c>
      <c r="C153" s="22" t="s">
        <v>846</v>
      </c>
      <c r="D153" s="22" t="s">
        <v>791</v>
      </c>
      <c r="E153" s="22" t="s">
        <v>791</v>
      </c>
      <c r="F153" s="22" t="s">
        <v>19</v>
      </c>
      <c r="G153" s="23" t="n">
        <v>1</v>
      </c>
      <c r="H153" s="24" t="n">
        <v>33.39</v>
      </c>
      <c r="I153" s="24" t="n">
        <v>33.39</v>
      </c>
      <c r="J153" s="24" t="n">
        <v>0</v>
      </c>
      <c r="K153" s="24" t="n">
        <v>-0</v>
      </c>
      <c r="L153" s="24" t="n">
        <v>-0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44517</v>
      </c>
      <c r="B154" s="22" t="s">
        <v>791</v>
      </c>
      <c r="C154" s="22" t="s">
        <v>847</v>
      </c>
      <c r="D154" s="22" t="s">
        <v>791</v>
      </c>
      <c r="E154" s="22" t="s">
        <v>791</v>
      </c>
      <c r="F154" s="22" t="s">
        <v>19</v>
      </c>
      <c r="G154" s="23" t="n">
        <v>1</v>
      </c>
      <c r="H154" s="24" t="n">
        <v>30.65</v>
      </c>
      <c r="I154" s="24" t="n">
        <v>30.65</v>
      </c>
      <c r="J154" s="24" t="n">
        <v>0</v>
      </c>
      <c r="K154" s="24" t="n">
        <v>-0</v>
      </c>
      <c r="L154" s="24" t="n">
        <v>-0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44526</v>
      </c>
      <c r="B155" s="22" t="s">
        <v>762</v>
      </c>
      <c r="C155" s="22" t="s">
        <v>235</v>
      </c>
      <c r="D155" s="22" t="s">
        <v>762</v>
      </c>
      <c r="E155" s="22" t="s">
        <v>763</v>
      </c>
      <c r="F155" s="22" t="s">
        <v>19</v>
      </c>
      <c r="G155" s="23" t="n">
        <v>1</v>
      </c>
      <c r="H155" s="24" t="n">
        <v>5000</v>
      </c>
      <c r="I155" s="24" t="n">
        <v>5000</v>
      </c>
      <c r="J155" s="24" t="n">
        <v>0</v>
      </c>
      <c r="K155" s="24" t="n">
        <v>-0</v>
      </c>
      <c r="L155" s="24" t="n">
        <v>-0</v>
      </c>
      <c r="M155" s="6" t="s">
        <f>=I155+J155+K155+L155</f>
      </c>
      <c r="N155" s="22"/>
    </row>
    <row collapsed="false" customFormat="false" customHeight="false" hidden="false" ht="12.1" outlineLevel="0" r="156">
      <c r="A156" s="20" t="n">
        <v>44526</v>
      </c>
      <c r="B156" s="16" t="s">
        <v>67</v>
      </c>
      <c r="C156" s="16" t="s">
        <v>784</v>
      </c>
      <c r="D156" s="16" t="s">
        <v>688</v>
      </c>
      <c r="E156" s="16" t="s">
        <v>17</v>
      </c>
      <c r="F156" s="16" t="s">
        <v>19</v>
      </c>
      <c r="G156" s="7" t="n">
        <v>1</v>
      </c>
      <c r="H156" s="6" t="n">
        <v>469</v>
      </c>
      <c r="I156" s="6" t="n">
        <v>-469</v>
      </c>
      <c r="J156" s="6" t="n">
        <v>-0</v>
      </c>
      <c r="K156" s="6" t="n">
        <v>-0.28</v>
      </c>
      <c r="L156" s="6" t="n">
        <v>-0.05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44526</v>
      </c>
      <c r="B157" s="16" t="s">
        <v>65</v>
      </c>
      <c r="C157" s="16" t="s">
        <v>800</v>
      </c>
      <c r="D157" s="16" t="s">
        <v>688</v>
      </c>
      <c r="E157" s="16" t="s">
        <v>17</v>
      </c>
      <c r="F157" s="16" t="s">
        <v>19</v>
      </c>
      <c r="G157" s="7" t="n">
        <v>1</v>
      </c>
      <c r="H157" s="6" t="n">
        <v>551</v>
      </c>
      <c r="I157" s="6" t="n">
        <v>-551</v>
      </c>
      <c r="J157" s="6" t="n">
        <v>-0</v>
      </c>
      <c r="K157" s="6" t="n">
        <v>-0.33</v>
      </c>
      <c r="L157" s="6" t="n">
        <v>-0.05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44526</v>
      </c>
      <c r="B158" s="16" t="s">
        <v>75</v>
      </c>
      <c r="C158" s="16" t="s">
        <v>775</v>
      </c>
      <c r="D158" s="16" t="s">
        <v>688</v>
      </c>
      <c r="E158" s="16" t="s">
        <v>17</v>
      </c>
      <c r="F158" s="16" t="s">
        <v>19</v>
      </c>
      <c r="G158" s="7" t="n">
        <v>10</v>
      </c>
      <c r="H158" s="6" t="n">
        <v>60.6</v>
      </c>
      <c r="I158" s="6" t="n">
        <v>-606</v>
      </c>
      <c r="J158" s="6" t="n">
        <v>-0</v>
      </c>
      <c r="K158" s="6" t="n">
        <v>-0.37</v>
      </c>
      <c r="L158" s="6" t="n">
        <v>-0.05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44529</v>
      </c>
      <c r="B159" s="16" t="s">
        <v>53</v>
      </c>
      <c r="C159" s="16" t="s">
        <v>781</v>
      </c>
      <c r="D159" s="16" t="s">
        <v>688</v>
      </c>
      <c r="E159" s="16" t="s">
        <v>17</v>
      </c>
      <c r="F159" s="16" t="s">
        <v>19</v>
      </c>
      <c r="G159" s="7" t="n">
        <v>1000</v>
      </c>
      <c r="H159" s="6" t="n">
        <v>0.5959</v>
      </c>
      <c r="I159" s="6" t="n">
        <v>-595.9</v>
      </c>
      <c r="J159" s="6" t="n">
        <v>-0</v>
      </c>
      <c r="K159" s="6" t="n">
        <v>-0.36</v>
      </c>
      <c r="L159" s="6" t="n">
        <v>-0.05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44543</v>
      </c>
      <c r="B160" s="22" t="s">
        <v>762</v>
      </c>
      <c r="C160" s="22" t="s">
        <v>235</v>
      </c>
      <c r="D160" s="22" t="s">
        <v>762</v>
      </c>
      <c r="E160" s="22" t="s">
        <v>763</v>
      </c>
      <c r="F160" s="22" t="s">
        <v>19</v>
      </c>
      <c r="G160" s="23" t="n">
        <v>1</v>
      </c>
      <c r="H160" s="24" t="n">
        <v>5000</v>
      </c>
      <c r="I160" s="24" t="n">
        <v>5000</v>
      </c>
      <c r="J160" s="24" t="n">
        <v>0</v>
      </c>
      <c r="K160" s="24" t="n">
        <v>-0</v>
      </c>
      <c r="L160" s="24" t="n">
        <v>-0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44543</v>
      </c>
      <c r="B161" s="16" t="s">
        <v>697</v>
      </c>
      <c r="C161" s="16" t="s">
        <v>782</v>
      </c>
      <c r="D161" s="16" t="s">
        <v>688</v>
      </c>
      <c r="E161" s="16" t="s">
        <v>17</v>
      </c>
      <c r="F161" s="16" t="s">
        <v>19</v>
      </c>
      <c r="G161" s="7" t="n">
        <v>10</v>
      </c>
      <c r="H161" s="6" t="n">
        <v>121</v>
      </c>
      <c r="I161" s="6" t="n">
        <v>-1210</v>
      </c>
      <c r="J161" s="6" t="n">
        <v>-0</v>
      </c>
      <c r="K161" s="6" t="n">
        <v>-0.73</v>
      </c>
      <c r="L161" s="6" t="n">
        <v>-0.11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44543</v>
      </c>
      <c r="B162" s="16" t="s">
        <v>36</v>
      </c>
      <c r="C162" s="16" t="s">
        <v>780</v>
      </c>
      <c r="D162" s="16" t="s">
        <v>688</v>
      </c>
      <c r="E162" s="16" t="s">
        <v>17</v>
      </c>
      <c r="F162" s="16" t="s">
        <v>19</v>
      </c>
      <c r="G162" s="7" t="n">
        <v>1</v>
      </c>
      <c r="H162" s="6" t="n">
        <v>688</v>
      </c>
      <c r="I162" s="6" t="n">
        <v>-688</v>
      </c>
      <c r="J162" s="6" t="n">
        <v>-0</v>
      </c>
      <c r="K162" s="6" t="n">
        <v>-0.41</v>
      </c>
      <c r="L162" s="6" t="n">
        <v>-0.07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44543</v>
      </c>
      <c r="B163" s="16" t="s">
        <v>59</v>
      </c>
      <c r="C163" s="16" t="s">
        <v>820</v>
      </c>
      <c r="D163" s="16" t="s">
        <v>688</v>
      </c>
      <c r="E163" s="16" t="s">
        <v>17</v>
      </c>
      <c r="F163" s="16" t="s">
        <v>19</v>
      </c>
      <c r="G163" s="7" t="n">
        <v>10000</v>
      </c>
      <c r="H163" s="6" t="n">
        <v>0.0433</v>
      </c>
      <c r="I163" s="6" t="n">
        <v>-433</v>
      </c>
      <c r="J163" s="6" t="n">
        <v>-0</v>
      </c>
      <c r="K163" s="6" t="n">
        <v>-0.26</v>
      </c>
      <c r="L163" s="6" t="n">
        <v>-0.04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44543</v>
      </c>
      <c r="B164" s="16" t="s">
        <v>56</v>
      </c>
      <c r="C164" s="16" t="s">
        <v>799</v>
      </c>
      <c r="D164" s="16" t="s">
        <v>688</v>
      </c>
      <c r="E164" s="16" t="s">
        <v>17</v>
      </c>
      <c r="F164" s="16" t="s">
        <v>19</v>
      </c>
      <c r="G164" s="7" t="n">
        <v>100000</v>
      </c>
      <c r="H164" s="6" t="n">
        <v>0.00965</v>
      </c>
      <c r="I164" s="6" t="n">
        <v>-965</v>
      </c>
      <c r="J164" s="6" t="n">
        <v>-0</v>
      </c>
      <c r="K164" s="6" t="n">
        <v>-0.58</v>
      </c>
      <c r="L164" s="6" t="n">
        <v>-0.09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44545</v>
      </c>
      <c r="B165" s="22" t="s">
        <v>791</v>
      </c>
      <c r="C165" s="22" t="s">
        <v>848</v>
      </c>
      <c r="D165" s="22" t="s">
        <v>791</v>
      </c>
      <c r="E165" s="22" t="s">
        <v>791</v>
      </c>
      <c r="F165" s="22" t="s">
        <v>19</v>
      </c>
      <c r="G165" s="23" t="n">
        <v>1</v>
      </c>
      <c r="H165" s="24" t="n">
        <v>116.3</v>
      </c>
      <c r="I165" s="24" t="n">
        <v>116.3</v>
      </c>
      <c r="J165" s="24" t="n">
        <v>0</v>
      </c>
      <c r="K165" s="24" t="n">
        <v>-0</v>
      </c>
      <c r="L165" s="24" t="n">
        <v>-0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44547</v>
      </c>
      <c r="B166" s="16" t="s">
        <v>36</v>
      </c>
      <c r="C166" s="16" t="s">
        <v>780</v>
      </c>
      <c r="D166" s="16" t="s">
        <v>688</v>
      </c>
      <c r="E166" s="16" t="s">
        <v>17</v>
      </c>
      <c r="F166" s="16" t="s">
        <v>19</v>
      </c>
      <c r="G166" s="7" t="n">
        <v>1</v>
      </c>
      <c r="H166" s="6" t="n">
        <v>590</v>
      </c>
      <c r="I166" s="6" t="n">
        <v>-590</v>
      </c>
      <c r="J166" s="6" t="n">
        <v>-0</v>
      </c>
      <c r="K166" s="6" t="n">
        <v>-0.35</v>
      </c>
      <c r="L166" s="6" t="n">
        <v>-0.05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44551</v>
      </c>
      <c r="B167" s="22" t="s">
        <v>791</v>
      </c>
      <c r="C167" s="22" t="s">
        <v>849</v>
      </c>
      <c r="D167" s="22" t="s">
        <v>791</v>
      </c>
      <c r="E167" s="22" t="s">
        <v>791</v>
      </c>
      <c r="F167" s="22" t="s">
        <v>19</v>
      </c>
      <c r="G167" s="23" t="n">
        <v>1</v>
      </c>
      <c r="H167" s="24" t="n">
        <v>183</v>
      </c>
      <c r="I167" s="24" t="n">
        <v>183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2"/>
    </row>
    <row collapsed="false" customFormat="false" customHeight="false" hidden="false" ht="12.1" outlineLevel="0" r="168">
      <c r="A168" s="20" t="n">
        <v>44553</v>
      </c>
      <c r="B168" s="16" t="s">
        <v>65</v>
      </c>
      <c r="C168" s="16" t="s">
        <v>800</v>
      </c>
      <c r="D168" s="16" t="s">
        <v>688</v>
      </c>
      <c r="E168" s="16" t="s">
        <v>17</v>
      </c>
      <c r="F168" s="16" t="s">
        <v>19</v>
      </c>
      <c r="G168" s="7" t="n">
        <v>1</v>
      </c>
      <c r="H168" s="6" t="n">
        <v>451.1</v>
      </c>
      <c r="I168" s="6" t="n">
        <v>-451.1</v>
      </c>
      <c r="J168" s="6" t="n">
        <v>-0</v>
      </c>
      <c r="K168" s="6" t="n">
        <v>-0.27</v>
      </c>
      <c r="L168" s="6" t="n">
        <v>-0.04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44553</v>
      </c>
      <c r="B169" s="16" t="s">
        <v>706</v>
      </c>
      <c r="C169" s="16" t="s">
        <v>850</v>
      </c>
      <c r="D169" s="16" t="s">
        <v>688</v>
      </c>
      <c r="E169" s="16" t="s">
        <v>17</v>
      </c>
      <c r="F169" s="16" t="s">
        <v>19</v>
      </c>
      <c r="G169" s="7" t="n">
        <v>1</v>
      </c>
      <c r="H169" s="6" t="n">
        <v>4466</v>
      </c>
      <c r="I169" s="6" t="n">
        <v>-4466</v>
      </c>
      <c r="J169" s="6" t="n">
        <v>-0</v>
      </c>
      <c r="K169" s="6" t="n">
        <v>-2.68</v>
      </c>
      <c r="L169" s="6" t="n">
        <v>-0.42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44560</v>
      </c>
      <c r="B170" s="22" t="s">
        <v>791</v>
      </c>
      <c r="C170" s="22" t="s">
        <v>851</v>
      </c>
      <c r="D170" s="22" t="s">
        <v>791</v>
      </c>
      <c r="E170" s="22" t="s">
        <v>791</v>
      </c>
      <c r="F170" s="22" t="s">
        <v>19</v>
      </c>
      <c r="G170" s="23" t="n">
        <v>1</v>
      </c>
      <c r="H170" s="24" t="n">
        <v>90</v>
      </c>
      <c r="I170" s="24" t="n">
        <v>90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44565</v>
      </c>
      <c r="B171" s="22" t="s">
        <v>791</v>
      </c>
      <c r="C171" s="22" t="s">
        <v>852</v>
      </c>
      <c r="D171" s="22" t="s">
        <v>791</v>
      </c>
      <c r="E171" s="22" t="s">
        <v>791</v>
      </c>
      <c r="F171" s="22" t="s">
        <v>19</v>
      </c>
      <c r="G171" s="23" t="n">
        <v>1</v>
      </c>
      <c r="H171" s="24" t="n">
        <v>60.92</v>
      </c>
      <c r="I171" s="24" t="n">
        <v>60.92</v>
      </c>
      <c r="J171" s="24" t="n">
        <v>0</v>
      </c>
      <c r="K171" s="24" t="n">
        <v>-0</v>
      </c>
      <c r="L171" s="24" t="n">
        <v>-0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44571</v>
      </c>
      <c r="B172" s="22" t="s">
        <v>791</v>
      </c>
      <c r="C172" s="22" t="s">
        <v>853</v>
      </c>
      <c r="D172" s="22" t="s">
        <v>791</v>
      </c>
      <c r="E172" s="22" t="s">
        <v>791</v>
      </c>
      <c r="F172" s="22" t="s">
        <v>19</v>
      </c>
      <c r="G172" s="23" t="n">
        <v>1</v>
      </c>
      <c r="H172" s="24" t="n">
        <v>20.93</v>
      </c>
      <c r="I172" s="24" t="n">
        <v>20.93</v>
      </c>
      <c r="J172" s="24" t="n">
        <v>0</v>
      </c>
      <c r="K172" s="24" t="n">
        <v>-0</v>
      </c>
      <c r="L172" s="24" t="n">
        <v>-0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44581</v>
      </c>
      <c r="B173" s="22" t="s">
        <v>791</v>
      </c>
      <c r="C173" s="22" t="s">
        <v>854</v>
      </c>
      <c r="D173" s="22" t="s">
        <v>791</v>
      </c>
      <c r="E173" s="22" t="s">
        <v>791</v>
      </c>
      <c r="F173" s="22" t="s">
        <v>19</v>
      </c>
      <c r="G173" s="23" t="n">
        <v>1</v>
      </c>
      <c r="H173" s="24" t="n">
        <v>1325.17</v>
      </c>
      <c r="I173" s="24" t="n">
        <v>1325.17</v>
      </c>
      <c r="J173" s="24" t="n">
        <v>0</v>
      </c>
      <c r="K173" s="24" t="n">
        <v>-0</v>
      </c>
      <c r="L173" s="24" t="n">
        <v>-0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44581</v>
      </c>
      <c r="B174" s="22" t="s">
        <v>791</v>
      </c>
      <c r="C174" s="22" t="s">
        <v>855</v>
      </c>
      <c r="D174" s="22" t="s">
        <v>791</v>
      </c>
      <c r="E174" s="22" t="s">
        <v>791</v>
      </c>
      <c r="F174" s="22" t="s">
        <v>19</v>
      </c>
      <c r="G174" s="23" t="n">
        <v>1</v>
      </c>
      <c r="H174" s="24" t="n">
        <v>20.5</v>
      </c>
      <c r="I174" s="24" t="n">
        <v>20.5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44586</v>
      </c>
      <c r="B175" s="22" t="s">
        <v>791</v>
      </c>
      <c r="C175" s="22" t="s">
        <v>856</v>
      </c>
      <c r="D175" s="22" t="s">
        <v>791</v>
      </c>
      <c r="E175" s="22" t="s">
        <v>791</v>
      </c>
      <c r="F175" s="22" t="s">
        <v>19</v>
      </c>
      <c r="G175" s="23" t="n">
        <v>1</v>
      </c>
      <c r="H175" s="24" t="n">
        <v>25.94</v>
      </c>
      <c r="I175" s="24" t="n">
        <v>25.94</v>
      </c>
      <c r="J175" s="24" t="n">
        <v>0</v>
      </c>
      <c r="K175" s="24" t="n">
        <v>-0</v>
      </c>
      <c r="L175" s="24" t="n">
        <v>-0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44589</v>
      </c>
      <c r="B176" s="22" t="s">
        <v>791</v>
      </c>
      <c r="C176" s="22" t="s">
        <v>857</v>
      </c>
      <c r="D176" s="22" t="s">
        <v>791</v>
      </c>
      <c r="E176" s="22" t="s">
        <v>791</v>
      </c>
      <c r="F176" s="22" t="s">
        <v>19</v>
      </c>
      <c r="G176" s="23" t="n">
        <v>1</v>
      </c>
      <c r="H176" s="24" t="n">
        <v>23.63</v>
      </c>
      <c r="I176" s="24" t="n">
        <v>23.63</v>
      </c>
      <c r="J176" s="24" t="n">
        <v>0</v>
      </c>
      <c r="K176" s="24" t="n">
        <v>-0</v>
      </c>
      <c r="L176" s="24" t="n">
        <v>-0</v>
      </c>
      <c r="M176" s="6" t="s">
        <f>=I176+J176+K176+L176</f>
      </c>
      <c r="N176" s="22"/>
    </row>
    <row collapsed="false" customFormat="false" customHeight="false" hidden="false" ht="12.1" outlineLevel="0" r="177">
      <c r="A177" s="21" t="n">
        <v>44595</v>
      </c>
      <c r="B177" s="22" t="s">
        <v>791</v>
      </c>
      <c r="C177" s="22" t="s">
        <v>858</v>
      </c>
      <c r="D177" s="22" t="s">
        <v>791</v>
      </c>
      <c r="E177" s="22" t="s">
        <v>791</v>
      </c>
      <c r="F177" s="22" t="s">
        <v>19</v>
      </c>
      <c r="G177" s="23" t="n">
        <v>1</v>
      </c>
      <c r="H177" s="24" t="n">
        <v>105.68</v>
      </c>
      <c r="I177" s="24" t="n">
        <v>105.68</v>
      </c>
      <c r="J177" s="24" t="n">
        <v>0</v>
      </c>
      <c r="K177" s="24" t="n">
        <v>-0</v>
      </c>
      <c r="L177" s="24" t="n">
        <v>-0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44595</v>
      </c>
      <c r="B178" s="22" t="s">
        <v>791</v>
      </c>
      <c r="C178" s="22" t="s">
        <v>859</v>
      </c>
      <c r="D178" s="22" t="s">
        <v>791</v>
      </c>
      <c r="E178" s="22" t="s">
        <v>791</v>
      </c>
      <c r="F178" s="22" t="s">
        <v>19</v>
      </c>
      <c r="G178" s="23" t="n">
        <v>1</v>
      </c>
      <c r="H178" s="24" t="n">
        <v>37.13</v>
      </c>
      <c r="I178" s="24" t="n">
        <v>37.13</v>
      </c>
      <c r="J178" s="24" t="n">
        <v>0</v>
      </c>
      <c r="K178" s="24" t="n">
        <v>-0</v>
      </c>
      <c r="L178" s="24" t="n">
        <v>-0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44623</v>
      </c>
      <c r="B179" s="22" t="s">
        <v>791</v>
      </c>
      <c r="C179" s="22" t="s">
        <v>860</v>
      </c>
      <c r="D179" s="22" t="s">
        <v>791</v>
      </c>
      <c r="E179" s="22" t="s">
        <v>791</v>
      </c>
      <c r="F179" s="22" t="s">
        <v>19</v>
      </c>
      <c r="G179" s="23" t="n">
        <v>1</v>
      </c>
      <c r="H179" s="24" t="n">
        <v>28.41</v>
      </c>
      <c r="I179" s="24" t="n">
        <v>28.41</v>
      </c>
      <c r="J179" s="24" t="n">
        <v>0</v>
      </c>
      <c r="K179" s="24" t="n">
        <v>-0</v>
      </c>
      <c r="L179" s="24" t="n">
        <v>-0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44631</v>
      </c>
      <c r="B180" s="30" t="s">
        <v>861</v>
      </c>
      <c r="C180" s="30" t="s">
        <v>862</v>
      </c>
      <c r="D180" s="30" t="s">
        <v>861</v>
      </c>
      <c r="E180" s="30" t="s">
        <v>861</v>
      </c>
      <c r="F180" s="30" t="s">
        <v>19</v>
      </c>
      <c r="G180" s="31" t="n">
        <v>1</v>
      </c>
      <c r="H180" s="32" t="n">
        <v>-3.17</v>
      </c>
      <c r="I180" s="32" t="n">
        <v>-3.17</v>
      </c>
      <c r="J180" s="32" t="n">
        <v>0</v>
      </c>
      <c r="K180" s="32" t="n">
        <v>-0</v>
      </c>
      <c r="L180" s="32" t="n">
        <v>-0</v>
      </c>
      <c r="M180" s="6" t="s">
        <f>=I180+J180+K180+L180</f>
      </c>
      <c r="N180" s="30"/>
    </row>
    <row collapsed="false" customFormat="false" customHeight="false" hidden="false" ht="12.1" outlineLevel="0" r="181">
      <c r="A181" s="21" t="n">
        <v>44655</v>
      </c>
      <c r="B181" s="22" t="s">
        <v>791</v>
      </c>
      <c r="C181" s="22" t="s">
        <v>863</v>
      </c>
      <c r="D181" s="22" t="s">
        <v>791</v>
      </c>
      <c r="E181" s="22" t="s">
        <v>791</v>
      </c>
      <c r="F181" s="22" t="s">
        <v>19</v>
      </c>
      <c r="G181" s="23" t="n">
        <v>1</v>
      </c>
      <c r="H181" s="24" t="n">
        <v>20.93</v>
      </c>
      <c r="I181" s="24" t="n">
        <v>20.93</v>
      </c>
      <c r="J181" s="24" t="n">
        <v>0</v>
      </c>
      <c r="K181" s="24" t="n">
        <v>-0</v>
      </c>
      <c r="L181" s="24" t="n">
        <v>-0</v>
      </c>
      <c r="M181" s="6" t="s">
        <f>=I181+J181+K181+L181</f>
      </c>
      <c r="N181" s="22"/>
    </row>
    <row collapsed="false" customFormat="false" customHeight="false" hidden="false" ht="12.1" outlineLevel="0" r="182">
      <c r="A182" s="20" t="n">
        <v>44656</v>
      </c>
      <c r="B182" s="16" t="s">
        <v>59</v>
      </c>
      <c r="C182" s="16" t="s">
        <v>820</v>
      </c>
      <c r="D182" s="16" t="s">
        <v>688</v>
      </c>
      <c r="E182" s="16" t="s">
        <v>17</v>
      </c>
      <c r="F182" s="16" t="s">
        <v>19</v>
      </c>
      <c r="G182" s="7" t="n">
        <v>10000</v>
      </c>
      <c r="H182" s="6" t="n">
        <v>0.0249</v>
      </c>
      <c r="I182" s="6" t="n">
        <v>-249</v>
      </c>
      <c r="J182" s="6" t="n">
        <v>-0</v>
      </c>
      <c r="K182" s="6" t="n">
        <v>-0.15</v>
      </c>
      <c r="L182" s="6" t="n">
        <v>-0.02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44656</v>
      </c>
      <c r="B183" s="16" t="s">
        <v>65</v>
      </c>
      <c r="C183" s="16" t="s">
        <v>800</v>
      </c>
      <c r="D183" s="16" t="s">
        <v>688</v>
      </c>
      <c r="E183" s="16" t="s">
        <v>17</v>
      </c>
      <c r="F183" s="16" t="s">
        <v>19</v>
      </c>
      <c r="G183" s="7" t="n">
        <v>1</v>
      </c>
      <c r="H183" s="6" t="n">
        <v>259</v>
      </c>
      <c r="I183" s="6" t="n">
        <v>-259</v>
      </c>
      <c r="J183" s="6" t="n">
        <v>-0</v>
      </c>
      <c r="K183" s="6" t="n">
        <v>-0.15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44656</v>
      </c>
      <c r="B184" s="16" t="s">
        <v>75</v>
      </c>
      <c r="C184" s="16" t="s">
        <v>775</v>
      </c>
      <c r="D184" s="16" t="s">
        <v>688</v>
      </c>
      <c r="E184" s="16" t="s">
        <v>17</v>
      </c>
      <c r="F184" s="16" t="s">
        <v>19</v>
      </c>
      <c r="G184" s="7" t="n">
        <v>10</v>
      </c>
      <c r="H184" s="6" t="n">
        <v>38</v>
      </c>
      <c r="I184" s="6" t="n">
        <v>-380</v>
      </c>
      <c r="J184" s="6" t="n">
        <v>-0</v>
      </c>
      <c r="K184" s="6" t="n">
        <v>-0.23</v>
      </c>
      <c r="L184" s="6" t="n">
        <v>-0.04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44686</v>
      </c>
      <c r="B185" s="22" t="s">
        <v>791</v>
      </c>
      <c r="C185" s="22" t="s">
        <v>864</v>
      </c>
      <c r="D185" s="22" t="s">
        <v>791</v>
      </c>
      <c r="E185" s="22" t="s">
        <v>791</v>
      </c>
      <c r="F185" s="22" t="s">
        <v>19</v>
      </c>
      <c r="G185" s="23" t="n">
        <v>1</v>
      </c>
      <c r="H185" s="24" t="n">
        <v>33.39</v>
      </c>
      <c r="I185" s="24" t="n">
        <v>33.39</v>
      </c>
      <c r="J185" s="24" t="n">
        <v>0</v>
      </c>
      <c r="K185" s="24" t="n">
        <v>-0</v>
      </c>
      <c r="L185" s="24" t="n">
        <v>-0</v>
      </c>
      <c r="M185" s="6" t="s">
        <f>=I185+J185+K185+L185</f>
      </c>
      <c r="N185" s="22"/>
    </row>
    <row collapsed="false" customFormat="false" customHeight="false" hidden="false" ht="12.1" outlineLevel="0" r="186">
      <c r="A186" s="21" t="n">
        <v>44686</v>
      </c>
      <c r="B186" s="22" t="s">
        <v>791</v>
      </c>
      <c r="C186" s="22" t="s">
        <v>865</v>
      </c>
      <c r="D186" s="22" t="s">
        <v>791</v>
      </c>
      <c r="E186" s="22" t="s">
        <v>791</v>
      </c>
      <c r="F186" s="22" t="s">
        <v>19</v>
      </c>
      <c r="G186" s="23" t="n">
        <v>1</v>
      </c>
      <c r="H186" s="24" t="n">
        <v>110.14</v>
      </c>
      <c r="I186" s="24" t="n">
        <v>110.14</v>
      </c>
      <c r="J186" s="24" t="n">
        <v>0</v>
      </c>
      <c r="K186" s="24" t="n">
        <v>-0</v>
      </c>
      <c r="L186" s="24" t="n">
        <v>-0</v>
      </c>
      <c r="M186" s="6" t="s">
        <f>=I186+J186+K186+L186</f>
      </c>
      <c r="N186" s="22"/>
    </row>
    <row collapsed="false" customFormat="false" customHeight="false" hidden="false" ht="12.1" outlineLevel="0" r="187">
      <c r="A187" s="21" t="n">
        <v>44699</v>
      </c>
      <c r="B187" s="22" t="s">
        <v>791</v>
      </c>
      <c r="C187" s="22" t="s">
        <v>866</v>
      </c>
      <c r="D187" s="22" t="s">
        <v>791</v>
      </c>
      <c r="E187" s="22" t="s">
        <v>791</v>
      </c>
      <c r="F187" s="22" t="s">
        <v>19</v>
      </c>
      <c r="G187" s="23" t="n">
        <v>1</v>
      </c>
      <c r="H187" s="24" t="n">
        <v>30.65</v>
      </c>
      <c r="I187" s="24" t="n">
        <v>30.65</v>
      </c>
      <c r="J187" s="24" t="n">
        <v>0</v>
      </c>
      <c r="K187" s="24" t="n">
        <v>-0</v>
      </c>
      <c r="L187" s="24" t="n">
        <v>-0</v>
      </c>
      <c r="M187" s="6" t="s">
        <f>=I187+J187+K187+L187</f>
      </c>
      <c r="N187" s="22"/>
    </row>
    <row collapsed="false" customFormat="false" customHeight="false" hidden="false" ht="12.1" outlineLevel="0" r="188">
      <c r="A188" s="21" t="n">
        <v>44729</v>
      </c>
      <c r="B188" s="22" t="s">
        <v>791</v>
      </c>
      <c r="C188" s="22" t="s">
        <v>867</v>
      </c>
      <c r="D188" s="22" t="s">
        <v>791</v>
      </c>
      <c r="E188" s="22" t="s">
        <v>791</v>
      </c>
      <c r="F188" s="22" t="s">
        <v>19</v>
      </c>
      <c r="G188" s="23" t="n">
        <v>1</v>
      </c>
      <c r="H188" s="24" t="n">
        <v>1014.22</v>
      </c>
      <c r="I188" s="24" t="n">
        <v>1014.22</v>
      </c>
      <c r="J188" s="24" t="n">
        <v>0</v>
      </c>
      <c r="K188" s="24" t="n">
        <v>-0</v>
      </c>
      <c r="L188" s="24" t="n">
        <v>-0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44746</v>
      </c>
      <c r="B189" s="22" t="s">
        <v>791</v>
      </c>
      <c r="C189" s="22" t="s">
        <v>868</v>
      </c>
      <c r="D189" s="22" t="s">
        <v>791</v>
      </c>
      <c r="E189" s="22" t="s">
        <v>791</v>
      </c>
      <c r="F189" s="22" t="s">
        <v>19</v>
      </c>
      <c r="G189" s="23" t="n">
        <v>1</v>
      </c>
      <c r="H189" s="24" t="n">
        <v>20.93</v>
      </c>
      <c r="I189" s="24" t="n">
        <v>20.93</v>
      </c>
      <c r="J189" s="24" t="n">
        <v>0</v>
      </c>
      <c r="K189" s="24" t="n">
        <v>-0</v>
      </c>
      <c r="L189" s="24" t="n">
        <v>-0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44747</v>
      </c>
      <c r="B190" s="22" t="s">
        <v>791</v>
      </c>
      <c r="C190" s="22" t="s">
        <v>869</v>
      </c>
      <c r="D190" s="22" t="s">
        <v>791</v>
      </c>
      <c r="E190" s="22" t="s">
        <v>791</v>
      </c>
      <c r="F190" s="22" t="s">
        <v>19</v>
      </c>
      <c r="G190" s="23" t="n">
        <v>1</v>
      </c>
      <c r="H190" s="24" t="n">
        <v>16</v>
      </c>
      <c r="I190" s="24" t="n">
        <v>16</v>
      </c>
      <c r="J190" s="24" t="n">
        <v>0</v>
      </c>
      <c r="K190" s="24" t="n">
        <v>-0</v>
      </c>
      <c r="L190" s="24" t="n">
        <v>-0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44764</v>
      </c>
      <c r="B191" s="22" t="s">
        <v>791</v>
      </c>
      <c r="C191" s="22" t="s">
        <v>870</v>
      </c>
      <c r="D191" s="22" t="s">
        <v>791</v>
      </c>
      <c r="E191" s="22" t="s">
        <v>791</v>
      </c>
      <c r="F191" s="22" t="s">
        <v>19</v>
      </c>
      <c r="G191" s="23" t="n">
        <v>1</v>
      </c>
      <c r="H191" s="24" t="n">
        <v>92.09</v>
      </c>
      <c r="I191" s="24" t="n">
        <v>92.09</v>
      </c>
      <c r="J191" s="24" t="n">
        <v>0</v>
      </c>
      <c r="K191" s="24" t="n">
        <v>-0</v>
      </c>
      <c r="L191" s="24" t="n">
        <v>-0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44767</v>
      </c>
      <c r="B192" s="22" t="s">
        <v>791</v>
      </c>
      <c r="C192" s="22" t="s">
        <v>871</v>
      </c>
      <c r="D192" s="22" t="s">
        <v>791</v>
      </c>
      <c r="E192" s="22" t="s">
        <v>791</v>
      </c>
      <c r="F192" s="22" t="s">
        <v>19</v>
      </c>
      <c r="G192" s="23" t="n">
        <v>1</v>
      </c>
      <c r="H192" s="24" t="n">
        <v>42.42</v>
      </c>
      <c r="I192" s="24" t="n">
        <v>42.42</v>
      </c>
      <c r="J192" s="24" t="n">
        <v>0</v>
      </c>
      <c r="K192" s="24" t="n">
        <v>-0</v>
      </c>
      <c r="L192" s="24" t="n">
        <v>-0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44767</v>
      </c>
      <c r="B193" s="22" t="s">
        <v>791</v>
      </c>
      <c r="C193" s="22" t="s">
        <v>872</v>
      </c>
      <c r="D193" s="22" t="s">
        <v>791</v>
      </c>
      <c r="E193" s="22" t="s">
        <v>791</v>
      </c>
      <c r="F193" s="22" t="s">
        <v>19</v>
      </c>
      <c r="G193" s="23" t="n">
        <v>1</v>
      </c>
      <c r="H193" s="24" t="n">
        <v>336.21</v>
      </c>
      <c r="I193" s="24" t="n">
        <v>336.21</v>
      </c>
      <c r="J193" s="24" t="n">
        <v>0</v>
      </c>
      <c r="K193" s="24" t="n">
        <v>-0</v>
      </c>
      <c r="L193" s="24" t="n">
        <v>-0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44768</v>
      </c>
      <c r="B194" s="22" t="s">
        <v>791</v>
      </c>
      <c r="C194" s="22" t="s">
        <v>873</v>
      </c>
      <c r="D194" s="22" t="s">
        <v>791</v>
      </c>
      <c r="E194" s="22" t="s">
        <v>791</v>
      </c>
      <c r="F194" s="22" t="s">
        <v>19</v>
      </c>
      <c r="G194" s="23" t="n">
        <v>1</v>
      </c>
      <c r="H194" s="24" t="n">
        <v>141</v>
      </c>
      <c r="I194" s="24" t="n">
        <v>141</v>
      </c>
      <c r="J194" s="24" t="n">
        <v>0</v>
      </c>
      <c r="K194" s="24" t="n">
        <v>-0</v>
      </c>
      <c r="L194" s="24" t="n">
        <v>-0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44768</v>
      </c>
      <c r="B195" s="22" t="s">
        <v>791</v>
      </c>
      <c r="C195" s="22" t="s">
        <v>874</v>
      </c>
      <c r="D195" s="22" t="s">
        <v>791</v>
      </c>
      <c r="E195" s="22" t="s">
        <v>791</v>
      </c>
      <c r="F195" s="22" t="s">
        <v>19</v>
      </c>
      <c r="G195" s="23" t="n">
        <v>1</v>
      </c>
      <c r="H195" s="24" t="n">
        <v>593</v>
      </c>
      <c r="I195" s="24" t="n">
        <v>593</v>
      </c>
      <c r="J195" s="24" t="n">
        <v>0</v>
      </c>
      <c r="K195" s="24" t="n">
        <v>-0</v>
      </c>
      <c r="L195" s="24" t="n">
        <v>-0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44776</v>
      </c>
      <c r="B196" s="22" t="s">
        <v>875</v>
      </c>
      <c r="C196" s="22" t="s">
        <v>876</v>
      </c>
      <c r="D196" s="22" t="s">
        <v>875</v>
      </c>
      <c r="E196" s="22" t="s">
        <v>875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44776</v>
      </c>
      <c r="B197" s="22" t="s">
        <v>791</v>
      </c>
      <c r="C197" s="22" t="s">
        <v>877</v>
      </c>
      <c r="D197" s="22" t="s">
        <v>791</v>
      </c>
      <c r="E197" s="22" t="s">
        <v>791</v>
      </c>
      <c r="F197" s="22" t="s">
        <v>19</v>
      </c>
      <c r="G197" s="23" t="n">
        <v>1</v>
      </c>
      <c r="H197" s="24" t="n">
        <v>105.68</v>
      </c>
      <c r="I197" s="24" t="n">
        <v>105.68</v>
      </c>
      <c r="J197" s="24" t="n">
        <v>0</v>
      </c>
      <c r="K197" s="24" t="n">
        <v>-0</v>
      </c>
      <c r="L197" s="24" t="n">
        <v>-0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44776</v>
      </c>
      <c r="B198" s="22" t="s">
        <v>791</v>
      </c>
      <c r="C198" s="22" t="s">
        <v>878</v>
      </c>
      <c r="D198" s="22" t="s">
        <v>791</v>
      </c>
      <c r="E198" s="22" t="s">
        <v>791</v>
      </c>
      <c r="F198" s="22" t="s">
        <v>19</v>
      </c>
      <c r="G198" s="23" t="n">
        <v>1</v>
      </c>
      <c r="H198" s="24" t="n">
        <v>38.13</v>
      </c>
      <c r="I198" s="24" t="n">
        <v>38.13</v>
      </c>
      <c r="J198" s="24" t="n">
        <v>0</v>
      </c>
      <c r="K198" s="24" t="n">
        <v>-0</v>
      </c>
      <c r="L198" s="24" t="n">
        <v>-0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44778</v>
      </c>
      <c r="B199" s="22" t="s">
        <v>791</v>
      </c>
      <c r="C199" s="22" t="s">
        <v>879</v>
      </c>
      <c r="D199" s="22" t="s">
        <v>791</v>
      </c>
      <c r="E199" s="22" t="s">
        <v>791</v>
      </c>
      <c r="F199" s="22" t="s">
        <v>19</v>
      </c>
      <c r="G199" s="23" t="n">
        <v>1</v>
      </c>
      <c r="H199" s="24" t="n">
        <v>39.6</v>
      </c>
      <c r="I199" s="24" t="n">
        <v>39.6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44804</v>
      </c>
      <c r="B200" s="22" t="s">
        <v>791</v>
      </c>
      <c r="C200" s="22" t="s">
        <v>880</v>
      </c>
      <c r="D200" s="22" t="s">
        <v>791</v>
      </c>
      <c r="E200" s="22" t="s">
        <v>791</v>
      </c>
      <c r="F200" s="22" t="s">
        <v>19</v>
      </c>
      <c r="G200" s="23" t="n">
        <v>1</v>
      </c>
      <c r="H200" s="24" t="n">
        <v>28.41</v>
      </c>
      <c r="I200" s="24" t="n">
        <v>28.41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44838</v>
      </c>
      <c r="B201" s="22" t="s">
        <v>791</v>
      </c>
      <c r="C201" s="22" t="s">
        <v>881</v>
      </c>
      <c r="D201" s="22" t="s">
        <v>791</v>
      </c>
      <c r="E201" s="22" t="s">
        <v>791</v>
      </c>
      <c r="F201" s="22" t="s">
        <v>19</v>
      </c>
      <c r="G201" s="23" t="n">
        <v>1</v>
      </c>
      <c r="H201" s="24" t="n">
        <v>20.93</v>
      </c>
      <c r="I201" s="24" t="n">
        <v>20.93</v>
      </c>
      <c r="J201" s="24" t="n">
        <v>0</v>
      </c>
      <c r="K201" s="24" t="n">
        <v>-0</v>
      </c>
      <c r="L201" s="24" t="n">
        <v>-0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44859</v>
      </c>
      <c r="B202" s="22" t="s">
        <v>791</v>
      </c>
      <c r="C202" s="22" t="s">
        <v>882</v>
      </c>
      <c r="D202" s="22" t="s">
        <v>791</v>
      </c>
      <c r="E202" s="22" t="s">
        <v>791</v>
      </c>
      <c r="F202" s="22" t="s">
        <v>19</v>
      </c>
      <c r="G202" s="23" t="n">
        <v>1</v>
      </c>
      <c r="H202" s="24" t="n">
        <v>445.3</v>
      </c>
      <c r="I202" s="24" t="n">
        <v>445.3</v>
      </c>
      <c r="J202" s="24" t="n">
        <v>0</v>
      </c>
      <c r="K202" s="24" t="n">
        <v>-0</v>
      </c>
      <c r="L202" s="24" t="n">
        <v>-0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44860</v>
      </c>
      <c r="B203" s="22" t="s">
        <v>791</v>
      </c>
      <c r="C203" s="22" t="s">
        <v>883</v>
      </c>
      <c r="D203" s="22" t="s">
        <v>791</v>
      </c>
      <c r="E203" s="22" t="s">
        <v>791</v>
      </c>
      <c r="F203" s="22" t="s">
        <v>19</v>
      </c>
      <c r="G203" s="23" t="n">
        <v>1</v>
      </c>
      <c r="H203" s="24" t="n">
        <v>85.13</v>
      </c>
      <c r="I203" s="24" t="n">
        <v>85.13</v>
      </c>
      <c r="J203" s="24" t="n">
        <v>0</v>
      </c>
      <c r="K203" s="24" t="n">
        <v>-0</v>
      </c>
      <c r="L203" s="24" t="n">
        <v>-0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44865</v>
      </c>
      <c r="B204" s="22" t="s">
        <v>791</v>
      </c>
      <c r="C204" s="22" t="s">
        <v>884</v>
      </c>
      <c r="D204" s="22" t="s">
        <v>791</v>
      </c>
      <c r="E204" s="22" t="s">
        <v>791</v>
      </c>
      <c r="F204" s="22" t="s">
        <v>19</v>
      </c>
      <c r="G204" s="23" t="n">
        <v>1</v>
      </c>
      <c r="H204" s="24" t="n">
        <v>46</v>
      </c>
      <c r="I204" s="24" t="n">
        <v>46</v>
      </c>
      <c r="J204" s="24" t="n">
        <v>0</v>
      </c>
      <c r="K204" s="24" t="n">
        <v>-0</v>
      </c>
      <c r="L204" s="24" t="n">
        <v>-0</v>
      </c>
      <c r="M204" s="6" t="s">
        <f>=I204+J204+K204+L204</f>
      </c>
      <c r="N204" s="22"/>
    </row>
    <row collapsed="false" customFormat="false" customHeight="false" hidden="false" ht="12.1" outlineLevel="0" r="205">
      <c r="A205" s="21" t="n">
        <v>44867</v>
      </c>
      <c r="B205" s="22" t="s">
        <v>791</v>
      </c>
      <c r="C205" s="22" t="s">
        <v>885</v>
      </c>
      <c r="D205" s="22" t="s">
        <v>791</v>
      </c>
      <c r="E205" s="22" t="s">
        <v>791</v>
      </c>
      <c r="F205" s="22" t="s">
        <v>19</v>
      </c>
      <c r="G205" s="23" t="n">
        <v>1</v>
      </c>
      <c r="H205" s="24" t="n">
        <v>21.64</v>
      </c>
      <c r="I205" s="24" t="n">
        <v>21.64</v>
      </c>
      <c r="J205" s="24" t="n">
        <v>0</v>
      </c>
      <c r="K205" s="24" t="n">
        <v>-0</v>
      </c>
      <c r="L205" s="24" t="n">
        <v>-0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44868</v>
      </c>
      <c r="B206" s="22" t="s">
        <v>875</v>
      </c>
      <c r="C206" s="22" t="s">
        <v>886</v>
      </c>
      <c r="D206" s="22" t="s">
        <v>875</v>
      </c>
      <c r="E206" s="22" t="s">
        <v>875</v>
      </c>
      <c r="F206" s="22" t="s">
        <v>19</v>
      </c>
      <c r="G206" s="23" t="n">
        <v>1</v>
      </c>
      <c r="H206" s="24" t="n">
        <v>1000</v>
      </c>
      <c r="I206" s="24" t="n">
        <v>1000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2"/>
    </row>
    <row collapsed="false" customFormat="false" customHeight="false" hidden="false" ht="12.1" outlineLevel="0" r="207">
      <c r="A207" s="21" t="n">
        <v>44868</v>
      </c>
      <c r="B207" s="22" t="s">
        <v>791</v>
      </c>
      <c r="C207" s="22" t="s">
        <v>887</v>
      </c>
      <c r="D207" s="22" t="s">
        <v>791</v>
      </c>
      <c r="E207" s="22" t="s">
        <v>791</v>
      </c>
      <c r="F207" s="22" t="s">
        <v>19</v>
      </c>
      <c r="G207" s="23" t="n">
        <v>1</v>
      </c>
      <c r="H207" s="24" t="n">
        <v>110.14</v>
      </c>
      <c r="I207" s="24" t="n">
        <v>110.14</v>
      </c>
      <c r="J207" s="24" t="n">
        <v>0</v>
      </c>
      <c r="K207" s="24" t="n">
        <v>-0</v>
      </c>
      <c r="L207" s="24" t="n">
        <v>-0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44868</v>
      </c>
      <c r="B208" s="22" t="s">
        <v>791</v>
      </c>
      <c r="C208" s="22" t="s">
        <v>888</v>
      </c>
      <c r="D208" s="22" t="s">
        <v>791</v>
      </c>
      <c r="E208" s="22" t="s">
        <v>791</v>
      </c>
      <c r="F208" s="22" t="s">
        <v>19</v>
      </c>
      <c r="G208" s="23" t="n">
        <v>1</v>
      </c>
      <c r="H208" s="24" t="n">
        <v>34.39</v>
      </c>
      <c r="I208" s="24" t="n">
        <v>34.39</v>
      </c>
      <c r="J208" s="24" t="n">
        <v>0</v>
      </c>
      <c r="K208" s="24" t="n">
        <v>-0</v>
      </c>
      <c r="L208" s="24" t="n">
        <v>-0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44881</v>
      </c>
      <c r="B209" s="22" t="s">
        <v>791</v>
      </c>
      <c r="C209" s="22" t="s">
        <v>889</v>
      </c>
      <c r="D209" s="22" t="s">
        <v>791</v>
      </c>
      <c r="E209" s="22" t="s">
        <v>791</v>
      </c>
      <c r="F209" s="22" t="s">
        <v>19</v>
      </c>
      <c r="G209" s="23" t="n">
        <v>1</v>
      </c>
      <c r="H209" s="24" t="n">
        <v>30.65</v>
      </c>
      <c r="I209" s="24" t="n">
        <v>30.65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44897</v>
      </c>
      <c r="B210" s="16" t="s">
        <v>79</v>
      </c>
      <c r="C210" s="16" t="s">
        <v>795</v>
      </c>
      <c r="D210" s="16" t="s">
        <v>688</v>
      </c>
      <c r="E210" s="16" t="s">
        <v>17</v>
      </c>
      <c r="F210" s="16" t="s">
        <v>19</v>
      </c>
      <c r="G210" s="7" t="n">
        <v>10</v>
      </c>
      <c r="H210" s="6" t="n">
        <v>31.165</v>
      </c>
      <c r="I210" s="6" t="n">
        <v>-311.65</v>
      </c>
      <c r="J210" s="6" t="n">
        <v>-0</v>
      </c>
      <c r="K210" s="6" t="n">
        <v>-0.19</v>
      </c>
      <c r="L210" s="6" t="n">
        <v>-0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44897</v>
      </c>
      <c r="B211" s="16" t="s">
        <v>59</v>
      </c>
      <c r="C211" s="16" t="s">
        <v>820</v>
      </c>
      <c r="D211" s="16" t="s">
        <v>688</v>
      </c>
      <c r="E211" s="16" t="s">
        <v>17</v>
      </c>
      <c r="F211" s="16" t="s">
        <v>19</v>
      </c>
      <c r="G211" s="7" t="n">
        <v>10000</v>
      </c>
      <c r="H211" s="6" t="n">
        <v>0.01681</v>
      </c>
      <c r="I211" s="6" t="n">
        <v>-168.1</v>
      </c>
      <c r="J211" s="6" t="n">
        <v>-0</v>
      </c>
      <c r="K211" s="6" t="n">
        <v>-0.1</v>
      </c>
      <c r="L211" s="6" t="n">
        <v>-0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44910</v>
      </c>
      <c r="B212" s="16" t="s">
        <v>59</v>
      </c>
      <c r="C212" s="16" t="s">
        <v>820</v>
      </c>
      <c r="D212" s="16" t="s">
        <v>688</v>
      </c>
      <c r="E212" s="16" t="s">
        <v>17</v>
      </c>
      <c r="F212" s="16" t="s">
        <v>19</v>
      </c>
      <c r="G212" s="7" t="n">
        <v>10000</v>
      </c>
      <c r="H212" s="6" t="n">
        <v>0.016145</v>
      </c>
      <c r="I212" s="6" t="n">
        <v>-161.45</v>
      </c>
      <c r="J212" s="6" t="n">
        <v>-0</v>
      </c>
      <c r="K212" s="6" t="n">
        <v>-0.1</v>
      </c>
      <c r="L212" s="6" t="n">
        <v>-0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44910</v>
      </c>
      <c r="B213" s="16" t="s">
        <v>65</v>
      </c>
      <c r="C213" s="16" t="s">
        <v>800</v>
      </c>
      <c r="D213" s="16" t="s">
        <v>688</v>
      </c>
      <c r="E213" s="16" t="s">
        <v>17</v>
      </c>
      <c r="F213" s="16" t="s">
        <v>19</v>
      </c>
      <c r="G213" s="7" t="n">
        <v>1</v>
      </c>
      <c r="H213" s="6" t="n">
        <v>160.7</v>
      </c>
      <c r="I213" s="6" t="n">
        <v>-160.7</v>
      </c>
      <c r="J213" s="6" t="n">
        <v>-0</v>
      </c>
      <c r="K213" s="6" t="n">
        <v>-0.09</v>
      </c>
      <c r="L213" s="6" t="n">
        <v>-0</v>
      </c>
      <c r="M213" s="6" t="s">
        <f>=I213+J213+K213+L213</f>
      </c>
      <c r="N213" s="16"/>
    </row>
    <row collapsed="false" customFormat="false" customHeight="false" hidden="false" ht="12.1" outlineLevel="0" r="214">
      <c r="A214" s="21" t="n">
        <v>44939</v>
      </c>
      <c r="B214" s="22" t="s">
        <v>791</v>
      </c>
      <c r="C214" s="22" t="s">
        <v>890</v>
      </c>
      <c r="D214" s="22" t="s">
        <v>791</v>
      </c>
      <c r="E214" s="22" t="s">
        <v>791</v>
      </c>
      <c r="F214" s="22" t="s">
        <v>19</v>
      </c>
      <c r="G214" s="23" t="n">
        <v>1</v>
      </c>
      <c r="H214" s="24" t="n">
        <v>23.93</v>
      </c>
      <c r="I214" s="24" t="n">
        <v>23.93</v>
      </c>
      <c r="J214" s="24" t="n">
        <v>0</v>
      </c>
      <c r="K214" s="24" t="n">
        <v>-0</v>
      </c>
      <c r="L214" s="24" t="n">
        <v>-0</v>
      </c>
      <c r="M214" s="6" t="s">
        <f>=I214+J214+K214+L214</f>
      </c>
      <c r="N214" s="22"/>
    </row>
    <row collapsed="false" customFormat="false" customHeight="false" hidden="false" ht="12.1" outlineLevel="0" r="215">
      <c r="A215" s="25" t="n">
        <v>44945</v>
      </c>
      <c r="B215" s="26" t="s">
        <v>697</v>
      </c>
      <c r="C215" s="26" t="s">
        <v>782</v>
      </c>
      <c r="D215" s="26" t="s">
        <v>690</v>
      </c>
      <c r="E215" s="26" t="s">
        <v>17</v>
      </c>
      <c r="F215" s="26" t="s">
        <v>19</v>
      </c>
      <c r="G215" s="27" t="n">
        <v>-20</v>
      </c>
      <c r="H215" s="28" t="n">
        <v>67.94</v>
      </c>
      <c r="I215" s="28" t="n">
        <v>1358.8</v>
      </c>
      <c r="J215" s="28" t="n">
        <v>0</v>
      </c>
      <c r="K215" s="28" t="n">
        <v>-0.82</v>
      </c>
      <c r="L215" s="28" t="n">
        <v>-0</v>
      </c>
      <c r="M215" s="6" t="s">
        <f>=I215+J215+K215+L215</f>
      </c>
      <c r="N215" s="26"/>
    </row>
    <row collapsed="false" customFormat="false" customHeight="false" hidden="false" ht="12.1" outlineLevel="0" r="216">
      <c r="A216" s="21" t="n">
        <v>44951</v>
      </c>
      <c r="B216" s="22" t="s">
        <v>791</v>
      </c>
      <c r="C216" s="22" t="s">
        <v>891</v>
      </c>
      <c r="D216" s="22" t="s">
        <v>791</v>
      </c>
      <c r="E216" s="22" t="s">
        <v>791</v>
      </c>
      <c r="F216" s="22" t="s">
        <v>19</v>
      </c>
      <c r="G216" s="23" t="n">
        <v>1</v>
      </c>
      <c r="H216" s="24" t="n">
        <v>17.58</v>
      </c>
      <c r="I216" s="24" t="n">
        <v>17.58</v>
      </c>
      <c r="J216" s="24" t="n">
        <v>0</v>
      </c>
      <c r="K216" s="24" t="n">
        <v>-0</v>
      </c>
      <c r="L216" s="24" t="n">
        <v>-0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44958</v>
      </c>
      <c r="B217" s="22" t="s">
        <v>791</v>
      </c>
      <c r="C217" s="22" t="s">
        <v>892</v>
      </c>
      <c r="D217" s="22" t="s">
        <v>791</v>
      </c>
      <c r="E217" s="22" t="s">
        <v>791</v>
      </c>
      <c r="F217" s="22" t="s">
        <v>19</v>
      </c>
      <c r="G217" s="23" t="n">
        <v>1</v>
      </c>
      <c r="H217" s="24" t="n">
        <v>121.68</v>
      </c>
      <c r="I217" s="24" t="n">
        <v>121.68</v>
      </c>
      <c r="J217" s="24" t="n">
        <v>0</v>
      </c>
      <c r="K217" s="24" t="n">
        <v>-0</v>
      </c>
      <c r="L217" s="24" t="n">
        <v>-0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44986</v>
      </c>
      <c r="B218" s="22" t="s">
        <v>791</v>
      </c>
      <c r="C218" s="22" t="s">
        <v>893</v>
      </c>
      <c r="D218" s="22" t="s">
        <v>791</v>
      </c>
      <c r="E218" s="22" t="s">
        <v>791</v>
      </c>
      <c r="F218" s="22" t="s">
        <v>19</v>
      </c>
      <c r="G218" s="23" t="n">
        <v>1</v>
      </c>
      <c r="H218" s="24" t="n">
        <v>32.41</v>
      </c>
      <c r="I218" s="24" t="n">
        <v>32.41</v>
      </c>
      <c r="J218" s="24" t="n">
        <v>0</v>
      </c>
      <c r="K218" s="24" t="n">
        <v>-0</v>
      </c>
      <c r="L218" s="24" t="n">
        <v>-0</v>
      </c>
      <c r="M218" s="6" t="s">
        <f>=I218+J218+K218+L218</f>
      </c>
      <c r="N218" s="22"/>
    </row>
    <row collapsed="false" customFormat="false" customHeight="false" hidden="false" ht="12.1" outlineLevel="0" r="219">
      <c r="A219" s="21" t="n">
        <v>45019</v>
      </c>
      <c r="B219" s="22" t="s">
        <v>791</v>
      </c>
      <c r="C219" s="22" t="s">
        <v>894</v>
      </c>
      <c r="D219" s="22" t="s">
        <v>791</v>
      </c>
      <c r="E219" s="22" t="s">
        <v>791</v>
      </c>
      <c r="F219" s="22" t="s">
        <v>19</v>
      </c>
      <c r="G219" s="23" t="n">
        <v>1</v>
      </c>
      <c r="H219" s="24" t="n">
        <v>23.93</v>
      </c>
      <c r="I219" s="24" t="n">
        <v>23.93</v>
      </c>
      <c r="J219" s="24" t="n">
        <v>0</v>
      </c>
      <c r="K219" s="24" t="n">
        <v>-0</v>
      </c>
      <c r="L219" s="24" t="n">
        <v>-0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45050</v>
      </c>
      <c r="B220" s="22" t="s">
        <v>791</v>
      </c>
      <c r="C220" s="22" t="s">
        <v>895</v>
      </c>
      <c r="D220" s="22" t="s">
        <v>791</v>
      </c>
      <c r="E220" s="22" t="s">
        <v>791</v>
      </c>
      <c r="F220" s="22" t="s">
        <v>19</v>
      </c>
      <c r="G220" s="23" t="n">
        <v>1</v>
      </c>
      <c r="H220" s="24" t="n">
        <v>127.14</v>
      </c>
      <c r="I220" s="24" t="n">
        <v>127.14</v>
      </c>
      <c r="J220" s="24" t="n">
        <v>0</v>
      </c>
      <c r="K220" s="24" t="n">
        <v>-0</v>
      </c>
      <c r="L220" s="24" t="n">
        <v>-0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45063</v>
      </c>
      <c r="B221" s="22" t="s">
        <v>791</v>
      </c>
      <c r="C221" s="22" t="s">
        <v>896</v>
      </c>
      <c r="D221" s="22" t="s">
        <v>791</v>
      </c>
      <c r="E221" s="22" t="s">
        <v>791</v>
      </c>
      <c r="F221" s="22" t="s">
        <v>19</v>
      </c>
      <c r="G221" s="23" t="n">
        <v>1</v>
      </c>
      <c r="H221" s="24" t="n">
        <v>35.65</v>
      </c>
      <c r="I221" s="24" t="n">
        <v>35.65</v>
      </c>
      <c r="J221" s="24" t="n">
        <v>0</v>
      </c>
      <c r="K221" s="24" t="n">
        <v>-0</v>
      </c>
      <c r="L221" s="24" t="n">
        <v>-0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45071</v>
      </c>
      <c r="B222" s="22" t="s">
        <v>791</v>
      </c>
      <c r="C222" s="22" t="s">
        <v>897</v>
      </c>
      <c r="D222" s="22" t="s">
        <v>791</v>
      </c>
      <c r="E222" s="22" t="s">
        <v>791</v>
      </c>
      <c r="F222" s="22" t="s">
        <v>19</v>
      </c>
      <c r="G222" s="23" t="n">
        <v>1</v>
      </c>
      <c r="H222" s="24" t="n">
        <v>217</v>
      </c>
      <c r="I222" s="24" t="n">
        <v>217</v>
      </c>
      <c r="J222" s="24" t="n">
        <v>0</v>
      </c>
      <c r="K222" s="24" t="n">
        <v>-0</v>
      </c>
      <c r="L222" s="24" t="n">
        <v>-0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45107</v>
      </c>
      <c r="B223" s="22" t="s">
        <v>791</v>
      </c>
      <c r="C223" s="22" t="s">
        <v>898</v>
      </c>
      <c r="D223" s="22" t="s">
        <v>791</v>
      </c>
      <c r="E223" s="22" t="s">
        <v>791</v>
      </c>
      <c r="F223" s="22" t="s">
        <v>19</v>
      </c>
      <c r="G223" s="23" t="n">
        <v>1</v>
      </c>
      <c r="H223" s="24" t="n">
        <v>42.4</v>
      </c>
      <c r="I223" s="24" t="n">
        <v>42.4</v>
      </c>
      <c r="J223" s="24" t="n">
        <v>0</v>
      </c>
      <c r="K223" s="24" t="n">
        <v>-0</v>
      </c>
      <c r="L223" s="24" t="n">
        <v>-0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45110</v>
      </c>
      <c r="B224" s="22" t="s">
        <v>791</v>
      </c>
      <c r="C224" s="22" t="s">
        <v>899</v>
      </c>
      <c r="D224" s="22" t="s">
        <v>791</v>
      </c>
      <c r="E224" s="22" t="s">
        <v>791</v>
      </c>
      <c r="F224" s="22" t="s">
        <v>19</v>
      </c>
      <c r="G224" s="23" t="n">
        <v>1</v>
      </c>
      <c r="H224" s="24" t="n">
        <v>23.93</v>
      </c>
      <c r="I224" s="24" t="n">
        <v>23.93</v>
      </c>
      <c r="J224" s="24" t="n">
        <v>0</v>
      </c>
      <c r="K224" s="24" t="n">
        <v>-0</v>
      </c>
      <c r="L224" s="24" t="n">
        <v>-0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45119</v>
      </c>
      <c r="B225" s="22" t="s">
        <v>791</v>
      </c>
      <c r="C225" s="22" t="s">
        <v>900</v>
      </c>
      <c r="D225" s="22" t="s">
        <v>791</v>
      </c>
      <c r="E225" s="22" t="s">
        <v>791</v>
      </c>
      <c r="F225" s="22" t="s">
        <v>19</v>
      </c>
      <c r="G225" s="23" t="n">
        <v>1</v>
      </c>
      <c r="H225" s="24" t="n">
        <v>339</v>
      </c>
      <c r="I225" s="24" t="n">
        <v>339</v>
      </c>
      <c r="J225" s="24" t="n">
        <v>0</v>
      </c>
      <c r="K225" s="24" t="n">
        <v>-0</v>
      </c>
      <c r="L225" s="24" t="n">
        <v>-0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45120</v>
      </c>
      <c r="B226" s="22" t="s">
        <v>791</v>
      </c>
      <c r="C226" s="22" t="s">
        <v>901</v>
      </c>
      <c r="D226" s="22" t="s">
        <v>791</v>
      </c>
      <c r="E226" s="22" t="s">
        <v>791</v>
      </c>
      <c r="F226" s="22" t="s">
        <v>19</v>
      </c>
      <c r="G226" s="23" t="n">
        <v>1</v>
      </c>
      <c r="H226" s="24" t="n">
        <v>602.8</v>
      </c>
      <c r="I226" s="24" t="n">
        <v>602.8</v>
      </c>
      <c r="J226" s="24" t="n">
        <v>0</v>
      </c>
      <c r="K226" s="24" t="n">
        <v>-0</v>
      </c>
      <c r="L226" s="24" t="n">
        <v>-0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45131</v>
      </c>
      <c r="B227" s="22" t="s">
        <v>902</v>
      </c>
      <c r="C227" s="22" t="s">
        <v>903</v>
      </c>
      <c r="D227" s="22" t="s">
        <v>791</v>
      </c>
      <c r="E227" s="22" t="s">
        <v>791</v>
      </c>
      <c r="F227" s="22" t="s">
        <v>19</v>
      </c>
      <c r="G227" s="23" t="n">
        <v>0</v>
      </c>
      <c r="H227" s="24" t="n">
        <v>1</v>
      </c>
      <c r="I227" s="24" t="n">
        <v>-28.59</v>
      </c>
      <c r="J227" s="24" t="n">
        <v>0</v>
      </c>
      <c r="K227" s="24" t="n">
        <v>-0</v>
      </c>
      <c r="L227" s="24" t="n">
        <v>-0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45131</v>
      </c>
      <c r="B228" s="22" t="s">
        <v>791</v>
      </c>
      <c r="C228" s="22" t="s">
        <v>904</v>
      </c>
      <c r="D228" s="22" t="s">
        <v>791</v>
      </c>
      <c r="E228" s="22" t="s">
        <v>791</v>
      </c>
      <c r="F228" s="22" t="s">
        <v>19</v>
      </c>
      <c r="G228" s="23" t="n">
        <v>1</v>
      </c>
      <c r="H228" s="24" t="n">
        <v>23.22</v>
      </c>
      <c r="I228" s="24" t="n">
        <v>23.22</v>
      </c>
      <c r="J228" s="24" t="n">
        <v>0</v>
      </c>
      <c r="K228" s="24" t="n">
        <v>-0</v>
      </c>
      <c r="L228" s="24" t="n">
        <v>-0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45132</v>
      </c>
      <c r="B229" s="22" t="s">
        <v>791</v>
      </c>
      <c r="C229" s="22" t="s">
        <v>905</v>
      </c>
      <c r="D229" s="22" t="s">
        <v>791</v>
      </c>
      <c r="E229" s="22" t="s">
        <v>791</v>
      </c>
      <c r="F229" s="22" t="s">
        <v>19</v>
      </c>
      <c r="G229" s="23" t="n">
        <v>1</v>
      </c>
      <c r="H229" s="24" t="n">
        <v>87.5</v>
      </c>
      <c r="I229" s="24" t="n">
        <v>87.5</v>
      </c>
      <c r="J229" s="24" t="n">
        <v>0</v>
      </c>
      <c r="K229" s="24" t="n">
        <v>-0</v>
      </c>
      <c r="L229" s="24" t="n">
        <v>-0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45132</v>
      </c>
      <c r="B230" s="22" t="s">
        <v>791</v>
      </c>
      <c r="C230" s="22" t="s">
        <v>906</v>
      </c>
      <c r="D230" s="22" t="s">
        <v>791</v>
      </c>
      <c r="E230" s="22" t="s">
        <v>791</v>
      </c>
      <c r="F230" s="22" t="s">
        <v>19</v>
      </c>
      <c r="G230" s="23" t="n">
        <v>1</v>
      </c>
      <c r="H230" s="24" t="n">
        <v>202.3</v>
      </c>
      <c r="I230" s="24" t="n">
        <v>202.3</v>
      </c>
      <c r="J230" s="24" t="n">
        <v>0</v>
      </c>
      <c r="K230" s="24" t="n">
        <v>-0</v>
      </c>
      <c r="L230" s="24" t="n">
        <v>-0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45133</v>
      </c>
      <c r="B231" s="22" t="s">
        <v>791</v>
      </c>
      <c r="C231" s="22" t="s">
        <v>907</v>
      </c>
      <c r="D231" s="22" t="s">
        <v>791</v>
      </c>
      <c r="E231" s="22" t="s">
        <v>791</v>
      </c>
      <c r="F231" s="22" t="s">
        <v>19</v>
      </c>
      <c r="G231" s="23" t="n">
        <v>1</v>
      </c>
      <c r="H231" s="24" t="n">
        <v>72.13</v>
      </c>
      <c r="I231" s="24" t="n">
        <v>72.13</v>
      </c>
      <c r="J231" s="24" t="n">
        <v>0</v>
      </c>
      <c r="K231" s="24" t="n">
        <v>-0</v>
      </c>
      <c r="L231" s="24" t="n">
        <v>-0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45134</v>
      </c>
      <c r="B232" s="22" t="s">
        <v>791</v>
      </c>
      <c r="C232" s="22" t="s">
        <v>908</v>
      </c>
      <c r="D232" s="22" t="s">
        <v>791</v>
      </c>
      <c r="E232" s="22" t="s">
        <v>791</v>
      </c>
      <c r="F232" s="22" t="s">
        <v>19</v>
      </c>
      <c r="G232" s="23" t="n">
        <v>1</v>
      </c>
      <c r="H232" s="24" t="n">
        <v>208.4</v>
      </c>
      <c r="I232" s="24" t="n">
        <v>208.4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45140</v>
      </c>
      <c r="B233" s="22" t="s">
        <v>791</v>
      </c>
      <c r="C233" s="22" t="s">
        <v>909</v>
      </c>
      <c r="D233" s="22" t="s">
        <v>791</v>
      </c>
      <c r="E233" s="22" t="s">
        <v>791</v>
      </c>
      <c r="F233" s="22" t="s">
        <v>19</v>
      </c>
      <c r="G233" s="23" t="n">
        <v>1</v>
      </c>
      <c r="H233" s="24" t="n">
        <v>121.68</v>
      </c>
      <c r="I233" s="24" t="n">
        <v>121.68</v>
      </c>
      <c r="J233" s="24" t="n">
        <v>0</v>
      </c>
      <c r="K233" s="24" t="n">
        <v>-0</v>
      </c>
      <c r="L233" s="24" t="n">
        <v>-0</v>
      </c>
      <c r="M233" s="6" t="s">
        <f>=I233+J233+K233+L233</f>
      </c>
      <c r="N233" s="22"/>
    </row>
    <row collapsed="false" customFormat="false" customHeight="false" hidden="false" ht="12.1" outlineLevel="0" r="234">
      <c r="A234" s="20" t="n">
        <v>45141</v>
      </c>
      <c r="B234" s="16" t="s">
        <v>104</v>
      </c>
      <c r="C234" s="16" t="s">
        <v>778</v>
      </c>
      <c r="D234" s="16" t="s">
        <v>688</v>
      </c>
      <c r="E234" s="16" t="s">
        <v>105</v>
      </c>
      <c r="F234" s="16" t="s">
        <v>19</v>
      </c>
      <c r="G234" s="7" t="n">
        <v>1</v>
      </c>
      <c r="H234" s="6" t="n">
        <v>68.99</v>
      </c>
      <c r="I234" s="6" t="n">
        <v>-689.9</v>
      </c>
      <c r="J234" s="6" t="n">
        <v>-0.33</v>
      </c>
      <c r="K234" s="6" t="n">
        <v>-0.41</v>
      </c>
      <c r="L234" s="6" t="n">
        <v>-0.1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45141</v>
      </c>
      <c r="B235" s="16" t="s">
        <v>135</v>
      </c>
      <c r="C235" s="16" t="s">
        <v>910</v>
      </c>
      <c r="D235" s="16" t="s">
        <v>688</v>
      </c>
      <c r="E235" s="16" t="s">
        <v>105</v>
      </c>
      <c r="F235" s="16" t="s">
        <v>19</v>
      </c>
      <c r="G235" s="7" t="n">
        <v>1</v>
      </c>
      <c r="H235" s="6" t="n">
        <v>101</v>
      </c>
      <c r="I235" s="6" t="n">
        <v>-1010</v>
      </c>
      <c r="J235" s="6" t="n">
        <v>-7.13</v>
      </c>
      <c r="K235" s="6" t="n">
        <v>-0.61</v>
      </c>
      <c r="L235" s="6" t="n">
        <v>-0.15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45141</v>
      </c>
      <c r="B236" s="16" t="s">
        <v>111</v>
      </c>
      <c r="C236" s="16" t="s">
        <v>911</v>
      </c>
      <c r="D236" s="16" t="s">
        <v>688</v>
      </c>
      <c r="E236" s="16" t="s">
        <v>105</v>
      </c>
      <c r="F236" s="16" t="s">
        <v>19</v>
      </c>
      <c r="G236" s="7" t="n">
        <v>1</v>
      </c>
      <c r="H236" s="6" t="n">
        <v>100.56</v>
      </c>
      <c r="I236" s="6" t="n">
        <v>-1005.6</v>
      </c>
      <c r="J236" s="6" t="n">
        <v>-47.87</v>
      </c>
      <c r="K236" s="6" t="n">
        <v>-0.6</v>
      </c>
      <c r="L236" s="6" t="n">
        <v>-0.15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45141</v>
      </c>
      <c r="B237" s="16" t="s">
        <v>132</v>
      </c>
      <c r="C237" s="16" t="s">
        <v>912</v>
      </c>
      <c r="D237" s="16" t="s">
        <v>688</v>
      </c>
      <c r="E237" s="16" t="s">
        <v>105</v>
      </c>
      <c r="F237" s="16" t="s">
        <v>19</v>
      </c>
      <c r="G237" s="7" t="n">
        <v>1</v>
      </c>
      <c r="H237" s="6" t="n">
        <v>102.12</v>
      </c>
      <c r="I237" s="6" t="n">
        <v>-1021.2</v>
      </c>
      <c r="J237" s="6" t="n">
        <v>-0.96</v>
      </c>
      <c r="K237" s="6" t="n">
        <v>-0.61</v>
      </c>
      <c r="L237" s="6" t="n">
        <v>-0.16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45141</v>
      </c>
      <c r="B238" s="16" t="s">
        <v>114</v>
      </c>
      <c r="C238" s="16" t="s">
        <v>913</v>
      </c>
      <c r="D238" s="16" t="s">
        <v>688</v>
      </c>
      <c r="E238" s="16" t="s">
        <v>105</v>
      </c>
      <c r="F238" s="16" t="s">
        <v>19</v>
      </c>
      <c r="G238" s="7" t="n">
        <v>1</v>
      </c>
      <c r="H238" s="6" t="n">
        <v>100.99</v>
      </c>
      <c r="I238" s="6" t="n">
        <v>-1009.9</v>
      </c>
      <c r="J238" s="6" t="n">
        <v>-18.18</v>
      </c>
      <c r="K238" s="6" t="n">
        <v>-0.61</v>
      </c>
      <c r="L238" s="6" t="n">
        <v>-0.15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45141</v>
      </c>
      <c r="B239" s="16" t="s">
        <v>117</v>
      </c>
      <c r="C239" s="16" t="s">
        <v>914</v>
      </c>
      <c r="D239" s="16" t="s">
        <v>688</v>
      </c>
      <c r="E239" s="16" t="s">
        <v>105</v>
      </c>
      <c r="F239" s="16" t="s">
        <v>19</v>
      </c>
      <c r="G239" s="7" t="n">
        <v>1</v>
      </c>
      <c r="H239" s="6" t="n">
        <v>103.11</v>
      </c>
      <c r="I239" s="6" t="n">
        <v>-1031.1</v>
      </c>
      <c r="J239" s="6" t="n">
        <v>-18.12</v>
      </c>
      <c r="K239" s="6" t="n">
        <v>-0.62</v>
      </c>
      <c r="L239" s="6" t="n">
        <v>-0.16</v>
      </c>
      <c r="M239" s="6" t="s">
        <f>=I239+J239+K239+L239</f>
      </c>
      <c r="N239" s="16"/>
    </row>
    <row collapsed="false" customFormat="false" customHeight="false" hidden="false" ht="12.1" outlineLevel="0" r="240">
      <c r="A240" s="21" t="n">
        <v>45156</v>
      </c>
      <c r="B240" s="22" t="s">
        <v>791</v>
      </c>
      <c r="C240" s="22" t="s">
        <v>915</v>
      </c>
      <c r="D240" s="22" t="s">
        <v>791</v>
      </c>
      <c r="E240" s="22" t="s">
        <v>791</v>
      </c>
      <c r="F240" s="22" t="s">
        <v>19</v>
      </c>
      <c r="G240" s="23" t="n">
        <v>1</v>
      </c>
      <c r="H240" s="24" t="n">
        <v>51.86</v>
      </c>
      <c r="I240" s="24" t="n">
        <v>51.86</v>
      </c>
      <c r="J240" s="24" t="n">
        <v>0</v>
      </c>
      <c r="K240" s="24" t="n">
        <v>-0</v>
      </c>
      <c r="L240" s="24" t="n">
        <v>-0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45168</v>
      </c>
      <c r="B241" s="22" t="s">
        <v>791</v>
      </c>
      <c r="C241" s="22" t="s">
        <v>916</v>
      </c>
      <c r="D241" s="22" t="s">
        <v>791</v>
      </c>
      <c r="E241" s="22" t="s">
        <v>791</v>
      </c>
      <c r="F241" s="22" t="s">
        <v>19</v>
      </c>
      <c r="G241" s="23" t="n">
        <v>1</v>
      </c>
      <c r="H241" s="24" t="n">
        <v>32.41</v>
      </c>
      <c r="I241" s="24" t="n">
        <v>32.41</v>
      </c>
      <c r="J241" s="24" t="n">
        <v>0</v>
      </c>
      <c r="K241" s="24" t="n">
        <v>-0</v>
      </c>
      <c r="L241" s="24" t="n">
        <v>-0</v>
      </c>
      <c r="M241" s="6" t="s">
        <f>=I241+J241+K241+L241</f>
      </c>
      <c r="N241" s="22"/>
    </row>
    <row collapsed="false" customFormat="false" customHeight="false" hidden="false" ht="12.1" outlineLevel="0" r="242">
      <c r="A242" s="20" t="n">
        <v>45173</v>
      </c>
      <c r="B242" s="16" t="s">
        <v>707</v>
      </c>
      <c r="C242" s="16" t="s">
        <v>917</v>
      </c>
      <c r="D242" s="16" t="s">
        <v>688</v>
      </c>
      <c r="E242" s="16" t="s">
        <v>105</v>
      </c>
      <c r="F242" s="16" t="s">
        <v>19</v>
      </c>
      <c r="G242" s="7" t="n">
        <v>1</v>
      </c>
      <c r="H242" s="6" t="n">
        <v>85.05</v>
      </c>
      <c r="I242" s="6" t="n">
        <v>-850.5</v>
      </c>
      <c r="J242" s="6" t="n">
        <v>-16.45</v>
      </c>
      <c r="K242" s="6" t="n">
        <v>-0.51</v>
      </c>
      <c r="L242" s="6" t="n">
        <v>-0.12</v>
      </c>
      <c r="M242" s="6" t="s">
        <f>=I242+J242+K242+L242</f>
      </c>
      <c r="N242" s="16"/>
    </row>
    <row collapsed="false" customFormat="false" customHeight="false" hidden="false" ht="12.1" outlineLevel="0" r="243">
      <c r="A243" s="20" t="n">
        <v>45195.478148148</v>
      </c>
      <c r="B243" s="16" t="s">
        <v>33</v>
      </c>
      <c r="C243" s="16" t="s">
        <v>797</v>
      </c>
      <c r="D243" s="16" t="s">
        <v>688</v>
      </c>
      <c r="E243" s="16" t="s">
        <v>17</v>
      </c>
      <c r="F243" s="16" t="s">
        <v>19</v>
      </c>
      <c r="G243" s="7" t="n">
        <v>10</v>
      </c>
      <c r="H243" s="6" t="n">
        <v>163.77</v>
      </c>
      <c r="I243" s="6" t="n">
        <v>-1637.7</v>
      </c>
      <c r="J243" s="6" t="n">
        <v>-0</v>
      </c>
      <c r="K243" s="6" t="n">
        <v>-0.98</v>
      </c>
      <c r="L243" s="6" t="n">
        <v>-0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45201</v>
      </c>
      <c r="B244" s="22" t="s">
        <v>791</v>
      </c>
      <c r="C244" s="22" t="s">
        <v>918</v>
      </c>
      <c r="D244" s="22" t="s">
        <v>791</v>
      </c>
      <c r="E244" s="22" t="s">
        <v>791</v>
      </c>
      <c r="F244" s="22" t="s">
        <v>19</v>
      </c>
      <c r="G244" s="23" t="n">
        <v>1</v>
      </c>
      <c r="H244" s="24" t="n">
        <v>23.93</v>
      </c>
      <c r="I244" s="24" t="n">
        <v>23.93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45205</v>
      </c>
      <c r="B245" s="22" t="s">
        <v>791</v>
      </c>
      <c r="C245" s="22" t="s">
        <v>919</v>
      </c>
      <c r="D245" s="22" t="s">
        <v>791</v>
      </c>
      <c r="E245" s="22" t="s">
        <v>791</v>
      </c>
      <c r="F245" s="22" t="s">
        <v>19</v>
      </c>
      <c r="G245" s="23" t="n">
        <v>1</v>
      </c>
      <c r="H245" s="24" t="n">
        <v>38</v>
      </c>
      <c r="I245" s="24" t="n">
        <v>38</v>
      </c>
      <c r="J245" s="24" t="n">
        <v>0</v>
      </c>
      <c r="K245" s="24" t="n">
        <v>-0</v>
      </c>
      <c r="L245" s="24" t="n">
        <v>-0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45219</v>
      </c>
      <c r="B246" s="22" t="s">
        <v>791</v>
      </c>
      <c r="C246" s="22" t="s">
        <v>920</v>
      </c>
      <c r="D246" s="22" t="s">
        <v>791</v>
      </c>
      <c r="E246" s="22" t="s">
        <v>791</v>
      </c>
      <c r="F246" s="22" t="s">
        <v>19</v>
      </c>
      <c r="G246" s="23" t="n">
        <v>1</v>
      </c>
      <c r="H246" s="24" t="n">
        <v>32.54</v>
      </c>
      <c r="I246" s="24" t="n">
        <v>32.54</v>
      </c>
      <c r="J246" s="24" t="n">
        <v>0</v>
      </c>
      <c r="K246" s="24" t="n">
        <v>-0</v>
      </c>
      <c r="L246" s="24" t="n">
        <v>-0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45225</v>
      </c>
      <c r="B247" s="22" t="s">
        <v>791</v>
      </c>
      <c r="C247" s="22" t="s">
        <v>921</v>
      </c>
      <c r="D247" s="22" t="s">
        <v>791</v>
      </c>
      <c r="E247" s="22" t="s">
        <v>791</v>
      </c>
      <c r="F247" s="22" t="s">
        <v>19</v>
      </c>
      <c r="G247" s="23" t="n">
        <v>1</v>
      </c>
      <c r="H247" s="24" t="n">
        <v>71.62</v>
      </c>
      <c r="I247" s="24" t="n">
        <v>71.62</v>
      </c>
      <c r="J247" s="24" t="n">
        <v>0</v>
      </c>
      <c r="K247" s="24" t="n">
        <v>-0</v>
      </c>
      <c r="L247" s="24" t="n">
        <v>-0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45230</v>
      </c>
      <c r="B248" s="22" t="s">
        <v>791</v>
      </c>
      <c r="C248" s="22" t="s">
        <v>922</v>
      </c>
      <c r="D248" s="22" t="s">
        <v>791</v>
      </c>
      <c r="E248" s="22" t="s">
        <v>791</v>
      </c>
      <c r="F248" s="22" t="s">
        <v>19</v>
      </c>
      <c r="G248" s="23" t="n">
        <v>1</v>
      </c>
      <c r="H248" s="24" t="n">
        <v>29.17</v>
      </c>
      <c r="I248" s="24" t="n">
        <v>29.17</v>
      </c>
      <c r="J248" s="24" t="n">
        <v>0</v>
      </c>
      <c r="K248" s="24" t="n">
        <v>-0</v>
      </c>
      <c r="L248" s="24" t="n">
        <v>-0</v>
      </c>
      <c r="M248" s="6" t="s">
        <f>=I248+J248+K248+L248</f>
      </c>
      <c r="N248" s="22"/>
    </row>
    <row collapsed="false" customFormat="false" customHeight="false" hidden="false" ht="12.1" outlineLevel="0" r="249">
      <c r="A249" s="21" t="n">
        <v>45232</v>
      </c>
      <c r="B249" s="22" t="s">
        <v>791</v>
      </c>
      <c r="C249" s="22" t="s">
        <v>923</v>
      </c>
      <c r="D249" s="22" t="s">
        <v>791</v>
      </c>
      <c r="E249" s="22" t="s">
        <v>791</v>
      </c>
      <c r="F249" s="22" t="s">
        <v>19</v>
      </c>
      <c r="G249" s="23" t="n">
        <v>1</v>
      </c>
      <c r="H249" s="24" t="n">
        <v>127.14</v>
      </c>
      <c r="I249" s="24" t="n">
        <v>127.14</v>
      </c>
      <c r="J249" s="24" t="n">
        <v>0</v>
      </c>
      <c r="K249" s="24" t="n">
        <v>-0</v>
      </c>
      <c r="L249" s="24" t="n">
        <v>-0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45232</v>
      </c>
      <c r="B250" s="22" t="s">
        <v>791</v>
      </c>
      <c r="C250" s="22" t="s">
        <v>924</v>
      </c>
      <c r="D250" s="22" t="s">
        <v>791</v>
      </c>
      <c r="E250" s="22" t="s">
        <v>791</v>
      </c>
      <c r="F250" s="22" t="s">
        <v>19</v>
      </c>
      <c r="G250" s="23" t="n">
        <v>1</v>
      </c>
      <c r="H250" s="24" t="n">
        <v>98.1</v>
      </c>
      <c r="I250" s="24" t="n">
        <v>98.1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45245</v>
      </c>
      <c r="B251" s="22" t="s">
        <v>791</v>
      </c>
      <c r="C251" s="22" t="s">
        <v>925</v>
      </c>
      <c r="D251" s="22" t="s">
        <v>791</v>
      </c>
      <c r="E251" s="22" t="s">
        <v>791</v>
      </c>
      <c r="F251" s="22" t="s">
        <v>19</v>
      </c>
      <c r="G251" s="23" t="n">
        <v>1</v>
      </c>
      <c r="H251" s="24" t="n">
        <v>35.65</v>
      </c>
      <c r="I251" s="24" t="n">
        <v>35.65</v>
      </c>
      <c r="J251" s="24" t="n">
        <v>0</v>
      </c>
      <c r="K251" s="24" t="n">
        <v>-0</v>
      </c>
      <c r="L251" s="24" t="n">
        <v>-0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45251.59525463</v>
      </c>
      <c r="B252" s="16" t="s">
        <v>65</v>
      </c>
      <c r="C252" s="16" t="s">
        <v>800</v>
      </c>
      <c r="D252" s="16" t="s">
        <v>688</v>
      </c>
      <c r="E252" s="16" t="s">
        <v>17</v>
      </c>
      <c r="F252" s="16" t="s">
        <v>19</v>
      </c>
      <c r="G252" s="7" t="n">
        <v>1</v>
      </c>
      <c r="H252" s="6" t="n">
        <v>186.6</v>
      </c>
      <c r="I252" s="6" t="n">
        <v>-186.6</v>
      </c>
      <c r="J252" s="6" t="n">
        <v>-0</v>
      </c>
      <c r="K252" s="6" t="n">
        <v>-0.11</v>
      </c>
      <c r="L252" s="6" t="n">
        <v>-0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45257.801944444</v>
      </c>
      <c r="B253" s="16" t="s">
        <v>39</v>
      </c>
      <c r="C253" s="16" t="s">
        <v>785</v>
      </c>
      <c r="D253" s="16" t="s">
        <v>688</v>
      </c>
      <c r="E253" s="16" t="s">
        <v>17</v>
      </c>
      <c r="F253" s="16" t="s">
        <v>19</v>
      </c>
      <c r="G253" s="7" t="n">
        <v>10</v>
      </c>
      <c r="H253" s="6" t="n">
        <v>65.54</v>
      </c>
      <c r="I253" s="6" t="n">
        <v>-655.4</v>
      </c>
      <c r="J253" s="6" t="n">
        <v>-0</v>
      </c>
      <c r="K253" s="6" t="n">
        <v>-0.39</v>
      </c>
      <c r="L253" s="6" t="n">
        <v>-0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45260.5178125</v>
      </c>
      <c r="B254" s="16" t="s">
        <v>71</v>
      </c>
      <c r="C254" s="16" t="s">
        <v>783</v>
      </c>
      <c r="D254" s="16" t="s">
        <v>688</v>
      </c>
      <c r="E254" s="16" t="s">
        <v>17</v>
      </c>
      <c r="F254" s="16" t="s">
        <v>19</v>
      </c>
      <c r="G254" s="7" t="n">
        <v>10</v>
      </c>
      <c r="H254" s="6" t="n">
        <v>36.77</v>
      </c>
      <c r="I254" s="6" t="n">
        <v>-367.7</v>
      </c>
      <c r="J254" s="6" t="n">
        <v>-0</v>
      </c>
      <c r="K254" s="6" t="n">
        <v>-0.22</v>
      </c>
      <c r="L254" s="6" t="n">
        <v>-0</v>
      </c>
      <c r="M254" s="6" t="s">
        <f>=I254+J254+K254+L254</f>
      </c>
      <c r="N254" s="16"/>
    </row>
    <row collapsed="false" customFormat="false" customHeight="false" hidden="false" ht="12.1" outlineLevel="0" r="255">
      <c r="A255" s="21" t="n">
        <v>45265</v>
      </c>
      <c r="B255" s="22" t="s">
        <v>791</v>
      </c>
      <c r="C255" s="22" t="s">
        <v>926</v>
      </c>
      <c r="D255" s="22" t="s">
        <v>791</v>
      </c>
      <c r="E255" s="22" t="s">
        <v>791</v>
      </c>
      <c r="F255" s="22" t="s">
        <v>19</v>
      </c>
      <c r="G255" s="23" t="n">
        <v>1</v>
      </c>
      <c r="H255" s="24" t="n">
        <v>56.1</v>
      </c>
      <c r="I255" s="24" t="n">
        <v>56.1</v>
      </c>
      <c r="J255" s="24" t="n">
        <v>0</v>
      </c>
      <c r="K255" s="24" t="n">
        <v>-0</v>
      </c>
      <c r="L255" s="24" t="n">
        <v>-0</v>
      </c>
      <c r="M255" s="6" t="s">
        <f>=I255+J255+K255+L255</f>
      </c>
      <c r="N255" s="22"/>
    </row>
    <row collapsed="false" customFormat="false" customHeight="false" hidden="false" ht="12.1" outlineLevel="0" r="256">
      <c r="A256" s="21" t="n">
        <v>45266</v>
      </c>
      <c r="B256" s="22" t="s">
        <v>791</v>
      </c>
      <c r="C256" s="22" t="s">
        <v>927</v>
      </c>
      <c r="D256" s="22" t="s">
        <v>791</v>
      </c>
      <c r="E256" s="22" t="s">
        <v>791</v>
      </c>
      <c r="F256" s="22" t="s">
        <v>19</v>
      </c>
      <c r="G256" s="23" t="n">
        <v>1</v>
      </c>
      <c r="H256" s="24" t="n">
        <v>56.84</v>
      </c>
      <c r="I256" s="24" t="n">
        <v>56.84</v>
      </c>
      <c r="J256" s="24" t="n">
        <v>0</v>
      </c>
      <c r="K256" s="24" t="n">
        <v>-0</v>
      </c>
      <c r="L256" s="24" t="n">
        <v>-0</v>
      </c>
      <c r="M256" s="6" t="s">
        <f>=I256+J256+K256+L256</f>
      </c>
      <c r="N256" s="22"/>
    </row>
    <row collapsed="false" customFormat="false" customHeight="false" hidden="false" ht="12.1" outlineLevel="0" r="257">
      <c r="A257" s="21" t="n">
        <v>45278</v>
      </c>
      <c r="B257" s="22" t="s">
        <v>791</v>
      </c>
      <c r="C257" s="22" t="s">
        <v>928</v>
      </c>
      <c r="D257" s="22" t="s">
        <v>791</v>
      </c>
      <c r="E257" s="22" t="s">
        <v>791</v>
      </c>
      <c r="F257" s="22" t="s">
        <v>19</v>
      </c>
      <c r="G257" s="23" t="n">
        <v>1</v>
      </c>
      <c r="H257" s="24" t="n">
        <v>47.46</v>
      </c>
      <c r="I257" s="24" t="n">
        <v>47.46</v>
      </c>
      <c r="J257" s="24" t="n">
        <v>0</v>
      </c>
      <c r="K257" s="24" t="n">
        <v>-0</v>
      </c>
      <c r="L257" s="24" t="n">
        <v>-0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45300</v>
      </c>
      <c r="B258" s="22" t="s">
        <v>791</v>
      </c>
      <c r="C258" s="22" t="s">
        <v>929</v>
      </c>
      <c r="D258" s="22" t="s">
        <v>791</v>
      </c>
      <c r="E258" s="22" t="s">
        <v>791</v>
      </c>
      <c r="F258" s="22" t="s">
        <v>19</v>
      </c>
      <c r="G258" s="23" t="n">
        <v>1</v>
      </c>
      <c r="H258" s="24" t="n">
        <v>23.93</v>
      </c>
      <c r="I258" s="24" t="n">
        <v>23.93</v>
      </c>
      <c r="J258" s="24" t="n">
        <v>0</v>
      </c>
      <c r="K258" s="24" t="n">
        <v>-0</v>
      </c>
      <c r="L258" s="24" t="n">
        <v>-0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45300</v>
      </c>
      <c r="B259" s="22" t="s">
        <v>791</v>
      </c>
      <c r="C259" s="22" t="s">
        <v>930</v>
      </c>
      <c r="D259" s="22" t="s">
        <v>791</v>
      </c>
      <c r="E259" s="22" t="s">
        <v>791</v>
      </c>
      <c r="F259" s="22" t="s">
        <v>19</v>
      </c>
      <c r="G259" s="23" t="n">
        <v>1</v>
      </c>
      <c r="H259" s="24" t="n">
        <v>54.1</v>
      </c>
      <c r="I259" s="24" t="n">
        <v>54.1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45302</v>
      </c>
      <c r="B260" s="22" t="s">
        <v>791</v>
      </c>
      <c r="C260" s="22" t="s">
        <v>931</v>
      </c>
      <c r="D260" s="22" t="s">
        <v>791</v>
      </c>
      <c r="E260" s="22" t="s">
        <v>791</v>
      </c>
      <c r="F260" s="22" t="s">
        <v>19</v>
      </c>
      <c r="G260" s="23" t="n">
        <v>1</v>
      </c>
      <c r="H260" s="24" t="n">
        <v>17</v>
      </c>
      <c r="I260" s="24" t="n">
        <v>17</v>
      </c>
      <c r="J260" s="24" t="n">
        <v>0</v>
      </c>
      <c r="K260" s="24" t="n">
        <v>-0</v>
      </c>
      <c r="L260" s="24" t="n">
        <v>-0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45307</v>
      </c>
      <c r="B261" s="22" t="s">
        <v>791</v>
      </c>
      <c r="C261" s="22" t="s">
        <v>932</v>
      </c>
      <c r="D261" s="22" t="s">
        <v>791</v>
      </c>
      <c r="E261" s="22" t="s">
        <v>791</v>
      </c>
      <c r="F261" s="22" t="s">
        <v>19</v>
      </c>
      <c r="G261" s="23" t="n">
        <v>1</v>
      </c>
      <c r="H261" s="24" t="n">
        <v>796.33</v>
      </c>
      <c r="I261" s="24" t="n">
        <v>796.33</v>
      </c>
      <c r="J261" s="24" t="n">
        <v>0</v>
      </c>
      <c r="K261" s="24" t="n">
        <v>-0</v>
      </c>
      <c r="L261" s="24" t="n">
        <v>-0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45310</v>
      </c>
      <c r="B262" s="22" t="s">
        <v>791</v>
      </c>
      <c r="C262" s="22" t="s">
        <v>933</v>
      </c>
      <c r="D262" s="22" t="s">
        <v>791</v>
      </c>
      <c r="E262" s="22" t="s">
        <v>791</v>
      </c>
      <c r="F262" s="22" t="s">
        <v>19</v>
      </c>
      <c r="G262" s="23" t="n">
        <v>1</v>
      </c>
      <c r="H262" s="24" t="n">
        <v>32.54</v>
      </c>
      <c r="I262" s="24" t="n">
        <v>32.54</v>
      </c>
      <c r="J262" s="24" t="n">
        <v>0</v>
      </c>
      <c r="K262" s="24" t="n">
        <v>-0</v>
      </c>
      <c r="L262" s="24" t="n">
        <v>-0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45315</v>
      </c>
      <c r="B263" s="22" t="s">
        <v>791</v>
      </c>
      <c r="C263" s="22" t="s">
        <v>934</v>
      </c>
      <c r="D263" s="22" t="s">
        <v>791</v>
      </c>
      <c r="E263" s="22" t="s">
        <v>791</v>
      </c>
      <c r="F263" s="22" t="s">
        <v>19</v>
      </c>
      <c r="G263" s="23" t="n">
        <v>1</v>
      </c>
      <c r="H263" s="24" t="n">
        <v>91.51</v>
      </c>
      <c r="I263" s="24" t="n">
        <v>91.51</v>
      </c>
      <c r="J263" s="24" t="n">
        <v>0</v>
      </c>
      <c r="K263" s="24" t="n">
        <v>-0</v>
      </c>
      <c r="L263" s="24" t="n">
        <v>-0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45321</v>
      </c>
      <c r="B264" s="22" t="s">
        <v>791</v>
      </c>
      <c r="C264" s="22" t="s">
        <v>935</v>
      </c>
      <c r="D264" s="22" t="s">
        <v>791</v>
      </c>
      <c r="E264" s="22" t="s">
        <v>791</v>
      </c>
      <c r="F264" s="22" t="s">
        <v>19</v>
      </c>
      <c r="G264" s="23" t="n">
        <v>1</v>
      </c>
      <c r="H264" s="24" t="n">
        <v>29.17</v>
      </c>
      <c r="I264" s="24" t="n">
        <v>29.17</v>
      </c>
      <c r="J264" s="24" t="n">
        <v>0</v>
      </c>
      <c r="K264" s="24" t="n">
        <v>-0</v>
      </c>
      <c r="L264" s="24" t="n">
        <v>-0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45322</v>
      </c>
      <c r="B265" s="22" t="s">
        <v>791</v>
      </c>
      <c r="C265" s="22" t="s">
        <v>936</v>
      </c>
      <c r="D265" s="22" t="s">
        <v>791</v>
      </c>
      <c r="E265" s="22" t="s">
        <v>791</v>
      </c>
      <c r="F265" s="22" t="s">
        <v>19</v>
      </c>
      <c r="G265" s="23" t="n">
        <v>1</v>
      </c>
      <c r="H265" s="24" t="n">
        <v>152.1</v>
      </c>
      <c r="I265" s="24" t="n">
        <v>152.1</v>
      </c>
      <c r="J265" s="24" t="n">
        <v>0</v>
      </c>
      <c r="K265" s="24" t="n">
        <v>-0</v>
      </c>
      <c r="L265" s="24" t="n">
        <v>-0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45338</v>
      </c>
      <c r="B266" s="22" t="s">
        <v>791</v>
      </c>
      <c r="C266" s="22" t="s">
        <v>937</v>
      </c>
      <c r="D266" s="22" t="s">
        <v>791</v>
      </c>
      <c r="E266" s="22" t="s">
        <v>791</v>
      </c>
      <c r="F266" s="22" t="s">
        <v>19</v>
      </c>
      <c r="G266" s="23" t="n">
        <v>1</v>
      </c>
      <c r="H266" s="24" t="n">
        <v>51.86</v>
      </c>
      <c r="I266" s="24" t="n">
        <v>51.86</v>
      </c>
      <c r="J266" s="24" t="n">
        <v>0</v>
      </c>
      <c r="K266" s="24" t="n">
        <v>-0</v>
      </c>
      <c r="L266" s="24" t="n">
        <v>-0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45350</v>
      </c>
      <c r="B267" s="22" t="s">
        <v>791</v>
      </c>
      <c r="C267" s="22" t="s">
        <v>938</v>
      </c>
      <c r="D267" s="22" t="s">
        <v>791</v>
      </c>
      <c r="E267" s="22" t="s">
        <v>791</v>
      </c>
      <c r="F267" s="22" t="s">
        <v>19</v>
      </c>
      <c r="G267" s="23" t="n">
        <v>1</v>
      </c>
      <c r="H267" s="24" t="n">
        <v>32.41</v>
      </c>
      <c r="I267" s="24" t="n">
        <v>32.41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45350</v>
      </c>
      <c r="B268" s="22" t="s">
        <v>875</v>
      </c>
      <c r="C268" s="22" t="s">
        <v>939</v>
      </c>
      <c r="D268" s="22" t="s">
        <v>875</v>
      </c>
      <c r="E268" s="22" t="s">
        <v>875</v>
      </c>
      <c r="F268" s="22" t="s">
        <v>19</v>
      </c>
      <c r="G268" s="23" t="n">
        <v>1</v>
      </c>
      <c r="H268" s="24" t="n">
        <v>1000</v>
      </c>
      <c r="I268" s="24" t="n">
        <v>1000</v>
      </c>
      <c r="J268" s="24" t="n">
        <v>0</v>
      </c>
      <c r="K268" s="24" t="n">
        <v>-0</v>
      </c>
      <c r="L268" s="24" t="n">
        <v>-0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45352.576446759</v>
      </c>
      <c r="B269" s="16" t="s">
        <v>126</v>
      </c>
      <c r="C269" s="16" t="s">
        <v>940</v>
      </c>
      <c r="D269" s="16" t="s">
        <v>688</v>
      </c>
      <c r="E269" s="16" t="s">
        <v>105</v>
      </c>
      <c r="F269" s="16" t="s">
        <v>19</v>
      </c>
      <c r="G269" s="7" t="n">
        <v>1</v>
      </c>
      <c r="H269" s="6" t="n">
        <v>98.42</v>
      </c>
      <c r="I269" s="6" t="n">
        <v>-984.2</v>
      </c>
      <c r="J269" s="6" t="n">
        <v>-10.51</v>
      </c>
      <c r="K269" s="6" t="n">
        <v>-0.59</v>
      </c>
      <c r="L269" s="6" t="n">
        <v>-0.14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45355.466909722</v>
      </c>
      <c r="B270" s="16" t="s">
        <v>129</v>
      </c>
      <c r="C270" s="16" t="s">
        <v>941</v>
      </c>
      <c r="D270" s="16" t="s">
        <v>688</v>
      </c>
      <c r="E270" s="16" t="s">
        <v>105</v>
      </c>
      <c r="F270" s="16" t="s">
        <v>19</v>
      </c>
      <c r="G270" s="7" t="n">
        <v>1</v>
      </c>
      <c r="H270" s="6" t="n">
        <v>93.891</v>
      </c>
      <c r="I270" s="6" t="n">
        <v>-938.91</v>
      </c>
      <c r="J270" s="6" t="n">
        <v>-40.69</v>
      </c>
      <c r="K270" s="6" t="n">
        <v>-0.56</v>
      </c>
      <c r="L270" s="6" t="n">
        <v>-0.14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45357</v>
      </c>
      <c r="B271" s="22" t="s">
        <v>791</v>
      </c>
      <c r="C271" s="22" t="s">
        <v>942</v>
      </c>
      <c r="D271" s="22" t="s">
        <v>791</v>
      </c>
      <c r="E271" s="22" t="s">
        <v>791</v>
      </c>
      <c r="F271" s="22" t="s">
        <v>19</v>
      </c>
      <c r="G271" s="23" t="n">
        <v>1</v>
      </c>
      <c r="H271" s="24" t="n">
        <v>11.26</v>
      </c>
      <c r="I271" s="24" t="n">
        <v>11.26</v>
      </c>
      <c r="J271" s="24" t="n">
        <v>0</v>
      </c>
      <c r="K271" s="24" t="n">
        <v>-0</v>
      </c>
      <c r="L271" s="24" t="n">
        <v>-0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45364</v>
      </c>
      <c r="B272" s="22" t="s">
        <v>762</v>
      </c>
      <c r="C272" s="22" t="s">
        <v>235</v>
      </c>
      <c r="D272" s="22" t="s">
        <v>762</v>
      </c>
      <c r="E272" s="22" t="s">
        <v>763</v>
      </c>
      <c r="F272" s="22" t="s">
        <v>19</v>
      </c>
      <c r="G272" s="23" t="n">
        <v>1</v>
      </c>
      <c r="H272" s="24" t="n">
        <v>500</v>
      </c>
      <c r="I272" s="24" t="n">
        <v>500</v>
      </c>
      <c r="J272" s="24" t="n">
        <v>0</v>
      </c>
      <c r="K272" s="24" t="n">
        <v>-0</v>
      </c>
      <c r="L272" s="24" t="n">
        <v>-0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45364.461041667</v>
      </c>
      <c r="B273" s="16" t="s">
        <v>138</v>
      </c>
      <c r="C273" s="16" t="s">
        <v>943</v>
      </c>
      <c r="D273" s="16" t="s">
        <v>688</v>
      </c>
      <c r="E273" s="16" t="s">
        <v>105</v>
      </c>
      <c r="F273" s="16" t="s">
        <v>19</v>
      </c>
      <c r="G273" s="7" t="n">
        <v>1</v>
      </c>
      <c r="H273" s="6" t="n">
        <v>62.33</v>
      </c>
      <c r="I273" s="6" t="n">
        <v>-623.3</v>
      </c>
      <c r="J273" s="6" t="n">
        <v>-19.26</v>
      </c>
      <c r="K273" s="6" t="n">
        <v>-0.37</v>
      </c>
      <c r="L273" s="6" t="n">
        <v>-0.07</v>
      </c>
      <c r="M273" s="6" t="s">
        <f>=I273+J273+K273+L273</f>
      </c>
      <c r="N273" s="16"/>
    </row>
    <row collapsed="false" customFormat="false" customHeight="false" hidden="false" ht="12.1" outlineLevel="0" r="274">
      <c r="A274" s="21" t="n">
        <v>45378</v>
      </c>
      <c r="B274" s="22" t="s">
        <v>791</v>
      </c>
      <c r="C274" s="22" t="s">
        <v>944</v>
      </c>
      <c r="D274" s="22" t="s">
        <v>791</v>
      </c>
      <c r="E274" s="22" t="s">
        <v>791</v>
      </c>
      <c r="F274" s="22" t="s">
        <v>19</v>
      </c>
      <c r="G274" s="23" t="n">
        <v>1</v>
      </c>
      <c r="H274" s="24" t="n">
        <v>47.47</v>
      </c>
      <c r="I274" s="24" t="n">
        <v>47.47</v>
      </c>
      <c r="J274" s="24" t="n">
        <v>0</v>
      </c>
      <c r="K274" s="24" t="n">
        <v>-0</v>
      </c>
      <c r="L274" s="24" t="n">
        <v>-0</v>
      </c>
      <c r="M274" s="6" t="s">
        <f>=I274+J274+K274+L274</f>
      </c>
      <c r="N274" s="22"/>
    </row>
    <row collapsed="false" customFormat="false" customHeight="false" hidden="false" ht="12.1" outlineLevel="0" r="275">
      <c r="A275" s="21" t="n">
        <v>45383</v>
      </c>
      <c r="B275" s="22" t="s">
        <v>875</v>
      </c>
      <c r="C275" s="22" t="s">
        <v>945</v>
      </c>
      <c r="D275" s="22" t="s">
        <v>875</v>
      </c>
      <c r="E275" s="22" t="s">
        <v>875</v>
      </c>
      <c r="F275" s="22" t="s">
        <v>19</v>
      </c>
      <c r="G275" s="23" t="n">
        <v>1</v>
      </c>
      <c r="H275" s="24" t="n">
        <v>1000</v>
      </c>
      <c r="I275" s="24" t="n">
        <v>1000</v>
      </c>
      <c r="J275" s="24" t="n">
        <v>0</v>
      </c>
      <c r="K275" s="24" t="n">
        <v>-0</v>
      </c>
      <c r="L275" s="24" t="n">
        <v>-0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45383</v>
      </c>
      <c r="B276" s="22" t="s">
        <v>791</v>
      </c>
      <c r="C276" s="22" t="s">
        <v>946</v>
      </c>
      <c r="D276" s="22" t="s">
        <v>791</v>
      </c>
      <c r="E276" s="22" t="s">
        <v>791</v>
      </c>
      <c r="F276" s="22" t="s">
        <v>19</v>
      </c>
      <c r="G276" s="23" t="n">
        <v>1</v>
      </c>
      <c r="H276" s="24" t="n">
        <v>23.93</v>
      </c>
      <c r="I276" s="24" t="n">
        <v>23.93</v>
      </c>
      <c r="J276" s="24" t="n">
        <v>0</v>
      </c>
      <c r="K276" s="24" t="n">
        <v>-0</v>
      </c>
      <c r="L276" s="24" t="n">
        <v>-0</v>
      </c>
      <c r="M276" s="6" t="s">
        <f>=I276+J276+K276+L276</f>
      </c>
      <c r="N276" s="22"/>
    </row>
    <row collapsed="false" customFormat="false" customHeight="false" hidden="false" ht="12.1" outlineLevel="0" r="277">
      <c r="A277" s="21" t="n">
        <v>45387</v>
      </c>
      <c r="B277" s="22" t="s">
        <v>791</v>
      </c>
      <c r="C277" s="22" t="s">
        <v>947</v>
      </c>
      <c r="D277" s="22" t="s">
        <v>791</v>
      </c>
      <c r="E277" s="22" t="s">
        <v>791</v>
      </c>
      <c r="F277" s="22" t="s">
        <v>19</v>
      </c>
      <c r="G277" s="23" t="n">
        <v>1</v>
      </c>
      <c r="H277" s="24" t="n">
        <v>11.26</v>
      </c>
      <c r="I277" s="24" t="n">
        <v>11.26</v>
      </c>
      <c r="J277" s="24" t="n">
        <v>0</v>
      </c>
      <c r="K277" s="24" t="n">
        <v>-0</v>
      </c>
      <c r="L277" s="24" t="n">
        <v>-0</v>
      </c>
      <c r="M277" s="6" t="s">
        <f>=I277+J277+K277+L277</f>
      </c>
      <c r="N277" s="22"/>
    </row>
    <row collapsed="false" customFormat="false" customHeight="false" hidden="false" ht="12.1" outlineLevel="0" r="278">
      <c r="A278" s="21" t="n">
        <v>45401</v>
      </c>
      <c r="B278" s="22" t="s">
        <v>791</v>
      </c>
      <c r="C278" s="22" t="s">
        <v>948</v>
      </c>
      <c r="D278" s="22" t="s">
        <v>791</v>
      </c>
      <c r="E278" s="22" t="s">
        <v>791</v>
      </c>
      <c r="F278" s="22" t="s">
        <v>19</v>
      </c>
      <c r="G278" s="23" t="n">
        <v>1</v>
      </c>
      <c r="H278" s="24" t="n">
        <v>32.54</v>
      </c>
      <c r="I278" s="24" t="n">
        <v>32.54</v>
      </c>
      <c r="J278" s="24" t="n">
        <v>0</v>
      </c>
      <c r="K278" s="24" t="n">
        <v>-0</v>
      </c>
      <c r="L278" s="24" t="n">
        <v>-0</v>
      </c>
      <c r="M278" s="6" t="s">
        <f>=I278+J278+K278+L278</f>
      </c>
      <c r="N278" s="22"/>
    </row>
    <row collapsed="false" customFormat="false" customHeight="false" hidden="false" ht="12.1" outlineLevel="0" r="279">
      <c r="A279" s="21" t="n">
        <v>45414</v>
      </c>
      <c r="B279" s="22" t="s">
        <v>791</v>
      </c>
      <c r="C279" s="22" t="s">
        <v>949</v>
      </c>
      <c r="D279" s="22" t="s">
        <v>791</v>
      </c>
      <c r="E279" s="22" t="s">
        <v>791</v>
      </c>
      <c r="F279" s="22" t="s">
        <v>19</v>
      </c>
      <c r="G279" s="23" t="n">
        <v>1</v>
      </c>
      <c r="H279" s="24" t="n">
        <v>127.14</v>
      </c>
      <c r="I279" s="24" t="n">
        <v>127.14</v>
      </c>
      <c r="J279" s="24" t="n">
        <v>0</v>
      </c>
      <c r="K279" s="24" t="n">
        <v>-0</v>
      </c>
      <c r="L279" s="24" t="n">
        <v>-0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45414</v>
      </c>
      <c r="B280" s="22" t="s">
        <v>791</v>
      </c>
      <c r="C280" s="22" t="s">
        <v>950</v>
      </c>
      <c r="D280" s="22" t="s">
        <v>791</v>
      </c>
      <c r="E280" s="22" t="s">
        <v>791</v>
      </c>
      <c r="F280" s="22" t="s">
        <v>19</v>
      </c>
      <c r="G280" s="23" t="n">
        <v>1</v>
      </c>
      <c r="H280" s="24" t="n">
        <v>29.17</v>
      </c>
      <c r="I280" s="24" t="n">
        <v>29.17</v>
      </c>
      <c r="J280" s="24" t="n">
        <v>0</v>
      </c>
      <c r="K280" s="24" t="n">
        <v>-0</v>
      </c>
      <c r="L280" s="24" t="n">
        <v>-0</v>
      </c>
      <c r="M280" s="6" t="s">
        <f>=I280+J280+K280+L280</f>
      </c>
      <c r="N280" s="22"/>
    </row>
    <row collapsed="false" customFormat="false" customHeight="false" hidden="false" ht="12.1" outlineLevel="0" r="281">
      <c r="A281" s="21" t="n">
        <v>45418</v>
      </c>
      <c r="B281" s="22" t="s">
        <v>791</v>
      </c>
      <c r="C281" s="22" t="s">
        <v>951</v>
      </c>
      <c r="D281" s="22" t="s">
        <v>791</v>
      </c>
      <c r="E281" s="22" t="s">
        <v>791</v>
      </c>
      <c r="F281" s="22" t="s">
        <v>19</v>
      </c>
      <c r="G281" s="23" t="n">
        <v>1</v>
      </c>
      <c r="H281" s="24" t="n">
        <v>11.26</v>
      </c>
      <c r="I281" s="24" t="n">
        <v>11.26</v>
      </c>
      <c r="J281" s="24" t="n">
        <v>0</v>
      </c>
      <c r="K281" s="24" t="n">
        <v>-0</v>
      </c>
      <c r="L281" s="24" t="n">
        <v>-0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45419</v>
      </c>
      <c r="B282" s="22" t="s">
        <v>791</v>
      </c>
      <c r="C282" s="22" t="s">
        <v>952</v>
      </c>
      <c r="D282" s="22" t="s">
        <v>791</v>
      </c>
      <c r="E282" s="22" t="s">
        <v>791</v>
      </c>
      <c r="F282" s="22" t="s">
        <v>19</v>
      </c>
      <c r="G282" s="23" t="n">
        <v>1</v>
      </c>
      <c r="H282" s="24" t="n">
        <v>435</v>
      </c>
      <c r="I282" s="24" t="n">
        <v>435</v>
      </c>
      <c r="J282" s="24" t="n">
        <v>0</v>
      </c>
      <c r="K282" s="24" t="n">
        <v>-0</v>
      </c>
      <c r="L282" s="24" t="n">
        <v>-0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45427</v>
      </c>
      <c r="B283" s="22" t="s">
        <v>791</v>
      </c>
      <c r="C283" s="22" t="s">
        <v>953</v>
      </c>
      <c r="D283" s="22" t="s">
        <v>791</v>
      </c>
      <c r="E283" s="22" t="s">
        <v>791</v>
      </c>
      <c r="F283" s="22" t="s">
        <v>19</v>
      </c>
      <c r="G283" s="23" t="n">
        <v>1</v>
      </c>
      <c r="H283" s="24" t="n">
        <v>35.65</v>
      </c>
      <c r="I283" s="24" t="n">
        <v>35.65</v>
      </c>
      <c r="J283" s="24" t="n">
        <v>0</v>
      </c>
      <c r="K283" s="24" t="n">
        <v>-0</v>
      </c>
      <c r="L283" s="24" t="n">
        <v>-0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45427.496643519</v>
      </c>
      <c r="B284" s="16" t="s">
        <v>104</v>
      </c>
      <c r="C284" s="16" t="s">
        <v>778</v>
      </c>
      <c r="D284" s="16" t="s">
        <v>688</v>
      </c>
      <c r="E284" s="16" t="s">
        <v>105</v>
      </c>
      <c r="F284" s="16" t="s">
        <v>19</v>
      </c>
      <c r="G284" s="7" t="n">
        <v>1</v>
      </c>
      <c r="H284" s="6" t="n">
        <v>57.502</v>
      </c>
      <c r="I284" s="6" t="n">
        <v>-575.02</v>
      </c>
      <c r="J284" s="6" t="n">
        <v>-17.72</v>
      </c>
      <c r="K284" s="6" t="n">
        <v>-0.35</v>
      </c>
      <c r="L284" s="6" t="n">
        <v>-0.07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45427.523055556</v>
      </c>
      <c r="B285" s="16" t="s">
        <v>85</v>
      </c>
      <c r="C285" s="16" t="s">
        <v>954</v>
      </c>
      <c r="D285" s="16" t="s">
        <v>688</v>
      </c>
      <c r="E285" s="16" t="s">
        <v>17</v>
      </c>
      <c r="F285" s="16" t="s">
        <v>19</v>
      </c>
      <c r="G285" s="7" t="n">
        <v>100</v>
      </c>
      <c r="H285" s="6" t="n">
        <v>3.705</v>
      </c>
      <c r="I285" s="6" t="n">
        <v>-370.5</v>
      </c>
      <c r="J285" s="6" t="n">
        <v>-0</v>
      </c>
      <c r="K285" s="6" t="n">
        <v>-0.22</v>
      </c>
      <c r="L285" s="6" t="n">
        <v>-0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45427.535081019</v>
      </c>
      <c r="B286" s="16" t="s">
        <v>53</v>
      </c>
      <c r="C286" s="16" t="s">
        <v>781</v>
      </c>
      <c r="D286" s="16" t="s">
        <v>688</v>
      </c>
      <c r="E286" s="16" t="s">
        <v>17</v>
      </c>
      <c r="F286" s="16" t="s">
        <v>19</v>
      </c>
      <c r="G286" s="7" t="n">
        <v>1000</v>
      </c>
      <c r="H286" s="6" t="n">
        <v>0.5656</v>
      </c>
      <c r="I286" s="6" t="n">
        <v>-565.6</v>
      </c>
      <c r="J286" s="6" t="n">
        <v>-0</v>
      </c>
      <c r="K286" s="6" t="n">
        <v>-0.34</v>
      </c>
      <c r="L286" s="6" t="n">
        <v>-0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45427.586805556</v>
      </c>
      <c r="B287" s="16" t="s">
        <v>59</v>
      </c>
      <c r="C287" s="16" t="s">
        <v>820</v>
      </c>
      <c r="D287" s="16" t="s">
        <v>688</v>
      </c>
      <c r="E287" s="16" t="s">
        <v>17</v>
      </c>
      <c r="F287" s="16" t="s">
        <v>19</v>
      </c>
      <c r="G287" s="7" t="n">
        <v>10000</v>
      </c>
      <c r="H287" s="6" t="n">
        <v>0.02312</v>
      </c>
      <c r="I287" s="6" t="n">
        <v>-231.2</v>
      </c>
      <c r="J287" s="6" t="n">
        <v>-0</v>
      </c>
      <c r="K287" s="6" t="n">
        <v>-0.14</v>
      </c>
      <c r="L287" s="6" t="n">
        <v>-0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45427.602939815</v>
      </c>
      <c r="B288" s="16" t="s">
        <v>65</v>
      </c>
      <c r="C288" s="16" t="s">
        <v>800</v>
      </c>
      <c r="D288" s="16" t="s">
        <v>688</v>
      </c>
      <c r="E288" s="16" t="s">
        <v>17</v>
      </c>
      <c r="F288" s="16" t="s">
        <v>19</v>
      </c>
      <c r="G288" s="7" t="n">
        <v>1</v>
      </c>
      <c r="H288" s="6" t="n">
        <v>188.6</v>
      </c>
      <c r="I288" s="6" t="n">
        <v>-188.6</v>
      </c>
      <c r="J288" s="6" t="n">
        <v>-0</v>
      </c>
      <c r="K288" s="6" t="n">
        <v>-0.11</v>
      </c>
      <c r="L288" s="6" t="n">
        <v>-0</v>
      </c>
      <c r="M288" s="6" t="s">
        <f>=I288+J288+K288+L288</f>
      </c>
      <c r="N288" s="16"/>
    </row>
    <row collapsed="false" customFormat="false" customHeight="false" hidden="false" ht="12.1" outlineLevel="0" r="289">
      <c r="A289" s="25" t="n">
        <v>45440.623240741</v>
      </c>
      <c r="B289" s="26" t="s">
        <v>699</v>
      </c>
      <c r="C289" s="26" t="s">
        <v>787</v>
      </c>
      <c r="D289" s="26" t="s">
        <v>690</v>
      </c>
      <c r="E289" s="26" t="s">
        <v>17</v>
      </c>
      <c r="F289" s="26" t="s">
        <v>19</v>
      </c>
      <c r="G289" s="27" t="n">
        <v>-4</v>
      </c>
      <c r="H289" s="28" t="n">
        <v>272.1</v>
      </c>
      <c r="I289" s="28" t="n">
        <v>1088.4</v>
      </c>
      <c r="J289" s="28" t="n">
        <v>0</v>
      </c>
      <c r="K289" s="28" t="n">
        <v>-0.33</v>
      </c>
      <c r="L289" s="28" t="n">
        <v>-0.54</v>
      </c>
      <c r="M289" s="6" t="s">
        <f>=I289+J289+K289+L289</f>
      </c>
      <c r="N289" s="26"/>
    </row>
    <row collapsed="false" customFormat="false" customHeight="false" hidden="false" ht="12.1" outlineLevel="0" r="290">
      <c r="A290" s="21" t="n">
        <v>45447</v>
      </c>
      <c r="B290" s="22" t="s">
        <v>791</v>
      </c>
      <c r="C290" s="22" t="s">
        <v>955</v>
      </c>
      <c r="D290" s="22" t="s">
        <v>791</v>
      </c>
      <c r="E290" s="22" t="s">
        <v>791</v>
      </c>
      <c r="F290" s="22" t="s">
        <v>19</v>
      </c>
      <c r="G290" s="23" t="n">
        <v>1</v>
      </c>
      <c r="H290" s="24" t="n">
        <v>11.26</v>
      </c>
      <c r="I290" s="24" t="n">
        <v>11.26</v>
      </c>
      <c r="J290" s="24" t="n">
        <v>0</v>
      </c>
      <c r="K290" s="24" t="n">
        <v>-0</v>
      </c>
      <c r="L290" s="24" t="n">
        <v>-0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45447</v>
      </c>
      <c r="B291" s="22" t="s">
        <v>791</v>
      </c>
      <c r="C291" s="22" t="s">
        <v>956</v>
      </c>
      <c r="D291" s="22" t="s">
        <v>791</v>
      </c>
      <c r="E291" s="22" t="s">
        <v>791</v>
      </c>
      <c r="F291" s="22" t="s">
        <v>19</v>
      </c>
      <c r="G291" s="23" t="n">
        <v>1</v>
      </c>
      <c r="H291" s="24" t="n">
        <v>56.1</v>
      </c>
      <c r="I291" s="24" t="n">
        <v>56.1</v>
      </c>
      <c r="J291" s="24" t="n">
        <v>0</v>
      </c>
      <c r="K291" s="24" t="n">
        <v>-0</v>
      </c>
      <c r="L291" s="24" t="n">
        <v>-0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45448</v>
      </c>
      <c r="B292" s="22" t="s">
        <v>791</v>
      </c>
      <c r="C292" s="22" t="s">
        <v>957</v>
      </c>
      <c r="D292" s="22" t="s">
        <v>791</v>
      </c>
      <c r="E292" s="22" t="s">
        <v>791</v>
      </c>
      <c r="F292" s="22" t="s">
        <v>19</v>
      </c>
      <c r="G292" s="23" t="n">
        <v>1</v>
      </c>
      <c r="H292" s="24" t="n">
        <v>35.4</v>
      </c>
      <c r="I292" s="24" t="n">
        <v>35.4</v>
      </c>
      <c r="J292" s="24" t="n">
        <v>0</v>
      </c>
      <c r="K292" s="24" t="n">
        <v>-0</v>
      </c>
      <c r="L292" s="24" t="n">
        <v>-0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45448</v>
      </c>
      <c r="B293" s="22" t="s">
        <v>791</v>
      </c>
      <c r="C293" s="22" t="s">
        <v>958</v>
      </c>
      <c r="D293" s="22" t="s">
        <v>791</v>
      </c>
      <c r="E293" s="22" t="s">
        <v>791</v>
      </c>
      <c r="F293" s="22" t="s">
        <v>19</v>
      </c>
      <c r="G293" s="23" t="n">
        <v>1</v>
      </c>
      <c r="H293" s="24" t="n">
        <v>56.84</v>
      </c>
      <c r="I293" s="24" t="n">
        <v>56.84</v>
      </c>
      <c r="J293" s="24" t="n">
        <v>0</v>
      </c>
      <c r="K293" s="24" t="n">
        <v>-0</v>
      </c>
      <c r="L293" s="24" t="n">
        <v>-0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45453</v>
      </c>
      <c r="B294" s="22" t="s">
        <v>762</v>
      </c>
      <c r="C294" s="22" t="s">
        <v>235</v>
      </c>
      <c r="D294" s="22" t="s">
        <v>762</v>
      </c>
      <c r="E294" s="22" t="s">
        <v>763</v>
      </c>
      <c r="F294" s="22" t="s">
        <v>19</v>
      </c>
      <c r="G294" s="23" t="n">
        <v>1</v>
      </c>
      <c r="H294" s="24" t="n">
        <v>20</v>
      </c>
      <c r="I294" s="24" t="n">
        <v>20</v>
      </c>
      <c r="J294" s="24" t="n">
        <v>0</v>
      </c>
      <c r="K294" s="24" t="n">
        <v>-0</v>
      </c>
      <c r="L294" s="24" t="n">
        <v>-0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45453.771631944</v>
      </c>
      <c r="B295" s="16" t="s">
        <v>33</v>
      </c>
      <c r="C295" s="16" t="s">
        <v>797</v>
      </c>
      <c r="D295" s="16" t="s">
        <v>688</v>
      </c>
      <c r="E295" s="16" t="s">
        <v>17</v>
      </c>
      <c r="F295" s="16" t="s">
        <v>19</v>
      </c>
      <c r="G295" s="7" t="n">
        <v>10</v>
      </c>
      <c r="H295" s="6" t="n">
        <v>118.5</v>
      </c>
      <c r="I295" s="6" t="n">
        <v>-1185</v>
      </c>
      <c r="J295" s="6" t="n">
        <v>-0</v>
      </c>
      <c r="K295" s="6" t="n">
        <v>-0.71</v>
      </c>
      <c r="L295" s="6" t="n">
        <v>-0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45454</v>
      </c>
      <c r="B296" s="22" t="s">
        <v>791</v>
      </c>
      <c r="C296" s="22" t="s">
        <v>959</v>
      </c>
      <c r="D296" s="22" t="s">
        <v>791</v>
      </c>
      <c r="E296" s="22" t="s">
        <v>791</v>
      </c>
      <c r="F296" s="22" t="s">
        <v>19</v>
      </c>
      <c r="G296" s="23" t="n">
        <v>1</v>
      </c>
      <c r="H296" s="24" t="n">
        <v>221.3</v>
      </c>
      <c r="I296" s="24" t="n">
        <v>221.3</v>
      </c>
      <c r="J296" s="24" t="n">
        <v>0</v>
      </c>
      <c r="K296" s="24" t="n">
        <v>-0</v>
      </c>
      <c r="L296" s="24" t="n">
        <v>-0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45454.940127315</v>
      </c>
      <c r="B297" s="16" t="s">
        <v>59</v>
      </c>
      <c r="C297" s="16" t="s">
        <v>820</v>
      </c>
      <c r="D297" s="16" t="s">
        <v>688</v>
      </c>
      <c r="E297" s="16" t="s">
        <v>17</v>
      </c>
      <c r="F297" s="16" t="s">
        <v>19</v>
      </c>
      <c r="G297" s="7" t="n">
        <v>10000</v>
      </c>
      <c r="H297" s="6" t="n">
        <v>0.019775</v>
      </c>
      <c r="I297" s="6" t="n">
        <v>-197.75</v>
      </c>
      <c r="J297" s="6" t="n">
        <v>-0</v>
      </c>
      <c r="K297" s="6" t="n">
        <v>-0.12</v>
      </c>
      <c r="L297" s="6" t="n">
        <v>-0</v>
      </c>
      <c r="M297" s="6" t="s">
        <f>=I297+J297+K297+L297</f>
      </c>
      <c r="N297" s="16"/>
    </row>
    <row collapsed="false" customFormat="false" customHeight="false" hidden="false" ht="12.1" outlineLevel="0" r="298">
      <c r="A298" s="21" t="n">
        <v>45461</v>
      </c>
      <c r="B298" s="22" t="s">
        <v>791</v>
      </c>
      <c r="C298" s="22" t="s">
        <v>960</v>
      </c>
      <c r="D298" s="22" t="s">
        <v>791</v>
      </c>
      <c r="E298" s="22" t="s">
        <v>791</v>
      </c>
      <c r="F298" s="22" t="s">
        <v>19</v>
      </c>
      <c r="G298" s="23" t="n">
        <v>1</v>
      </c>
      <c r="H298" s="24" t="n">
        <v>69.8</v>
      </c>
      <c r="I298" s="24" t="n">
        <v>69.8</v>
      </c>
      <c r="J298" s="24" t="n">
        <v>0</v>
      </c>
      <c r="K298" s="24" t="n">
        <v>-0</v>
      </c>
      <c r="L298" s="24" t="n">
        <v>-0</v>
      </c>
      <c r="M298" s="6" t="s">
        <f>=I298+J298+K298+L298</f>
      </c>
      <c r="N298" s="22"/>
    </row>
    <row collapsed="false" customFormat="false" customHeight="false" hidden="false" ht="12.1" outlineLevel="0" r="299">
      <c r="A299" s="21" t="n">
        <v>45468</v>
      </c>
      <c r="B299" s="22" t="s">
        <v>791</v>
      </c>
      <c r="C299" s="22" t="s">
        <v>961</v>
      </c>
      <c r="D299" s="22" t="s">
        <v>791</v>
      </c>
      <c r="E299" s="22" t="s">
        <v>791</v>
      </c>
      <c r="F299" s="22" t="s">
        <v>19</v>
      </c>
      <c r="G299" s="23" t="n">
        <v>1</v>
      </c>
      <c r="H299" s="24" t="n">
        <v>48.04</v>
      </c>
      <c r="I299" s="24" t="n">
        <v>48.04</v>
      </c>
      <c r="J299" s="24" t="n">
        <v>0</v>
      </c>
      <c r="K299" s="24" t="n">
        <v>-0</v>
      </c>
      <c r="L299" s="24" t="n">
        <v>-0</v>
      </c>
      <c r="M299" s="6" t="s">
        <f>=I299+J299+K299+L299</f>
      </c>
      <c r="N299" s="22"/>
    </row>
    <row collapsed="false" customFormat="false" customHeight="false" hidden="false" ht="12.1" outlineLevel="0" r="300">
      <c r="A300" s="21" t="n">
        <v>45470</v>
      </c>
      <c r="B300" s="22" t="s">
        <v>791</v>
      </c>
      <c r="C300" s="22" t="s">
        <v>962</v>
      </c>
      <c r="D300" s="22" t="s">
        <v>791</v>
      </c>
      <c r="E300" s="22" t="s">
        <v>791</v>
      </c>
      <c r="F300" s="22" t="s">
        <v>19</v>
      </c>
      <c r="G300" s="23" t="n">
        <v>1</v>
      </c>
      <c r="H300" s="24" t="n">
        <v>19</v>
      </c>
      <c r="I300" s="24" t="n">
        <v>19</v>
      </c>
      <c r="J300" s="24" t="n">
        <v>0</v>
      </c>
      <c r="K300" s="24" t="n">
        <v>-0</v>
      </c>
      <c r="L300" s="24" t="n">
        <v>-0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45471</v>
      </c>
      <c r="B301" s="22" t="s">
        <v>791</v>
      </c>
      <c r="C301" s="22" t="s">
        <v>963</v>
      </c>
      <c r="D301" s="22" t="s">
        <v>791</v>
      </c>
      <c r="E301" s="22" t="s">
        <v>791</v>
      </c>
      <c r="F301" s="22" t="s">
        <v>19</v>
      </c>
      <c r="G301" s="23" t="n">
        <v>1</v>
      </c>
      <c r="H301" s="24" t="n">
        <v>150.5</v>
      </c>
      <c r="I301" s="24" t="n">
        <v>150.5</v>
      </c>
      <c r="J301" s="24" t="n">
        <v>0</v>
      </c>
      <c r="K301" s="24" t="n">
        <v>-0</v>
      </c>
      <c r="L301" s="24" t="n">
        <v>-0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45477</v>
      </c>
      <c r="B302" s="22" t="s">
        <v>791</v>
      </c>
      <c r="C302" s="22" t="s">
        <v>964</v>
      </c>
      <c r="D302" s="22" t="s">
        <v>791</v>
      </c>
      <c r="E302" s="22" t="s">
        <v>791</v>
      </c>
      <c r="F302" s="22" t="s">
        <v>19</v>
      </c>
      <c r="G302" s="23" t="n">
        <v>1</v>
      </c>
      <c r="H302" s="24" t="n">
        <v>11.26</v>
      </c>
      <c r="I302" s="24" t="n">
        <v>11.26</v>
      </c>
      <c r="J302" s="24" t="n">
        <v>0</v>
      </c>
      <c r="K302" s="24" t="n">
        <v>-0</v>
      </c>
      <c r="L302" s="24" t="n">
        <v>-0</v>
      </c>
      <c r="M302" s="6" t="s">
        <f>=I302+J302+K302+L302</f>
      </c>
      <c r="N302" s="22"/>
    </row>
    <row collapsed="false" customFormat="false" customHeight="false" hidden="false" ht="12.1" outlineLevel="0" r="303">
      <c r="A303" s="25" t="n">
        <v>45481.491724537</v>
      </c>
      <c r="B303" s="26" t="s">
        <v>706</v>
      </c>
      <c r="C303" s="26" t="s">
        <v>850</v>
      </c>
      <c r="D303" s="26" t="s">
        <v>690</v>
      </c>
      <c r="E303" s="26" t="s">
        <v>17</v>
      </c>
      <c r="F303" s="26" t="s">
        <v>19</v>
      </c>
      <c r="G303" s="27" t="n">
        <v>-1</v>
      </c>
      <c r="H303" s="28" t="n">
        <v>4250</v>
      </c>
      <c r="I303" s="28" t="n">
        <v>4250</v>
      </c>
      <c r="J303" s="28" t="n">
        <v>0</v>
      </c>
      <c r="K303" s="28" t="n">
        <v>-0</v>
      </c>
      <c r="L303" s="28" t="n">
        <v>-2.13</v>
      </c>
      <c r="M303" s="6" t="s">
        <f>=I303+J303+K303+L303</f>
      </c>
      <c r="N303" s="26"/>
    </row>
    <row collapsed="false" customFormat="false" customHeight="false" hidden="false" ht="12.1" outlineLevel="0" r="304">
      <c r="A304" s="20" t="n">
        <v>45481.491747685</v>
      </c>
      <c r="B304" s="16" t="s">
        <v>21</v>
      </c>
      <c r="C304" s="16" t="s">
        <v>965</v>
      </c>
      <c r="D304" s="16" t="s">
        <v>688</v>
      </c>
      <c r="E304" s="16" t="s">
        <v>17</v>
      </c>
      <c r="F304" s="16" t="s">
        <v>19</v>
      </c>
      <c r="G304" s="7" t="n">
        <v>1</v>
      </c>
      <c r="H304" s="6" t="n">
        <v>4250</v>
      </c>
      <c r="I304" s="6" t="n">
        <v>-4250</v>
      </c>
      <c r="J304" s="6" t="n">
        <v>-0</v>
      </c>
      <c r="K304" s="6" t="n">
        <v>-0</v>
      </c>
      <c r="L304" s="6" t="n">
        <v>-100</v>
      </c>
      <c r="M304" s="6" t="s">
        <f>=I304+J304+K304+L304</f>
      </c>
      <c r="N304" s="16"/>
    </row>
    <row collapsed="false" customFormat="false" customHeight="false" hidden="false" ht="12.1" outlineLevel="0" r="305">
      <c r="A305" s="21" t="n">
        <v>45482</v>
      </c>
      <c r="B305" s="22" t="s">
        <v>791</v>
      </c>
      <c r="C305" s="22" t="s">
        <v>966</v>
      </c>
      <c r="D305" s="22" t="s">
        <v>791</v>
      </c>
      <c r="E305" s="22" t="s">
        <v>791</v>
      </c>
      <c r="F305" s="22" t="s">
        <v>19</v>
      </c>
      <c r="G305" s="23" t="n">
        <v>1</v>
      </c>
      <c r="H305" s="24" t="n">
        <v>54.1</v>
      </c>
      <c r="I305" s="24" t="n">
        <v>54.1</v>
      </c>
      <c r="J305" s="24" t="n">
        <v>0</v>
      </c>
      <c r="K305" s="24" t="n">
        <v>-0</v>
      </c>
      <c r="L305" s="24" t="n">
        <v>-0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45483.693865741</v>
      </c>
      <c r="B306" s="16" t="s">
        <v>65</v>
      </c>
      <c r="C306" s="16" t="s">
        <v>800</v>
      </c>
      <c r="D306" s="16" t="s">
        <v>688</v>
      </c>
      <c r="E306" s="16" t="s">
        <v>17</v>
      </c>
      <c r="F306" s="16" t="s">
        <v>19</v>
      </c>
      <c r="G306" s="7" t="n">
        <v>1</v>
      </c>
      <c r="H306" s="6" t="n">
        <v>144</v>
      </c>
      <c r="I306" s="6" t="n">
        <v>-144</v>
      </c>
      <c r="J306" s="6" t="n">
        <v>-0</v>
      </c>
      <c r="K306" s="6" t="n">
        <v>-0.09</v>
      </c>
      <c r="L306" s="6" t="n">
        <v>-0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45492</v>
      </c>
      <c r="B307" s="22" t="s">
        <v>791</v>
      </c>
      <c r="C307" s="22" t="s">
        <v>967</v>
      </c>
      <c r="D307" s="22" t="s">
        <v>791</v>
      </c>
      <c r="E307" s="22" t="s">
        <v>791</v>
      </c>
      <c r="F307" s="22" t="s">
        <v>19</v>
      </c>
      <c r="G307" s="23" t="n">
        <v>1</v>
      </c>
      <c r="H307" s="24" t="n">
        <v>32.54</v>
      </c>
      <c r="I307" s="24" t="n">
        <v>32.54</v>
      </c>
      <c r="J307" s="24" t="n">
        <v>0</v>
      </c>
      <c r="K307" s="24" t="n">
        <v>-0</v>
      </c>
      <c r="L307" s="24" t="n">
        <v>-0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45497</v>
      </c>
      <c r="B308" s="22" t="s">
        <v>791</v>
      </c>
      <c r="C308" s="22" t="s">
        <v>968</v>
      </c>
      <c r="D308" s="22" t="s">
        <v>791</v>
      </c>
      <c r="E308" s="22" t="s">
        <v>791</v>
      </c>
      <c r="F308" s="22" t="s">
        <v>19</v>
      </c>
      <c r="G308" s="23" t="n">
        <v>1</v>
      </c>
      <c r="H308" s="24" t="n">
        <v>65.51</v>
      </c>
      <c r="I308" s="24" t="n">
        <v>65.51</v>
      </c>
      <c r="J308" s="24" t="n">
        <v>0</v>
      </c>
      <c r="K308" s="24" t="n">
        <v>-0</v>
      </c>
      <c r="L308" s="24" t="n">
        <v>-0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45498</v>
      </c>
      <c r="B309" s="22" t="s">
        <v>791</v>
      </c>
      <c r="C309" s="22" t="s">
        <v>969</v>
      </c>
      <c r="D309" s="22" t="s">
        <v>791</v>
      </c>
      <c r="E309" s="22" t="s">
        <v>791</v>
      </c>
      <c r="F309" s="22" t="s">
        <v>19</v>
      </c>
      <c r="G309" s="23" t="n">
        <v>1</v>
      </c>
      <c r="H309" s="24" t="n">
        <v>201.6</v>
      </c>
      <c r="I309" s="24" t="n">
        <v>201.6</v>
      </c>
      <c r="J309" s="24" t="n">
        <v>0</v>
      </c>
      <c r="K309" s="24" t="n">
        <v>-0</v>
      </c>
      <c r="L309" s="24" t="n">
        <v>-0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45499</v>
      </c>
      <c r="B310" s="22" t="s">
        <v>791</v>
      </c>
      <c r="C310" s="22" t="s">
        <v>970</v>
      </c>
      <c r="D310" s="22" t="s">
        <v>791</v>
      </c>
      <c r="E310" s="22" t="s">
        <v>791</v>
      </c>
      <c r="F310" s="22" t="s">
        <v>19</v>
      </c>
      <c r="G310" s="23" t="n">
        <v>1</v>
      </c>
      <c r="H310" s="24" t="n">
        <v>290</v>
      </c>
      <c r="I310" s="24" t="n">
        <v>290</v>
      </c>
      <c r="J310" s="24" t="n">
        <v>0</v>
      </c>
      <c r="K310" s="24" t="n">
        <v>-0</v>
      </c>
      <c r="L310" s="24" t="n">
        <v>-0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45503</v>
      </c>
      <c r="B311" s="22" t="s">
        <v>791</v>
      </c>
      <c r="C311" s="22" t="s">
        <v>971</v>
      </c>
      <c r="D311" s="22" t="s">
        <v>791</v>
      </c>
      <c r="E311" s="22" t="s">
        <v>791</v>
      </c>
      <c r="F311" s="22" t="s">
        <v>19</v>
      </c>
      <c r="G311" s="23" t="n">
        <v>1</v>
      </c>
      <c r="H311" s="24" t="n">
        <v>615</v>
      </c>
      <c r="I311" s="24" t="n">
        <v>615</v>
      </c>
      <c r="J311" s="24" t="n">
        <v>0</v>
      </c>
      <c r="K311" s="24" t="n">
        <v>-0</v>
      </c>
      <c r="L311" s="24" t="n">
        <v>-0</v>
      </c>
      <c r="M311" s="6" t="s">
        <f>=I311+J311+K311+L311</f>
      </c>
      <c r="N311" s="22"/>
    </row>
    <row collapsed="false" customFormat="false" customHeight="false" hidden="false" ht="12.1" outlineLevel="0" r="312">
      <c r="A312" s="21" t="n">
        <v>45503</v>
      </c>
      <c r="B312" s="22" t="s">
        <v>791</v>
      </c>
      <c r="C312" s="22" t="s">
        <v>972</v>
      </c>
      <c r="D312" s="22" t="s">
        <v>791</v>
      </c>
      <c r="E312" s="22" t="s">
        <v>791</v>
      </c>
      <c r="F312" s="22" t="s">
        <v>19</v>
      </c>
      <c r="G312" s="23" t="n">
        <v>1</v>
      </c>
      <c r="H312" s="24" t="n">
        <v>29.17</v>
      </c>
      <c r="I312" s="24" t="n">
        <v>29.17</v>
      </c>
      <c r="J312" s="24" t="n">
        <v>0</v>
      </c>
      <c r="K312" s="24" t="n">
        <v>-0</v>
      </c>
      <c r="L312" s="24" t="n">
        <v>-0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45504</v>
      </c>
      <c r="B313" s="22" t="s">
        <v>791</v>
      </c>
      <c r="C313" s="22" t="s">
        <v>973</v>
      </c>
      <c r="D313" s="22" t="s">
        <v>791</v>
      </c>
      <c r="E313" s="22" t="s">
        <v>791</v>
      </c>
      <c r="F313" s="22" t="s">
        <v>19</v>
      </c>
      <c r="G313" s="23" t="n">
        <v>1</v>
      </c>
      <c r="H313" s="24" t="n">
        <v>182.52</v>
      </c>
      <c r="I313" s="24" t="n">
        <v>182.52</v>
      </c>
      <c r="J313" s="24" t="n">
        <v>0</v>
      </c>
      <c r="K313" s="24" t="n">
        <v>-0</v>
      </c>
      <c r="L313" s="24" t="n">
        <v>-0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45509</v>
      </c>
      <c r="B314" s="22" t="s">
        <v>791</v>
      </c>
      <c r="C314" s="22" t="s">
        <v>974</v>
      </c>
      <c r="D314" s="22" t="s">
        <v>791</v>
      </c>
      <c r="E314" s="22" t="s">
        <v>791</v>
      </c>
      <c r="F314" s="22" t="s">
        <v>19</v>
      </c>
      <c r="G314" s="23" t="n">
        <v>1</v>
      </c>
      <c r="H314" s="24" t="n">
        <v>11.26</v>
      </c>
      <c r="I314" s="24" t="n">
        <v>11.26</v>
      </c>
      <c r="J314" s="24" t="n">
        <v>0</v>
      </c>
      <c r="K314" s="24" t="n">
        <v>-0</v>
      </c>
      <c r="L314" s="24" t="n">
        <v>-0</v>
      </c>
      <c r="M314" s="6" t="s">
        <f>=I314+J314+K314+L314</f>
      </c>
      <c r="N314" s="22"/>
    </row>
    <row collapsed="false" customFormat="false" customHeight="false" hidden="false" ht="12.1" outlineLevel="0" r="315">
      <c r="A315" s="25" t="n">
        <v>45516.514583333</v>
      </c>
      <c r="B315" s="26" t="s">
        <v>97</v>
      </c>
      <c r="C315" s="26" t="s">
        <v>764</v>
      </c>
      <c r="D315" s="26" t="s">
        <v>690</v>
      </c>
      <c r="E315" s="26" t="s">
        <v>89</v>
      </c>
      <c r="F315" s="26" t="s">
        <v>19</v>
      </c>
      <c r="G315" s="27" t="n">
        <v>-71</v>
      </c>
      <c r="H315" s="28" t="n">
        <v>87.64</v>
      </c>
      <c r="I315" s="28" t="n">
        <v>6222.44</v>
      </c>
      <c r="J315" s="28" t="n">
        <v>0</v>
      </c>
      <c r="K315" s="28" t="n">
        <v>-0</v>
      </c>
      <c r="L315" s="28" t="n">
        <v>-0</v>
      </c>
      <c r="M315" s="6" t="s">
        <f>=I315+J315+K315+L315</f>
      </c>
      <c r="N315" s="26" t="s">
        <v>975</v>
      </c>
    </row>
    <row collapsed="false" customFormat="false" customHeight="false" hidden="false" ht="12.1" outlineLevel="0" r="316">
      <c r="A316" s="25" t="n">
        <v>45516.514583333</v>
      </c>
      <c r="B316" s="26" t="s">
        <v>91</v>
      </c>
      <c r="C316" s="26" t="s">
        <v>767</v>
      </c>
      <c r="D316" s="26" t="s">
        <v>690</v>
      </c>
      <c r="E316" s="26" t="s">
        <v>89</v>
      </c>
      <c r="F316" s="26" t="s">
        <v>19</v>
      </c>
      <c r="G316" s="27" t="n">
        <v>-28</v>
      </c>
      <c r="H316" s="28" t="n">
        <v>132.86</v>
      </c>
      <c r="I316" s="28" t="n">
        <v>3720.08</v>
      </c>
      <c r="J316" s="28" t="n">
        <v>0</v>
      </c>
      <c r="K316" s="28" t="n">
        <v>-0</v>
      </c>
      <c r="L316" s="28" t="n">
        <v>-0</v>
      </c>
      <c r="M316" s="6" t="s">
        <f>=I316+J316+K316+L316</f>
      </c>
      <c r="N316" s="26" t="s">
        <v>975</v>
      </c>
    </row>
    <row collapsed="false" customFormat="false" customHeight="false" hidden="false" ht="12.1" outlineLevel="0" r="317">
      <c r="A317" s="25" t="n">
        <v>45516.514583333</v>
      </c>
      <c r="B317" s="26" t="s">
        <v>93</v>
      </c>
      <c r="C317" s="26" t="s">
        <v>765</v>
      </c>
      <c r="D317" s="26" t="s">
        <v>690</v>
      </c>
      <c r="E317" s="26" t="s">
        <v>89</v>
      </c>
      <c r="F317" s="26" t="s">
        <v>19</v>
      </c>
      <c r="G317" s="27" t="n">
        <v>-86</v>
      </c>
      <c r="H317" s="28" t="n">
        <v>37.44</v>
      </c>
      <c r="I317" s="28" t="n">
        <v>3219.84</v>
      </c>
      <c r="J317" s="28" t="n">
        <v>0</v>
      </c>
      <c r="K317" s="28" t="n">
        <v>-0</v>
      </c>
      <c r="L317" s="28" t="n">
        <v>-0</v>
      </c>
      <c r="M317" s="6" t="s">
        <f>=I317+J317+K317+L317</f>
      </c>
      <c r="N317" s="26" t="s">
        <v>975</v>
      </c>
    </row>
    <row collapsed="false" customFormat="false" customHeight="false" hidden="false" ht="12.1" outlineLevel="0" r="318">
      <c r="A318" s="25" t="n">
        <v>45516.514583333</v>
      </c>
      <c r="B318" s="26" t="s">
        <v>88</v>
      </c>
      <c r="C318" s="26" t="s">
        <v>768</v>
      </c>
      <c r="D318" s="26" t="s">
        <v>690</v>
      </c>
      <c r="E318" s="26" t="s">
        <v>89</v>
      </c>
      <c r="F318" s="26" t="s">
        <v>19</v>
      </c>
      <c r="G318" s="27" t="n">
        <v>-1</v>
      </c>
      <c r="H318" s="28" t="n">
        <v>2448.42</v>
      </c>
      <c r="I318" s="28" t="n">
        <v>2448.42</v>
      </c>
      <c r="J318" s="28" t="n">
        <v>0</v>
      </c>
      <c r="K318" s="28" t="n">
        <v>-0</v>
      </c>
      <c r="L318" s="28" t="n">
        <v>-0</v>
      </c>
      <c r="M318" s="6" t="s">
        <f>=I318+J318+K318+L318</f>
      </c>
      <c r="N318" s="26" t="s">
        <v>975</v>
      </c>
    </row>
    <row collapsed="false" customFormat="false" customHeight="false" hidden="false" ht="12.1" outlineLevel="0" r="319">
      <c r="A319" s="25" t="n">
        <v>45516.514583333</v>
      </c>
      <c r="B319" s="26" t="s">
        <v>693</v>
      </c>
      <c r="C319" s="26" t="s">
        <v>770</v>
      </c>
      <c r="D319" s="26" t="s">
        <v>690</v>
      </c>
      <c r="E319" s="26" t="s">
        <v>89</v>
      </c>
      <c r="F319" s="26" t="s">
        <v>19</v>
      </c>
      <c r="G319" s="27" t="n">
        <v>-30</v>
      </c>
      <c r="H319" s="28" t="n">
        <v>100.49</v>
      </c>
      <c r="I319" s="28" t="n">
        <v>3014.7</v>
      </c>
      <c r="J319" s="28" t="n">
        <v>0</v>
      </c>
      <c r="K319" s="28" t="n">
        <v>-0</v>
      </c>
      <c r="L319" s="28" t="n">
        <v>-0</v>
      </c>
      <c r="M319" s="6" t="s">
        <f>=I319+J319+K319+L319</f>
      </c>
      <c r="N319" s="26" t="s">
        <v>975</v>
      </c>
    </row>
    <row collapsed="false" customFormat="false" customHeight="false" hidden="false" ht="12.1" outlineLevel="0" r="320">
      <c r="A320" s="25" t="n">
        <v>45516.514583333</v>
      </c>
      <c r="B320" s="26" t="s">
        <v>99</v>
      </c>
      <c r="C320" s="26" t="s">
        <v>826</v>
      </c>
      <c r="D320" s="26" t="s">
        <v>690</v>
      </c>
      <c r="E320" s="26" t="s">
        <v>89</v>
      </c>
      <c r="F320" s="26" t="s">
        <v>19</v>
      </c>
      <c r="G320" s="27" t="n">
        <v>-16</v>
      </c>
      <c r="H320" s="28" t="n">
        <v>86.21</v>
      </c>
      <c r="I320" s="28" t="n">
        <v>1379.36</v>
      </c>
      <c r="J320" s="28" t="n">
        <v>0</v>
      </c>
      <c r="K320" s="28" t="n">
        <v>-0</v>
      </c>
      <c r="L320" s="28" t="n">
        <v>-0</v>
      </c>
      <c r="M320" s="6" t="s">
        <f>=I320+J320+K320+L320</f>
      </c>
      <c r="N320" s="26" t="s">
        <v>975</v>
      </c>
    </row>
    <row collapsed="false" customFormat="false" customHeight="false" hidden="false" ht="12.1" outlineLevel="0" r="321">
      <c r="A321" s="25" t="n">
        <v>45516.514583333</v>
      </c>
      <c r="B321" s="26" t="s">
        <v>702</v>
      </c>
      <c r="C321" s="26" t="s">
        <v>804</v>
      </c>
      <c r="D321" s="26" t="s">
        <v>690</v>
      </c>
      <c r="E321" s="26" t="s">
        <v>89</v>
      </c>
      <c r="F321" s="26" t="s">
        <v>19</v>
      </c>
      <c r="G321" s="27" t="n">
        <v>-14</v>
      </c>
      <c r="H321" s="28" t="n">
        <v>107.19</v>
      </c>
      <c r="I321" s="28" t="n">
        <v>1500.66</v>
      </c>
      <c r="J321" s="28" t="n">
        <v>0</v>
      </c>
      <c r="K321" s="28" t="n">
        <v>-0</v>
      </c>
      <c r="L321" s="28" t="n">
        <v>-0</v>
      </c>
      <c r="M321" s="6" t="s">
        <f>=I321+J321+K321+L321</f>
      </c>
      <c r="N321" s="26" t="s">
        <v>975</v>
      </c>
    </row>
    <row collapsed="false" customFormat="false" customHeight="false" hidden="false" ht="12.1" outlineLevel="0" r="322">
      <c r="A322" s="25" t="n">
        <v>45516.514583333</v>
      </c>
      <c r="B322" s="26" t="s">
        <v>701</v>
      </c>
      <c r="C322" s="26" t="s">
        <v>790</v>
      </c>
      <c r="D322" s="26" t="s">
        <v>690</v>
      </c>
      <c r="E322" s="26" t="s">
        <v>89</v>
      </c>
      <c r="F322" s="26" t="s">
        <v>19</v>
      </c>
      <c r="G322" s="27" t="n">
        <v>-300</v>
      </c>
      <c r="H322" s="28" t="n">
        <v>2.48</v>
      </c>
      <c r="I322" s="28" t="n">
        <v>744</v>
      </c>
      <c r="J322" s="28" t="n">
        <v>0</v>
      </c>
      <c r="K322" s="28" t="n">
        <v>-0</v>
      </c>
      <c r="L322" s="28" t="n">
        <v>-0</v>
      </c>
      <c r="M322" s="6" t="s">
        <f>=I322+J322+K322+L322</f>
      </c>
      <c r="N322" s="26" t="s">
        <v>975</v>
      </c>
    </row>
    <row collapsed="false" customFormat="false" customHeight="false" hidden="false" ht="12.1" outlineLevel="0" r="323">
      <c r="A323" s="25" t="n">
        <v>45516.514583333</v>
      </c>
      <c r="B323" s="26" t="s">
        <v>698</v>
      </c>
      <c r="C323" s="26" t="s">
        <v>786</v>
      </c>
      <c r="D323" s="26" t="s">
        <v>690</v>
      </c>
      <c r="E323" s="26" t="s">
        <v>89</v>
      </c>
      <c r="F323" s="26" t="s">
        <v>19</v>
      </c>
      <c r="G323" s="27" t="n">
        <v>-5</v>
      </c>
      <c r="H323" s="28" t="n">
        <v>149.11</v>
      </c>
      <c r="I323" s="28" t="n">
        <v>745.55</v>
      </c>
      <c r="J323" s="28" t="n">
        <v>0</v>
      </c>
      <c r="K323" s="28" t="n">
        <v>-0</v>
      </c>
      <c r="L323" s="28" t="n">
        <v>-0</v>
      </c>
      <c r="M323" s="6" t="s">
        <f>=I323+J323+K323+L323</f>
      </c>
      <c r="N323" s="26" t="s">
        <v>975</v>
      </c>
    </row>
    <row collapsed="false" customFormat="false" customHeight="false" hidden="false" ht="12.1" outlineLevel="0" r="324">
      <c r="A324" s="21" t="n">
        <v>45520</v>
      </c>
      <c r="B324" s="22" t="s">
        <v>791</v>
      </c>
      <c r="C324" s="22" t="s">
        <v>976</v>
      </c>
      <c r="D324" s="22" t="s">
        <v>791</v>
      </c>
      <c r="E324" s="22" t="s">
        <v>791</v>
      </c>
      <c r="F324" s="22" t="s">
        <v>19</v>
      </c>
      <c r="G324" s="23" t="n">
        <v>1</v>
      </c>
      <c r="H324" s="24" t="n">
        <v>51.86</v>
      </c>
      <c r="I324" s="24" t="n">
        <v>51.86</v>
      </c>
      <c r="J324" s="24" t="n">
        <v>0</v>
      </c>
      <c r="K324" s="24" t="n">
        <v>-0</v>
      </c>
      <c r="L324" s="24" t="n">
        <v>-0</v>
      </c>
      <c r="M324" s="6" t="s">
        <f>=I324+J324+K324+L324</f>
      </c>
      <c r="N324" s="22"/>
    </row>
    <row collapsed="false" customFormat="false" customHeight="false" hidden="false" ht="12.1" outlineLevel="0" r="325">
      <c r="A325" s="21" t="n">
        <v>45525</v>
      </c>
      <c r="B325" s="22" t="s">
        <v>762</v>
      </c>
      <c r="C325" s="22" t="s">
        <v>235</v>
      </c>
      <c r="D325" s="22" t="s">
        <v>762</v>
      </c>
      <c r="E325" s="22" t="s">
        <v>763</v>
      </c>
      <c r="F325" s="22" t="s">
        <v>19</v>
      </c>
      <c r="G325" s="23" t="n">
        <v>1</v>
      </c>
      <c r="H325" s="24" t="n">
        <v>1000</v>
      </c>
      <c r="I325" s="24" t="n">
        <v>1000</v>
      </c>
      <c r="J325" s="24" t="n">
        <v>0</v>
      </c>
      <c r="K325" s="24" t="n">
        <v>-0</v>
      </c>
      <c r="L325" s="24" t="n">
        <v>-0</v>
      </c>
      <c r="M325" s="6" t="s">
        <f>=I325+J325+K325+L325</f>
      </c>
      <c r="N325" s="22"/>
    </row>
    <row collapsed="false" customFormat="false" customHeight="false" hidden="false" ht="12.1" outlineLevel="0" r="326">
      <c r="A326" s="20" t="n">
        <v>45525.505185185</v>
      </c>
      <c r="B326" s="16" t="s">
        <v>85</v>
      </c>
      <c r="C326" s="16" t="s">
        <v>954</v>
      </c>
      <c r="D326" s="16" t="s">
        <v>688</v>
      </c>
      <c r="E326" s="16" t="s">
        <v>17</v>
      </c>
      <c r="F326" s="16" t="s">
        <v>19</v>
      </c>
      <c r="G326" s="7" t="n">
        <v>100</v>
      </c>
      <c r="H326" s="6" t="n">
        <v>2.012</v>
      </c>
      <c r="I326" s="6" t="n">
        <v>-201.2</v>
      </c>
      <c r="J326" s="6" t="n">
        <v>-0</v>
      </c>
      <c r="K326" s="6" t="n">
        <v>-0.12</v>
      </c>
      <c r="L326" s="6" t="n">
        <v>-0</v>
      </c>
      <c r="M326" s="6" t="s">
        <f>=I326+J326+K326+L326</f>
      </c>
      <c r="N326" s="16"/>
    </row>
    <row collapsed="false" customFormat="false" customHeight="false" hidden="false" ht="12.1" outlineLevel="0" r="327">
      <c r="A327" s="20" t="n">
        <v>45525.569537037</v>
      </c>
      <c r="B327" s="16" t="s">
        <v>53</v>
      </c>
      <c r="C327" s="16" t="s">
        <v>781</v>
      </c>
      <c r="D327" s="16" t="s">
        <v>688</v>
      </c>
      <c r="E327" s="16" t="s">
        <v>17</v>
      </c>
      <c r="F327" s="16" t="s">
        <v>19</v>
      </c>
      <c r="G327" s="7" t="n">
        <v>1000</v>
      </c>
      <c r="H327" s="6" t="n">
        <v>0.4025</v>
      </c>
      <c r="I327" s="6" t="n">
        <v>-402.5</v>
      </c>
      <c r="J327" s="6" t="n">
        <v>-0</v>
      </c>
      <c r="K327" s="6" t="n">
        <v>-0.24</v>
      </c>
      <c r="L327" s="6" t="n">
        <v>-0</v>
      </c>
      <c r="M327" s="6" t="s">
        <f>=I327+J327+K327+L327</f>
      </c>
      <c r="N327" s="16"/>
    </row>
    <row collapsed="false" customFormat="false" customHeight="false" hidden="false" ht="12.1" outlineLevel="0" r="328">
      <c r="A328" s="29" t="n">
        <v>45526</v>
      </c>
      <c r="B328" s="30" t="s">
        <v>977</v>
      </c>
      <c r="C328" s="30" t="s">
        <v>978</v>
      </c>
      <c r="D328" s="30" t="s">
        <v>977</v>
      </c>
      <c r="E328" s="30" t="s">
        <v>977</v>
      </c>
      <c r="F328" s="30" t="s">
        <v>19</v>
      </c>
      <c r="G328" s="31" t="n">
        <v>1</v>
      </c>
      <c r="H328" s="32" t="n">
        <v>-647</v>
      </c>
      <c r="I328" s="32" t="n">
        <v>-647</v>
      </c>
      <c r="J328" s="32" t="n">
        <v>0</v>
      </c>
      <c r="K328" s="32" t="n">
        <v>-0</v>
      </c>
      <c r="L328" s="32" t="n">
        <v>-0</v>
      </c>
      <c r="M328" s="6" t="s">
        <f>=I328+J328+K328+L328</f>
      </c>
      <c r="N328" s="30"/>
    </row>
    <row collapsed="false" customFormat="false" customHeight="false" hidden="false" ht="12.1" outlineLevel="0" r="329">
      <c r="A329" s="33" t="n">
        <v>45526.374305556</v>
      </c>
      <c r="B329" s="34" t="s">
        <v>979</v>
      </c>
      <c r="C329" s="34" t="s">
        <v>417</v>
      </c>
      <c r="D329" s="34" t="s">
        <v>979</v>
      </c>
      <c r="E329" s="34" t="s">
        <v>979</v>
      </c>
      <c r="F329" s="34" t="s">
        <v>19</v>
      </c>
      <c r="G329" s="35" t="n">
        <v>22353</v>
      </c>
      <c r="H329" s="36" t="n">
        <v>-1</v>
      </c>
      <c r="I329" s="36" t="n">
        <v>-22353</v>
      </c>
      <c r="J329" s="36" t="n">
        <v>0</v>
      </c>
      <c r="K329" s="36" t="n">
        <v>-0</v>
      </c>
      <c r="L329" s="36" t="n">
        <v>-0</v>
      </c>
      <c r="M329" s="6" t="s">
        <f>=I329+J329+K329+L329</f>
      </c>
      <c r="N329" s="34"/>
    </row>
    <row collapsed="false" customFormat="false" customHeight="false" hidden="false" ht="12.1" outlineLevel="0" r="330">
      <c r="A330" s="20" t="n">
        <v>45526.605405093</v>
      </c>
      <c r="B330" s="16" t="s">
        <v>65</v>
      </c>
      <c r="C330" s="16" t="s">
        <v>800</v>
      </c>
      <c r="D330" s="16" t="s">
        <v>688</v>
      </c>
      <c r="E330" s="16" t="s">
        <v>17</v>
      </c>
      <c r="F330" s="16" t="s">
        <v>19</v>
      </c>
      <c r="G330" s="7" t="n">
        <v>1</v>
      </c>
      <c r="H330" s="6" t="n">
        <v>140</v>
      </c>
      <c r="I330" s="6" t="n">
        <v>-140</v>
      </c>
      <c r="J330" s="6" t="n">
        <v>-0</v>
      </c>
      <c r="K330" s="6" t="n">
        <v>-0.08</v>
      </c>
      <c r="L330" s="6" t="n">
        <v>-0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45526.620648148</v>
      </c>
      <c r="B331" s="16" t="s">
        <v>39</v>
      </c>
      <c r="C331" s="16" t="s">
        <v>785</v>
      </c>
      <c r="D331" s="16" t="s">
        <v>688</v>
      </c>
      <c r="E331" s="16" t="s">
        <v>17</v>
      </c>
      <c r="F331" s="16" t="s">
        <v>19</v>
      </c>
      <c r="G331" s="7" t="n">
        <v>10</v>
      </c>
      <c r="H331" s="6" t="n">
        <v>54.54</v>
      </c>
      <c r="I331" s="6" t="n">
        <v>-545.4</v>
      </c>
      <c r="J331" s="6" t="n">
        <v>-0</v>
      </c>
      <c r="K331" s="6" t="n">
        <v>-0.33</v>
      </c>
      <c r="L331" s="6" t="n">
        <v>-0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45526.647685185</v>
      </c>
      <c r="B332" s="16" t="s">
        <v>16</v>
      </c>
      <c r="C332" s="16" t="s">
        <v>839</v>
      </c>
      <c r="D332" s="16" t="s">
        <v>688</v>
      </c>
      <c r="E332" s="16" t="s">
        <v>17</v>
      </c>
      <c r="F332" s="16" t="s">
        <v>19</v>
      </c>
      <c r="G332" s="7" t="n">
        <v>10</v>
      </c>
      <c r="H332" s="6" t="n">
        <v>120.5</v>
      </c>
      <c r="I332" s="6" t="n">
        <v>-1205</v>
      </c>
      <c r="J332" s="6" t="n">
        <v>-0</v>
      </c>
      <c r="K332" s="6" t="n">
        <v>-0.72</v>
      </c>
      <c r="L332" s="6" t="n">
        <v>-0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45526.691481481</v>
      </c>
      <c r="B333" s="16" t="s">
        <v>65</v>
      </c>
      <c r="C333" s="16" t="s">
        <v>800</v>
      </c>
      <c r="D333" s="16" t="s">
        <v>688</v>
      </c>
      <c r="E333" s="16" t="s">
        <v>17</v>
      </c>
      <c r="F333" s="16" t="s">
        <v>19</v>
      </c>
      <c r="G333" s="7" t="n">
        <v>1</v>
      </c>
      <c r="H333" s="6" t="n">
        <v>139</v>
      </c>
      <c r="I333" s="6" t="n">
        <v>-139</v>
      </c>
      <c r="J333" s="6" t="n">
        <v>-0</v>
      </c>
      <c r="K333" s="6" t="n">
        <v>-0.09</v>
      </c>
      <c r="L333" s="6" t="n">
        <v>-0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45526.757951389</v>
      </c>
      <c r="B334" s="16" t="s">
        <v>65</v>
      </c>
      <c r="C334" s="16" t="s">
        <v>800</v>
      </c>
      <c r="D334" s="16" t="s">
        <v>688</v>
      </c>
      <c r="E334" s="16" t="s">
        <v>17</v>
      </c>
      <c r="F334" s="16" t="s">
        <v>19</v>
      </c>
      <c r="G334" s="7" t="n">
        <v>1</v>
      </c>
      <c r="H334" s="6" t="n">
        <v>137</v>
      </c>
      <c r="I334" s="6" t="n">
        <v>-137</v>
      </c>
      <c r="J334" s="6" t="n">
        <v>-0</v>
      </c>
      <c r="K334" s="6" t="n">
        <v>-0.08</v>
      </c>
      <c r="L334" s="6" t="n">
        <v>-0</v>
      </c>
      <c r="M334" s="6" t="s">
        <f>=I334+J334+K334+L334</f>
      </c>
      <c r="N334" s="16"/>
    </row>
    <row collapsed="false" customFormat="false" customHeight="false" hidden="false" ht="12.1" outlineLevel="0" r="335">
      <c r="A335" s="21" t="n">
        <v>45532</v>
      </c>
      <c r="B335" s="22" t="s">
        <v>762</v>
      </c>
      <c r="C335" s="22" t="s">
        <v>235</v>
      </c>
      <c r="D335" s="22" t="s">
        <v>762</v>
      </c>
      <c r="E335" s="22" t="s">
        <v>763</v>
      </c>
      <c r="F335" s="22" t="s">
        <v>19</v>
      </c>
      <c r="G335" s="23" t="n">
        <v>1</v>
      </c>
      <c r="H335" s="24" t="n">
        <v>833</v>
      </c>
      <c r="I335" s="24" t="n">
        <v>833</v>
      </c>
      <c r="J335" s="24" t="n">
        <v>0</v>
      </c>
      <c r="K335" s="24" t="n">
        <v>-0</v>
      </c>
      <c r="L335" s="24" t="n">
        <v>-0</v>
      </c>
      <c r="M335" s="6" t="s">
        <f>=I335+J335+K335+L335</f>
      </c>
      <c r="N335" s="22"/>
    </row>
    <row collapsed="false" customFormat="false" customHeight="false" hidden="false" ht="12.1" outlineLevel="0" r="336">
      <c r="A336" s="20" t="n">
        <v>45532.991319444</v>
      </c>
      <c r="B336" s="16" t="s">
        <v>85</v>
      </c>
      <c r="C336" s="16" t="s">
        <v>954</v>
      </c>
      <c r="D336" s="16" t="s">
        <v>688</v>
      </c>
      <c r="E336" s="16" t="s">
        <v>17</v>
      </c>
      <c r="F336" s="16" t="s">
        <v>19</v>
      </c>
      <c r="G336" s="7" t="n">
        <v>200</v>
      </c>
      <c r="H336" s="6" t="n">
        <v>1.28</v>
      </c>
      <c r="I336" s="6" t="n">
        <v>-256</v>
      </c>
      <c r="J336" s="6" t="n">
        <v>-0</v>
      </c>
      <c r="K336" s="6" t="n">
        <v>-0.15</v>
      </c>
      <c r="L336" s="6" t="n">
        <v>-0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45533.478599537</v>
      </c>
      <c r="B337" s="16" t="s">
        <v>65</v>
      </c>
      <c r="C337" s="16" t="s">
        <v>800</v>
      </c>
      <c r="D337" s="16" t="s">
        <v>688</v>
      </c>
      <c r="E337" s="16" t="s">
        <v>17</v>
      </c>
      <c r="F337" s="16" t="s">
        <v>19</v>
      </c>
      <c r="G337" s="7" t="n">
        <v>1</v>
      </c>
      <c r="H337" s="6" t="n">
        <v>92.1</v>
      </c>
      <c r="I337" s="6" t="n">
        <v>-92.1</v>
      </c>
      <c r="J337" s="6" t="n">
        <v>-0</v>
      </c>
      <c r="K337" s="6" t="n">
        <v>-0.06</v>
      </c>
      <c r="L337" s="6" t="n">
        <v>-0</v>
      </c>
      <c r="M337" s="6" t="s">
        <f>=I337+J337+K337+L337</f>
      </c>
      <c r="N337" s="16"/>
    </row>
    <row collapsed="false" customFormat="false" customHeight="false" hidden="false" ht="12.1" outlineLevel="0" r="338">
      <c r="A338" s="20" t="n">
        <v>45533.482847222</v>
      </c>
      <c r="B338" s="16" t="s">
        <v>65</v>
      </c>
      <c r="C338" s="16" t="s">
        <v>800</v>
      </c>
      <c r="D338" s="16" t="s">
        <v>688</v>
      </c>
      <c r="E338" s="16" t="s">
        <v>17</v>
      </c>
      <c r="F338" s="16" t="s">
        <v>19</v>
      </c>
      <c r="G338" s="7" t="n">
        <v>1</v>
      </c>
      <c r="H338" s="6" t="n">
        <v>91.2</v>
      </c>
      <c r="I338" s="6" t="n">
        <v>-91.2</v>
      </c>
      <c r="J338" s="6" t="n">
        <v>-0</v>
      </c>
      <c r="K338" s="6" t="n">
        <v>-0.05</v>
      </c>
      <c r="L338" s="6" t="n">
        <v>-0</v>
      </c>
      <c r="M338" s="6" t="s">
        <f>=I338+J338+K338+L338</f>
      </c>
      <c r="N338" s="16"/>
    </row>
    <row collapsed="false" customFormat="false" customHeight="false" hidden="false" ht="12.1" outlineLevel="0" r="339">
      <c r="A339" s="20" t="n">
        <v>45533.525173611</v>
      </c>
      <c r="B339" s="16" t="s">
        <v>65</v>
      </c>
      <c r="C339" s="16" t="s">
        <v>800</v>
      </c>
      <c r="D339" s="16" t="s">
        <v>688</v>
      </c>
      <c r="E339" s="16" t="s">
        <v>17</v>
      </c>
      <c r="F339" s="16" t="s">
        <v>19</v>
      </c>
      <c r="G339" s="7" t="n">
        <v>1</v>
      </c>
      <c r="H339" s="6" t="n">
        <v>90</v>
      </c>
      <c r="I339" s="6" t="n">
        <v>-90</v>
      </c>
      <c r="J339" s="6" t="n">
        <v>-0</v>
      </c>
      <c r="K339" s="6" t="n">
        <v>-0.05</v>
      </c>
      <c r="L339" s="6" t="n">
        <v>-0</v>
      </c>
      <c r="M339" s="6" t="s">
        <f>=I339+J339+K339+L339</f>
      </c>
      <c r="N339" s="16"/>
    </row>
    <row collapsed="false" customFormat="false" customHeight="false" hidden="false" ht="12.1" outlineLevel="0" r="340">
      <c r="A340" s="20" t="n">
        <v>45533.598171296</v>
      </c>
      <c r="B340" s="16" t="s">
        <v>85</v>
      </c>
      <c r="C340" s="16" t="s">
        <v>954</v>
      </c>
      <c r="D340" s="16" t="s">
        <v>688</v>
      </c>
      <c r="E340" s="16" t="s">
        <v>17</v>
      </c>
      <c r="F340" s="16" t="s">
        <v>19</v>
      </c>
      <c r="G340" s="7" t="n">
        <v>100</v>
      </c>
      <c r="H340" s="6" t="n">
        <v>1.1</v>
      </c>
      <c r="I340" s="6" t="n">
        <v>-110</v>
      </c>
      <c r="J340" s="6" t="n">
        <v>-0</v>
      </c>
      <c r="K340" s="6" t="n">
        <v>-0.07</v>
      </c>
      <c r="L340" s="6" t="n">
        <v>-0</v>
      </c>
      <c r="M340" s="6" t="s">
        <f>=I340+J340+K340+L340</f>
      </c>
      <c r="N340" s="16"/>
    </row>
    <row collapsed="false" customFormat="false" customHeight="false" hidden="false" ht="12.1" outlineLevel="0" r="341">
      <c r="A341" s="21" t="n">
        <v>45537</v>
      </c>
      <c r="B341" s="22" t="s">
        <v>791</v>
      </c>
      <c r="C341" s="22" t="s">
        <v>980</v>
      </c>
      <c r="D341" s="22" t="s">
        <v>791</v>
      </c>
      <c r="E341" s="22" t="s">
        <v>791</v>
      </c>
      <c r="F341" s="22" t="s">
        <v>19</v>
      </c>
      <c r="G341" s="23" t="n">
        <v>1</v>
      </c>
      <c r="H341" s="24" t="n">
        <v>11.26</v>
      </c>
      <c r="I341" s="24" t="n">
        <v>11.26</v>
      </c>
      <c r="J341" s="24" t="n">
        <v>0</v>
      </c>
      <c r="K341" s="24" t="n">
        <v>-0</v>
      </c>
      <c r="L341" s="24" t="n">
        <v>-0</v>
      </c>
      <c r="M341" s="6" t="s">
        <f>=I341+J341+K341+L341</f>
      </c>
      <c r="N341" s="22"/>
    </row>
    <row collapsed="false" customFormat="false" customHeight="false" hidden="false" ht="12.1" outlineLevel="0" r="342">
      <c r="A342" s="21" t="n">
        <v>45560</v>
      </c>
      <c r="B342" s="22" t="s">
        <v>791</v>
      </c>
      <c r="C342" s="22" t="s">
        <v>981</v>
      </c>
      <c r="D342" s="22" t="s">
        <v>791</v>
      </c>
      <c r="E342" s="22" t="s">
        <v>791</v>
      </c>
      <c r="F342" s="22" t="s">
        <v>19</v>
      </c>
      <c r="G342" s="23" t="n">
        <v>1</v>
      </c>
      <c r="H342" s="24" t="n">
        <v>56.1</v>
      </c>
      <c r="I342" s="24" t="n">
        <v>56.1</v>
      </c>
      <c r="J342" s="24" t="n">
        <v>0</v>
      </c>
      <c r="K342" s="24" t="n">
        <v>-0</v>
      </c>
      <c r="L342" s="24" t="n">
        <v>-0</v>
      </c>
      <c r="M342" s="6" t="s">
        <f>=I342+J342+K342+L342</f>
      </c>
      <c r="N342" s="22"/>
    </row>
    <row collapsed="false" customFormat="false" customHeight="false" hidden="false" ht="12.1" outlineLevel="0" r="343">
      <c r="A343" s="21" t="n">
        <v>45561</v>
      </c>
      <c r="B343" s="22" t="s">
        <v>791</v>
      </c>
      <c r="C343" s="22" t="s">
        <v>982</v>
      </c>
      <c r="D343" s="22" t="s">
        <v>791</v>
      </c>
      <c r="E343" s="22" t="s">
        <v>791</v>
      </c>
      <c r="F343" s="22" t="s">
        <v>19</v>
      </c>
      <c r="G343" s="23" t="n">
        <v>1</v>
      </c>
      <c r="H343" s="24" t="n">
        <v>70</v>
      </c>
      <c r="I343" s="24" t="n">
        <v>70</v>
      </c>
      <c r="J343" s="24" t="n">
        <v>0</v>
      </c>
      <c r="K343" s="24" t="n">
        <v>-0</v>
      </c>
      <c r="L343" s="24" t="n">
        <v>-0</v>
      </c>
      <c r="M343" s="6" t="s">
        <f>=I343+J343+K343+L343</f>
      </c>
      <c r="N343" s="22"/>
    </row>
    <row collapsed="false" customFormat="false" customHeight="false" hidden="false" ht="12.1" outlineLevel="0" r="344">
      <c r="A344" s="21" t="n">
        <v>45561</v>
      </c>
      <c r="B344" s="22" t="s">
        <v>791</v>
      </c>
      <c r="C344" s="22" t="s">
        <v>983</v>
      </c>
      <c r="D344" s="22" t="s">
        <v>791</v>
      </c>
      <c r="E344" s="22" t="s">
        <v>791</v>
      </c>
      <c r="F344" s="22" t="s">
        <v>19</v>
      </c>
      <c r="G344" s="23" t="n">
        <v>1</v>
      </c>
      <c r="H344" s="24" t="n">
        <v>43</v>
      </c>
      <c r="I344" s="24" t="n">
        <v>43</v>
      </c>
      <c r="J344" s="24" t="n">
        <v>0</v>
      </c>
      <c r="K344" s="24" t="n">
        <v>-0</v>
      </c>
      <c r="L344" s="24" t="n">
        <v>-0</v>
      </c>
      <c r="M344" s="6" t="s">
        <f>=I344+J344+K344+L344</f>
      </c>
      <c r="N344" s="22"/>
    </row>
    <row collapsed="false" customFormat="false" customHeight="false" hidden="false" ht="12.1" outlineLevel="0" r="345">
      <c r="A345" s="21" t="n">
        <v>45567</v>
      </c>
      <c r="B345" s="22" t="s">
        <v>791</v>
      </c>
      <c r="C345" s="22" t="s">
        <v>984</v>
      </c>
      <c r="D345" s="22" t="s">
        <v>791</v>
      </c>
      <c r="E345" s="22" t="s">
        <v>791</v>
      </c>
      <c r="F345" s="22" t="s">
        <v>19</v>
      </c>
      <c r="G345" s="23" t="n">
        <v>1</v>
      </c>
      <c r="H345" s="24" t="n">
        <v>11.26</v>
      </c>
      <c r="I345" s="24" t="n">
        <v>11.26</v>
      </c>
      <c r="J345" s="24" t="n">
        <v>0</v>
      </c>
      <c r="K345" s="24" t="n">
        <v>-0</v>
      </c>
      <c r="L345" s="24" t="n">
        <v>-0</v>
      </c>
      <c r="M345" s="6" t="s">
        <f>=I345+J345+K345+L345</f>
      </c>
      <c r="N345" s="22"/>
    </row>
    <row collapsed="false" customFormat="false" customHeight="false" hidden="false" ht="12.1" outlineLevel="0" r="346">
      <c r="A346" s="21" t="n">
        <v>45575</v>
      </c>
      <c r="B346" s="22" t="s">
        <v>762</v>
      </c>
      <c r="C346" s="22" t="s">
        <v>235</v>
      </c>
      <c r="D346" s="22" t="s">
        <v>762</v>
      </c>
      <c r="E346" s="22" t="s">
        <v>763</v>
      </c>
      <c r="F346" s="22" t="s">
        <v>19</v>
      </c>
      <c r="G346" s="23" t="n">
        <v>1</v>
      </c>
      <c r="H346" s="24" t="n">
        <v>5000</v>
      </c>
      <c r="I346" s="24" t="n">
        <v>5000</v>
      </c>
      <c r="J346" s="24" t="n">
        <v>0</v>
      </c>
      <c r="K346" s="24" t="n">
        <v>-0</v>
      </c>
      <c r="L346" s="24" t="n">
        <v>-0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45575.728819444</v>
      </c>
      <c r="B347" s="16" t="s">
        <v>16</v>
      </c>
      <c r="C347" s="16" t="s">
        <v>839</v>
      </c>
      <c r="D347" s="16" t="s">
        <v>688</v>
      </c>
      <c r="E347" s="16" t="s">
        <v>17</v>
      </c>
      <c r="F347" s="16" t="s">
        <v>19</v>
      </c>
      <c r="G347" s="7" t="n">
        <v>10</v>
      </c>
      <c r="H347" s="6" t="n">
        <v>103.84</v>
      </c>
      <c r="I347" s="6" t="n">
        <v>-1038.4</v>
      </c>
      <c r="J347" s="6" t="n">
        <v>-0</v>
      </c>
      <c r="K347" s="6" t="n">
        <v>-0.62</v>
      </c>
      <c r="L347" s="6" t="n">
        <v>-0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45575.730856481</v>
      </c>
      <c r="B348" s="16" t="s">
        <v>53</v>
      </c>
      <c r="C348" s="16" t="s">
        <v>781</v>
      </c>
      <c r="D348" s="16" t="s">
        <v>688</v>
      </c>
      <c r="E348" s="16" t="s">
        <v>17</v>
      </c>
      <c r="F348" s="16" t="s">
        <v>19</v>
      </c>
      <c r="G348" s="7" t="n">
        <v>1000</v>
      </c>
      <c r="H348" s="6" t="n">
        <v>0.3495</v>
      </c>
      <c r="I348" s="6" t="n">
        <v>-349.5</v>
      </c>
      <c r="J348" s="6" t="n">
        <v>-0</v>
      </c>
      <c r="K348" s="6" t="n">
        <v>-0.21</v>
      </c>
      <c r="L348" s="6" t="n">
        <v>-0</v>
      </c>
      <c r="M348" s="6" t="s">
        <f>=I348+J348+K348+L348</f>
      </c>
      <c r="N348" s="16"/>
    </row>
    <row collapsed="false" customFormat="false" customHeight="false" hidden="false" ht="12.1" outlineLevel="0" r="349">
      <c r="A349" s="20" t="n">
        <v>45575.734837963</v>
      </c>
      <c r="B349" s="16" t="s">
        <v>59</v>
      </c>
      <c r="C349" s="16" t="s">
        <v>820</v>
      </c>
      <c r="D349" s="16" t="s">
        <v>688</v>
      </c>
      <c r="E349" s="16" t="s">
        <v>17</v>
      </c>
      <c r="F349" s="16" t="s">
        <v>19</v>
      </c>
      <c r="G349" s="7" t="n">
        <v>2</v>
      </c>
      <c r="H349" s="6" t="n">
        <v>86.11</v>
      </c>
      <c r="I349" s="6" t="n">
        <v>-172.22</v>
      </c>
      <c r="J349" s="6" t="n">
        <v>-0</v>
      </c>
      <c r="K349" s="6" t="n">
        <v>-0.11</v>
      </c>
      <c r="L349" s="6" t="n">
        <v>-0</v>
      </c>
      <c r="M349" s="6" t="s">
        <f>=I349+J349+K349+L349</f>
      </c>
      <c r="N349" s="16"/>
    </row>
    <row collapsed="false" customFormat="false" customHeight="false" hidden="false" ht="12.1" outlineLevel="0" r="350">
      <c r="A350" s="20" t="n">
        <v>45575.736539352</v>
      </c>
      <c r="B350" s="16" t="s">
        <v>39</v>
      </c>
      <c r="C350" s="16" t="s">
        <v>785</v>
      </c>
      <c r="D350" s="16" t="s">
        <v>688</v>
      </c>
      <c r="E350" s="16" t="s">
        <v>17</v>
      </c>
      <c r="F350" s="16" t="s">
        <v>19</v>
      </c>
      <c r="G350" s="7" t="n">
        <v>10</v>
      </c>
      <c r="H350" s="6" t="n">
        <v>53.77</v>
      </c>
      <c r="I350" s="6" t="n">
        <v>-537.7</v>
      </c>
      <c r="J350" s="6" t="n">
        <v>-0</v>
      </c>
      <c r="K350" s="6" t="n">
        <v>-0.32</v>
      </c>
      <c r="L350" s="6" t="n">
        <v>-0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45576.538020833</v>
      </c>
      <c r="B351" s="16" t="s">
        <v>141</v>
      </c>
      <c r="C351" s="16" t="s">
        <v>985</v>
      </c>
      <c r="D351" s="16" t="s">
        <v>688</v>
      </c>
      <c r="E351" s="16" t="s">
        <v>105</v>
      </c>
      <c r="F351" s="16" t="s">
        <v>19</v>
      </c>
      <c r="G351" s="7" t="n">
        <v>1</v>
      </c>
      <c r="H351" s="6" t="n">
        <v>100.03</v>
      </c>
      <c r="I351" s="6" t="n">
        <v>-1000.3</v>
      </c>
      <c r="J351" s="6" t="n">
        <v>-4.12</v>
      </c>
      <c r="K351" s="6" t="n">
        <v>-0.6</v>
      </c>
      <c r="L351" s="6" t="n">
        <v>-0.12</v>
      </c>
      <c r="M351" s="6" t="s">
        <f>=I351+J351+K351+L351</f>
      </c>
      <c r="N351" s="16"/>
    </row>
    <row collapsed="false" customFormat="false" customHeight="false" hidden="false" ht="12.1" outlineLevel="0" r="352">
      <c r="A352" s="25" t="n">
        <v>45576.791666667</v>
      </c>
      <c r="B352" s="26" t="s">
        <v>91</v>
      </c>
      <c r="C352" s="26" t="s">
        <v>767</v>
      </c>
      <c r="D352" s="26" t="s">
        <v>690</v>
      </c>
      <c r="E352" s="26" t="s">
        <v>89</v>
      </c>
      <c r="F352" s="26" t="s">
        <v>19</v>
      </c>
      <c r="G352" s="27" t="n">
        <v>-12</v>
      </c>
      <c r="H352" s="28" t="n">
        <v>139.5</v>
      </c>
      <c r="I352" s="28" t="n">
        <v>1674</v>
      </c>
      <c r="J352" s="28" t="n">
        <v>0</v>
      </c>
      <c r="K352" s="28" t="n">
        <v>-0</v>
      </c>
      <c r="L352" s="28" t="n">
        <v>-0</v>
      </c>
      <c r="M352" s="6" t="s">
        <f>=I352+J352+K352+L352</f>
      </c>
      <c r="N352" s="26"/>
    </row>
    <row collapsed="false" customFormat="false" customHeight="false" hidden="false" ht="12.1" outlineLevel="0" r="353">
      <c r="A353" s="25" t="n">
        <v>45576.791666667</v>
      </c>
      <c r="B353" s="26" t="s">
        <v>97</v>
      </c>
      <c r="C353" s="26" t="s">
        <v>764</v>
      </c>
      <c r="D353" s="26" t="s">
        <v>690</v>
      </c>
      <c r="E353" s="26" t="s">
        <v>89</v>
      </c>
      <c r="F353" s="26" t="s">
        <v>19</v>
      </c>
      <c r="G353" s="27" t="n">
        <v>-23</v>
      </c>
      <c r="H353" s="28" t="n">
        <v>92.02</v>
      </c>
      <c r="I353" s="28" t="n">
        <v>2116.46</v>
      </c>
      <c r="J353" s="28" t="n">
        <v>0</v>
      </c>
      <c r="K353" s="28" t="n">
        <v>-0</v>
      </c>
      <c r="L353" s="28" t="n">
        <v>-0</v>
      </c>
      <c r="M353" s="6" t="s">
        <f>=I353+J353+K353+L353</f>
      </c>
      <c r="N353" s="26"/>
    </row>
    <row collapsed="false" customFormat="false" customHeight="false" hidden="false" ht="12.1" outlineLevel="0" r="354">
      <c r="A354" s="25" t="n">
        <v>45576.791666667</v>
      </c>
      <c r="B354" s="26" t="s">
        <v>93</v>
      </c>
      <c r="C354" s="26" t="s">
        <v>765</v>
      </c>
      <c r="D354" s="26" t="s">
        <v>690</v>
      </c>
      <c r="E354" s="26" t="s">
        <v>89</v>
      </c>
      <c r="F354" s="26" t="s">
        <v>19</v>
      </c>
      <c r="G354" s="27" t="n">
        <v>-35</v>
      </c>
      <c r="H354" s="28" t="n">
        <v>39.31</v>
      </c>
      <c r="I354" s="28" t="n">
        <v>1375.85</v>
      </c>
      <c r="J354" s="28" t="n">
        <v>0</v>
      </c>
      <c r="K354" s="28" t="n">
        <v>-0</v>
      </c>
      <c r="L354" s="28" t="n">
        <v>-0</v>
      </c>
      <c r="M354" s="6" t="s">
        <f>=I354+J354+K354+L354</f>
      </c>
      <c r="N354" s="26"/>
    </row>
    <row collapsed="false" customFormat="false" customHeight="false" hidden="false" ht="12.1" outlineLevel="0" r="355">
      <c r="A355" s="25" t="n">
        <v>45576.791666667</v>
      </c>
      <c r="B355" s="26" t="s">
        <v>99</v>
      </c>
      <c r="C355" s="26" t="s">
        <v>826</v>
      </c>
      <c r="D355" s="26" t="s">
        <v>690</v>
      </c>
      <c r="E355" s="26" t="s">
        <v>89</v>
      </c>
      <c r="F355" s="26" t="s">
        <v>19</v>
      </c>
      <c r="G355" s="27" t="n">
        <v>-7</v>
      </c>
      <c r="H355" s="28" t="n">
        <v>90.52</v>
      </c>
      <c r="I355" s="28" t="n">
        <v>633.64</v>
      </c>
      <c r="J355" s="28" t="n">
        <v>0</v>
      </c>
      <c r="K355" s="28" t="n">
        <v>-0</v>
      </c>
      <c r="L355" s="28" t="n">
        <v>-0</v>
      </c>
      <c r="M355" s="6" t="s">
        <f>=I355+J355+K355+L355</f>
      </c>
      <c r="N355" s="26"/>
    </row>
    <row collapsed="false" customFormat="false" customHeight="false" hidden="false" ht="12.1" outlineLevel="0" r="356">
      <c r="A356" s="21" t="n">
        <v>45579</v>
      </c>
      <c r="B356" s="22" t="s">
        <v>791</v>
      </c>
      <c r="C356" s="22" t="s">
        <v>986</v>
      </c>
      <c r="D356" s="22" t="s">
        <v>791</v>
      </c>
      <c r="E356" s="22" t="s">
        <v>791</v>
      </c>
      <c r="F356" s="22" t="s">
        <v>19</v>
      </c>
      <c r="G356" s="23" t="n">
        <v>1</v>
      </c>
      <c r="H356" s="24" t="n">
        <v>52.6</v>
      </c>
      <c r="I356" s="24" t="n">
        <v>52.6</v>
      </c>
      <c r="J356" s="24" t="n">
        <v>0</v>
      </c>
      <c r="K356" s="24" t="n">
        <v>-0</v>
      </c>
      <c r="L356" s="24" t="n">
        <v>-0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45579.479548611</v>
      </c>
      <c r="B357" s="16" t="s">
        <v>21</v>
      </c>
      <c r="C357" s="16" t="s">
        <v>965</v>
      </c>
      <c r="D357" s="16" t="s">
        <v>688</v>
      </c>
      <c r="E357" s="16" t="s">
        <v>17</v>
      </c>
      <c r="F357" s="16" t="s">
        <v>19</v>
      </c>
      <c r="G357" s="7" t="n">
        <v>1</v>
      </c>
      <c r="H357" s="6" t="n">
        <v>4000</v>
      </c>
      <c r="I357" s="6" t="n">
        <v>-4000</v>
      </c>
      <c r="J357" s="6" t="n">
        <v>-0</v>
      </c>
      <c r="K357" s="6" t="n">
        <v>-0</v>
      </c>
      <c r="L357" s="6" t="n">
        <v>-2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45583</v>
      </c>
      <c r="B358" s="22" t="s">
        <v>791</v>
      </c>
      <c r="C358" s="22" t="s">
        <v>987</v>
      </c>
      <c r="D358" s="22" t="s">
        <v>791</v>
      </c>
      <c r="E358" s="22" t="s">
        <v>791</v>
      </c>
      <c r="F358" s="22" t="s">
        <v>19</v>
      </c>
      <c r="G358" s="23" t="n">
        <v>1</v>
      </c>
      <c r="H358" s="24" t="n">
        <v>32.54</v>
      </c>
      <c r="I358" s="24" t="n">
        <v>32.54</v>
      </c>
      <c r="J358" s="24" t="n">
        <v>0</v>
      </c>
      <c r="K358" s="24" t="n">
        <v>-0</v>
      </c>
      <c r="L358" s="24" t="n">
        <v>-0</v>
      </c>
      <c r="M358" s="6" t="s">
        <f>=I358+J358+K358+L358</f>
      </c>
      <c r="N358" s="22"/>
    </row>
    <row collapsed="false" customFormat="false" customHeight="false" hidden="false" ht="12.1" outlineLevel="0" r="359">
      <c r="A359" s="21" t="n">
        <v>45588</v>
      </c>
      <c r="B359" s="22" t="s">
        <v>791</v>
      </c>
      <c r="C359" s="22" t="s">
        <v>988</v>
      </c>
      <c r="D359" s="22" t="s">
        <v>791</v>
      </c>
      <c r="E359" s="22" t="s">
        <v>791</v>
      </c>
      <c r="F359" s="22" t="s">
        <v>19</v>
      </c>
      <c r="G359" s="23" t="n">
        <v>1</v>
      </c>
      <c r="H359" s="24" t="n">
        <v>99.6</v>
      </c>
      <c r="I359" s="24" t="n">
        <v>99.6</v>
      </c>
      <c r="J359" s="24" t="n">
        <v>0</v>
      </c>
      <c r="K359" s="24" t="n">
        <v>-0</v>
      </c>
      <c r="L359" s="24" t="n">
        <v>-0</v>
      </c>
      <c r="M359" s="6" t="s">
        <f>=I359+J359+K359+L359</f>
      </c>
      <c r="N359" s="22"/>
    </row>
    <row collapsed="false" customFormat="false" customHeight="false" hidden="false" ht="12.1" outlineLevel="0" r="360">
      <c r="A360" s="20" t="n">
        <v>45588.514016204</v>
      </c>
      <c r="B360" s="16" t="s">
        <v>79</v>
      </c>
      <c r="C360" s="16" t="s">
        <v>795</v>
      </c>
      <c r="D360" s="16" t="s">
        <v>688</v>
      </c>
      <c r="E360" s="16" t="s">
        <v>17</v>
      </c>
      <c r="F360" s="16" t="s">
        <v>19</v>
      </c>
      <c r="G360" s="7" t="n">
        <v>10</v>
      </c>
      <c r="H360" s="6" t="n">
        <v>39.75</v>
      </c>
      <c r="I360" s="6" t="n">
        <v>-397.5</v>
      </c>
      <c r="J360" s="6" t="n">
        <v>-0</v>
      </c>
      <c r="K360" s="6" t="n">
        <v>-0.24</v>
      </c>
      <c r="L360" s="6" t="n">
        <v>-0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45588.525925926</v>
      </c>
      <c r="B361" s="16" t="s">
        <v>69</v>
      </c>
      <c r="C361" s="16" t="s">
        <v>789</v>
      </c>
      <c r="D361" s="16" t="s">
        <v>688</v>
      </c>
      <c r="E361" s="16" t="s">
        <v>17</v>
      </c>
      <c r="F361" s="16" t="s">
        <v>19</v>
      </c>
      <c r="G361" s="7" t="n">
        <v>10</v>
      </c>
      <c r="H361" s="6" t="n">
        <v>63.95</v>
      </c>
      <c r="I361" s="6" t="n">
        <v>-639.5</v>
      </c>
      <c r="J361" s="6" t="n">
        <v>-0</v>
      </c>
      <c r="K361" s="6" t="n">
        <v>-0.38</v>
      </c>
      <c r="L361" s="6" t="n">
        <v>-0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45588.526851852</v>
      </c>
      <c r="B362" s="16" t="s">
        <v>73</v>
      </c>
      <c r="C362" s="16" t="s">
        <v>802</v>
      </c>
      <c r="D362" s="16" t="s">
        <v>688</v>
      </c>
      <c r="E362" s="16" t="s">
        <v>17</v>
      </c>
      <c r="F362" s="16" t="s">
        <v>19</v>
      </c>
      <c r="G362" s="7" t="n">
        <v>1000</v>
      </c>
      <c r="H362" s="6" t="n">
        <v>0.5166</v>
      </c>
      <c r="I362" s="6" t="n">
        <v>-516.6</v>
      </c>
      <c r="J362" s="6" t="n">
        <v>-0</v>
      </c>
      <c r="K362" s="6" t="n">
        <v>-0.31</v>
      </c>
      <c r="L362" s="6" t="n">
        <v>-0</v>
      </c>
      <c r="M362" s="6" t="s">
        <f>=I362+J362+K362+L362</f>
      </c>
      <c r="N362" s="16"/>
    </row>
    <row collapsed="false" customFormat="false" customHeight="false" hidden="false" ht="12.1" outlineLevel="0" r="363">
      <c r="A363" s="21" t="n">
        <v>45594</v>
      </c>
      <c r="B363" s="22" t="s">
        <v>791</v>
      </c>
      <c r="C363" s="22" t="s">
        <v>989</v>
      </c>
      <c r="D363" s="22" t="s">
        <v>791</v>
      </c>
      <c r="E363" s="22" t="s">
        <v>791</v>
      </c>
      <c r="F363" s="22" t="s">
        <v>19</v>
      </c>
      <c r="G363" s="23" t="n">
        <v>1</v>
      </c>
      <c r="H363" s="24" t="n">
        <v>43.88</v>
      </c>
      <c r="I363" s="24" t="n">
        <v>43.88</v>
      </c>
      <c r="J363" s="24" t="n">
        <v>0</v>
      </c>
      <c r="K363" s="24" t="n">
        <v>-0</v>
      </c>
      <c r="L363" s="24" t="n">
        <v>-0</v>
      </c>
      <c r="M363" s="6" t="s">
        <f>=I363+J363+K363+L363</f>
      </c>
      <c r="N363" s="22"/>
    </row>
    <row collapsed="false" customFormat="false" customHeight="false" hidden="false" ht="12.1" outlineLevel="0" r="364">
      <c r="A364" s="21" t="n">
        <v>45594</v>
      </c>
      <c r="B364" s="22" t="s">
        <v>791</v>
      </c>
      <c r="C364" s="22" t="s">
        <v>990</v>
      </c>
      <c r="D364" s="22" t="s">
        <v>791</v>
      </c>
      <c r="E364" s="22" t="s">
        <v>791</v>
      </c>
      <c r="F364" s="22" t="s">
        <v>19</v>
      </c>
      <c r="G364" s="23" t="n">
        <v>1</v>
      </c>
      <c r="H364" s="24" t="n">
        <v>29.17</v>
      </c>
      <c r="I364" s="24" t="n">
        <v>29.17</v>
      </c>
      <c r="J364" s="24" t="n">
        <v>0</v>
      </c>
      <c r="K364" s="24" t="n">
        <v>-0</v>
      </c>
      <c r="L364" s="24" t="n">
        <v>-0</v>
      </c>
      <c r="M364" s="6" t="s">
        <f>=I364+J364+K364+L364</f>
      </c>
      <c r="N364" s="22"/>
    </row>
    <row collapsed="false" customFormat="false" customHeight="false" hidden="false" ht="12.1" outlineLevel="0" r="365">
      <c r="A365" s="21" t="n">
        <v>45596</v>
      </c>
      <c r="B365" s="22" t="s">
        <v>791</v>
      </c>
      <c r="C365" s="22" t="s">
        <v>991</v>
      </c>
      <c r="D365" s="22" t="s">
        <v>791</v>
      </c>
      <c r="E365" s="22" t="s">
        <v>791</v>
      </c>
      <c r="F365" s="22" t="s">
        <v>19</v>
      </c>
      <c r="G365" s="23" t="n">
        <v>1</v>
      </c>
      <c r="H365" s="24" t="n">
        <v>127.14</v>
      </c>
      <c r="I365" s="24" t="n">
        <v>127.14</v>
      </c>
      <c r="J365" s="24" t="n">
        <v>0</v>
      </c>
      <c r="K365" s="24" t="n">
        <v>-0</v>
      </c>
      <c r="L365" s="24" t="n">
        <v>-0</v>
      </c>
      <c r="M365" s="6" t="s">
        <f>=I365+J365+K365+L365</f>
      </c>
      <c r="N365" s="22"/>
    </row>
    <row collapsed="false" customFormat="false" customHeight="false" hidden="false" ht="12.1" outlineLevel="0" r="366">
      <c r="A366" s="21" t="n">
        <v>45597</v>
      </c>
      <c r="B366" s="22" t="s">
        <v>791</v>
      </c>
      <c r="C366" s="22" t="s">
        <v>992</v>
      </c>
      <c r="D366" s="22" t="s">
        <v>791</v>
      </c>
      <c r="E366" s="22" t="s">
        <v>791</v>
      </c>
      <c r="F366" s="22" t="s">
        <v>19</v>
      </c>
      <c r="G366" s="23" t="n">
        <v>1</v>
      </c>
      <c r="H366" s="24" t="n">
        <v>11.26</v>
      </c>
      <c r="I366" s="24" t="n">
        <v>11.26</v>
      </c>
      <c r="J366" s="24" t="n">
        <v>0</v>
      </c>
      <c r="K366" s="24" t="n">
        <v>-0</v>
      </c>
      <c r="L366" s="24" t="n">
        <v>-0</v>
      </c>
      <c r="M366" s="6" t="s">
        <f>=I366+J366+K366+L366</f>
      </c>
      <c r="N366" s="22"/>
    </row>
    <row collapsed="false" customFormat="false" customHeight="false" hidden="false" ht="12.1" outlineLevel="0" r="367">
      <c r="A367" s="21" t="n">
        <v>45598</v>
      </c>
      <c r="B367" s="22" t="s">
        <v>791</v>
      </c>
      <c r="C367" s="22" t="s">
        <v>993</v>
      </c>
      <c r="D367" s="22" t="s">
        <v>791</v>
      </c>
      <c r="E367" s="22" t="s">
        <v>791</v>
      </c>
      <c r="F367" s="22" t="s">
        <v>19</v>
      </c>
      <c r="G367" s="23" t="n">
        <v>1</v>
      </c>
      <c r="H367" s="24" t="n">
        <v>130.4</v>
      </c>
      <c r="I367" s="24" t="n">
        <v>130.4</v>
      </c>
      <c r="J367" s="24" t="n">
        <v>0</v>
      </c>
      <c r="K367" s="24" t="n">
        <v>-0</v>
      </c>
      <c r="L367" s="24" t="n">
        <v>-0</v>
      </c>
      <c r="M367" s="6" t="s">
        <f>=I367+J367+K367+L367</f>
      </c>
      <c r="N367" s="22"/>
    </row>
    <row collapsed="false" customFormat="false" customHeight="false" hidden="false" ht="12.1" outlineLevel="0" r="368">
      <c r="A368" s="21" t="n">
        <v>45609</v>
      </c>
      <c r="B368" s="22" t="s">
        <v>791</v>
      </c>
      <c r="C368" s="22" t="s">
        <v>994</v>
      </c>
      <c r="D368" s="22" t="s">
        <v>791</v>
      </c>
      <c r="E368" s="22" t="s">
        <v>791</v>
      </c>
      <c r="F368" s="22" t="s">
        <v>19</v>
      </c>
      <c r="G368" s="23" t="n">
        <v>1</v>
      </c>
      <c r="H368" s="24" t="n">
        <v>35.65</v>
      </c>
      <c r="I368" s="24" t="n">
        <v>35.65</v>
      </c>
      <c r="J368" s="24" t="n">
        <v>0</v>
      </c>
      <c r="K368" s="24" t="n">
        <v>-0</v>
      </c>
      <c r="L368" s="24" t="n">
        <v>-0</v>
      </c>
      <c r="M368" s="6" t="s">
        <f>=I368+J368+K368+L368</f>
      </c>
      <c r="N368" s="22"/>
    </row>
    <row collapsed="false" customFormat="false" customHeight="false" hidden="false" ht="12.1" outlineLevel="0" r="369">
      <c r="A369" s="21" t="n">
        <v>45621</v>
      </c>
      <c r="B369" s="22" t="s">
        <v>762</v>
      </c>
      <c r="C369" s="22" t="s">
        <v>235</v>
      </c>
      <c r="D369" s="22" t="s">
        <v>762</v>
      </c>
      <c r="E369" s="22" t="s">
        <v>763</v>
      </c>
      <c r="F369" s="22" t="s">
        <v>19</v>
      </c>
      <c r="G369" s="23" t="n">
        <v>1</v>
      </c>
      <c r="H369" s="24" t="n">
        <v>5000</v>
      </c>
      <c r="I369" s="24" t="n">
        <v>5000</v>
      </c>
      <c r="J369" s="24" t="n">
        <v>0</v>
      </c>
      <c r="K369" s="24" t="n">
        <v>-0</v>
      </c>
      <c r="L369" s="24" t="n">
        <v>-0</v>
      </c>
      <c r="M369" s="6" t="s">
        <f>=I369+J369+K369+L369</f>
      </c>
      <c r="N369" s="22"/>
    </row>
    <row collapsed="false" customFormat="false" customHeight="false" hidden="false" ht="12.1" outlineLevel="0" r="370">
      <c r="A370" s="20" t="n">
        <v>45621.496909722</v>
      </c>
      <c r="B370" s="16" t="s">
        <v>65</v>
      </c>
      <c r="C370" s="16" t="s">
        <v>800</v>
      </c>
      <c r="D370" s="16" t="s">
        <v>688</v>
      </c>
      <c r="E370" s="16" t="s">
        <v>17</v>
      </c>
      <c r="F370" s="16" t="s">
        <v>19</v>
      </c>
      <c r="G370" s="7" t="n">
        <v>2</v>
      </c>
      <c r="H370" s="6" t="n">
        <v>84.4</v>
      </c>
      <c r="I370" s="6" t="n">
        <v>-168.8</v>
      </c>
      <c r="J370" s="6" t="n">
        <v>-0</v>
      </c>
      <c r="K370" s="6" t="n">
        <v>-0.1</v>
      </c>
      <c r="L370" s="6" t="n">
        <v>-0</v>
      </c>
      <c r="M370" s="6" t="s">
        <f>=I370+J370+K370+L370</f>
      </c>
      <c r="N370" s="16"/>
    </row>
    <row collapsed="false" customFormat="false" customHeight="false" hidden="false" ht="12.1" outlineLevel="0" r="371">
      <c r="A371" s="20" t="n">
        <v>45621.522673611</v>
      </c>
      <c r="B371" s="16" t="s">
        <v>24</v>
      </c>
      <c r="C371" s="16" t="s">
        <v>773</v>
      </c>
      <c r="D371" s="16" t="s">
        <v>688</v>
      </c>
      <c r="E371" s="16" t="s">
        <v>17</v>
      </c>
      <c r="F371" s="16" t="s">
        <v>19</v>
      </c>
      <c r="G371" s="7" t="n">
        <v>10</v>
      </c>
      <c r="H371" s="6" t="n">
        <v>174.25</v>
      </c>
      <c r="I371" s="6" t="n">
        <v>-1742.5</v>
      </c>
      <c r="J371" s="6" t="n">
        <v>-0</v>
      </c>
      <c r="K371" s="6" t="n">
        <v>-1.05</v>
      </c>
      <c r="L371" s="6" t="n">
        <v>-0</v>
      </c>
      <c r="M371" s="6" t="s">
        <f>=I371+J371+K371+L371</f>
      </c>
      <c r="N371" s="16"/>
    </row>
    <row collapsed="false" customFormat="false" customHeight="false" hidden="false" ht="12.1" outlineLevel="0" r="372">
      <c r="A372" s="20" t="n">
        <v>45621.591111111</v>
      </c>
      <c r="B372" s="16" t="s">
        <v>51</v>
      </c>
      <c r="C372" s="16" t="s">
        <v>796</v>
      </c>
      <c r="D372" s="16" t="s">
        <v>688</v>
      </c>
      <c r="E372" s="16" t="s">
        <v>17</v>
      </c>
      <c r="F372" s="16" t="s">
        <v>19</v>
      </c>
      <c r="G372" s="7" t="n">
        <v>10</v>
      </c>
      <c r="H372" s="6" t="n">
        <v>118.96</v>
      </c>
      <c r="I372" s="6" t="n">
        <v>-1189.6</v>
      </c>
      <c r="J372" s="6" t="n">
        <v>-0</v>
      </c>
      <c r="K372" s="6" t="n">
        <v>-0.71</v>
      </c>
      <c r="L372" s="6" t="n">
        <v>-0</v>
      </c>
      <c r="M372" s="6" t="s">
        <f>=I372+J372+K372+L372</f>
      </c>
      <c r="N372" s="16"/>
    </row>
    <row collapsed="false" customFormat="false" customHeight="false" hidden="false" ht="12.1" outlineLevel="0" r="373">
      <c r="A373" s="20" t="n">
        <v>45621.601435185</v>
      </c>
      <c r="B373" s="16" t="s">
        <v>59</v>
      </c>
      <c r="C373" s="16" t="s">
        <v>820</v>
      </c>
      <c r="D373" s="16" t="s">
        <v>688</v>
      </c>
      <c r="E373" s="16" t="s">
        <v>17</v>
      </c>
      <c r="F373" s="16" t="s">
        <v>19</v>
      </c>
      <c r="G373" s="7" t="n">
        <v>2</v>
      </c>
      <c r="H373" s="6" t="n">
        <v>72.51</v>
      </c>
      <c r="I373" s="6" t="n">
        <v>-145.02</v>
      </c>
      <c r="J373" s="6" t="n">
        <v>-0</v>
      </c>
      <c r="K373" s="6" t="n">
        <v>-0.09</v>
      </c>
      <c r="L373" s="6" t="n">
        <v>-0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45621.604074074</v>
      </c>
      <c r="B374" s="16" t="s">
        <v>79</v>
      </c>
      <c r="C374" s="16" t="s">
        <v>795</v>
      </c>
      <c r="D374" s="16" t="s">
        <v>688</v>
      </c>
      <c r="E374" s="16" t="s">
        <v>17</v>
      </c>
      <c r="F374" s="16" t="s">
        <v>19</v>
      </c>
      <c r="G374" s="7" t="n">
        <v>10</v>
      </c>
      <c r="H374" s="6" t="n">
        <v>32.43</v>
      </c>
      <c r="I374" s="6" t="n">
        <v>-324.3</v>
      </c>
      <c r="J374" s="6" t="n">
        <v>-0</v>
      </c>
      <c r="K374" s="6" t="n">
        <v>-0.19</v>
      </c>
      <c r="L374" s="6" t="n">
        <v>-0</v>
      </c>
      <c r="M374" s="6" t="s">
        <f>=I374+J374+K374+L374</f>
      </c>
      <c r="N374" s="16"/>
    </row>
    <row collapsed="false" customFormat="false" customHeight="false" hidden="false" ht="12.1" outlineLevel="0" r="375">
      <c r="A375" s="20" t="n">
        <v>45621.664409722</v>
      </c>
      <c r="B375" s="16" t="s">
        <v>59</v>
      </c>
      <c r="C375" s="16" t="s">
        <v>820</v>
      </c>
      <c r="D375" s="16" t="s">
        <v>688</v>
      </c>
      <c r="E375" s="16" t="s">
        <v>17</v>
      </c>
      <c r="F375" s="16" t="s">
        <v>19</v>
      </c>
      <c r="G375" s="7" t="n">
        <v>2</v>
      </c>
      <c r="H375" s="6" t="n">
        <v>71.54</v>
      </c>
      <c r="I375" s="6" t="n">
        <v>-143.08</v>
      </c>
      <c r="J375" s="6" t="n">
        <v>-0</v>
      </c>
      <c r="K375" s="6" t="n">
        <v>-0.09</v>
      </c>
      <c r="L375" s="6" t="n">
        <v>-0</v>
      </c>
      <c r="M375" s="6" t="s">
        <f>=I375+J375+K375+L375</f>
      </c>
      <c r="N375" s="16"/>
    </row>
    <row collapsed="false" customFormat="false" customHeight="false" hidden="false" ht="12.1" outlineLevel="0" r="376">
      <c r="A376" s="20" t="n">
        <v>45621.664560185</v>
      </c>
      <c r="B376" s="16" t="s">
        <v>69</v>
      </c>
      <c r="C376" s="16" t="s">
        <v>789</v>
      </c>
      <c r="D376" s="16" t="s">
        <v>688</v>
      </c>
      <c r="E376" s="16" t="s">
        <v>17</v>
      </c>
      <c r="F376" s="16" t="s">
        <v>19</v>
      </c>
      <c r="G376" s="7" t="n">
        <v>10</v>
      </c>
      <c r="H376" s="6" t="n">
        <v>51.15</v>
      </c>
      <c r="I376" s="6" t="n">
        <v>-511.5</v>
      </c>
      <c r="J376" s="6" t="n">
        <v>-0</v>
      </c>
      <c r="K376" s="6" t="n">
        <v>-0.3</v>
      </c>
      <c r="L376" s="6" t="n">
        <v>-0</v>
      </c>
      <c r="M376" s="6" t="s">
        <f>=I376+J376+K376+L376</f>
      </c>
      <c r="N376" s="16"/>
    </row>
    <row collapsed="false" customFormat="false" customHeight="false" hidden="false" ht="12.1" outlineLevel="0" r="377">
      <c r="A377" s="20" t="n">
        <v>45621.729976852</v>
      </c>
      <c r="B377" s="16" t="s">
        <v>65</v>
      </c>
      <c r="C377" s="16" t="s">
        <v>800</v>
      </c>
      <c r="D377" s="16" t="s">
        <v>688</v>
      </c>
      <c r="E377" s="16" t="s">
        <v>17</v>
      </c>
      <c r="F377" s="16" t="s">
        <v>19</v>
      </c>
      <c r="G377" s="7" t="n">
        <v>2</v>
      </c>
      <c r="H377" s="6" t="n">
        <v>83.4</v>
      </c>
      <c r="I377" s="6" t="n">
        <v>-166.8</v>
      </c>
      <c r="J377" s="6" t="n">
        <v>-0</v>
      </c>
      <c r="K377" s="6" t="n">
        <v>-0.1</v>
      </c>
      <c r="L377" s="6" t="n">
        <v>-0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45621.860636574</v>
      </c>
      <c r="B378" s="16" t="s">
        <v>59</v>
      </c>
      <c r="C378" s="16" t="s">
        <v>820</v>
      </c>
      <c r="D378" s="16" t="s">
        <v>688</v>
      </c>
      <c r="E378" s="16" t="s">
        <v>17</v>
      </c>
      <c r="F378" s="16" t="s">
        <v>19</v>
      </c>
      <c r="G378" s="7" t="n">
        <v>2</v>
      </c>
      <c r="H378" s="6" t="n">
        <v>70.5</v>
      </c>
      <c r="I378" s="6" t="n">
        <v>-141</v>
      </c>
      <c r="J378" s="6" t="n">
        <v>-0</v>
      </c>
      <c r="K378" s="6" t="n">
        <v>-0.09</v>
      </c>
      <c r="L378" s="6" t="n">
        <v>-0</v>
      </c>
      <c r="M378" s="6" t="s">
        <f>=I378+J378+K378+L378</f>
      </c>
      <c r="N378" s="16"/>
    </row>
    <row collapsed="false" customFormat="false" customHeight="false" hidden="false" ht="12.1" outlineLevel="0" r="379">
      <c r="A379" s="21" t="n">
        <v>45628</v>
      </c>
      <c r="B379" s="22" t="s">
        <v>791</v>
      </c>
      <c r="C379" s="22" t="s">
        <v>995</v>
      </c>
      <c r="D379" s="22" t="s">
        <v>791</v>
      </c>
      <c r="E379" s="22" t="s">
        <v>791</v>
      </c>
      <c r="F379" s="22" t="s">
        <v>19</v>
      </c>
      <c r="G379" s="23" t="n">
        <v>1</v>
      </c>
      <c r="H379" s="24" t="n">
        <v>11.26</v>
      </c>
      <c r="I379" s="24" t="n">
        <v>11.26</v>
      </c>
      <c r="J379" s="24" t="n">
        <v>0</v>
      </c>
      <c r="K379" s="24" t="n">
        <v>-0</v>
      </c>
      <c r="L379" s="24" t="n">
        <v>-0</v>
      </c>
      <c r="M379" s="6" t="s">
        <f>=I379+J379+K379+L379</f>
      </c>
      <c r="N379" s="22"/>
    </row>
    <row collapsed="false" customFormat="false" customHeight="false" hidden="false" ht="12.1" outlineLevel="0" r="380">
      <c r="A380" s="21" t="n">
        <v>45628</v>
      </c>
      <c r="B380" s="22" t="s">
        <v>791</v>
      </c>
      <c r="C380" s="22" t="s">
        <v>996</v>
      </c>
      <c r="D380" s="22" t="s">
        <v>791</v>
      </c>
      <c r="E380" s="22" t="s">
        <v>791</v>
      </c>
      <c r="F380" s="22" t="s">
        <v>19</v>
      </c>
      <c r="G380" s="23" t="n">
        <v>1</v>
      </c>
      <c r="H380" s="24" t="n">
        <v>32.4</v>
      </c>
      <c r="I380" s="24" t="n">
        <v>32.4</v>
      </c>
      <c r="J380" s="24" t="n">
        <v>0</v>
      </c>
      <c r="K380" s="24" t="n">
        <v>-0</v>
      </c>
      <c r="L380" s="24" t="n">
        <v>-0</v>
      </c>
      <c r="M380" s="6" t="s">
        <f>=I380+J380+K380+L380</f>
      </c>
      <c r="N380" s="22"/>
    </row>
    <row collapsed="false" customFormat="false" customHeight="false" hidden="false" ht="12.1" outlineLevel="0" r="381">
      <c r="A381" s="21" t="n">
        <v>45628</v>
      </c>
      <c r="B381" s="22" t="s">
        <v>875</v>
      </c>
      <c r="C381" s="22" t="s">
        <v>997</v>
      </c>
      <c r="D381" s="22" t="s">
        <v>875</v>
      </c>
      <c r="E381" s="22" t="s">
        <v>875</v>
      </c>
      <c r="F381" s="22" t="s">
        <v>19</v>
      </c>
      <c r="G381" s="23" t="n">
        <v>1</v>
      </c>
      <c r="H381" s="24" t="n">
        <v>35.48</v>
      </c>
      <c r="I381" s="24" t="n">
        <v>35.48</v>
      </c>
      <c r="J381" s="24" t="n">
        <v>0</v>
      </c>
      <c r="K381" s="24" t="n">
        <v>-0</v>
      </c>
      <c r="L381" s="24" t="n">
        <v>-0</v>
      </c>
      <c r="M381" s="6" t="s">
        <f>=I381+J381+K381+L381</f>
      </c>
      <c r="N381" s="22"/>
    </row>
    <row collapsed="false" customFormat="false" customHeight="false" hidden="false" ht="12.1" outlineLevel="0" r="382">
      <c r="A382" s="21" t="n">
        <v>45629</v>
      </c>
      <c r="B382" s="22" t="s">
        <v>791</v>
      </c>
      <c r="C382" s="22" t="s">
        <v>998</v>
      </c>
      <c r="D382" s="22" t="s">
        <v>791</v>
      </c>
      <c r="E382" s="22" t="s">
        <v>791</v>
      </c>
      <c r="F382" s="22" t="s">
        <v>19</v>
      </c>
      <c r="G382" s="23" t="n">
        <v>1</v>
      </c>
      <c r="H382" s="24" t="n">
        <v>56.1</v>
      </c>
      <c r="I382" s="24" t="n">
        <v>56.1</v>
      </c>
      <c r="J382" s="24" t="n">
        <v>0</v>
      </c>
      <c r="K382" s="24" t="n">
        <v>-0</v>
      </c>
      <c r="L382" s="24" t="n">
        <v>-0</v>
      </c>
      <c r="M382" s="6" t="s">
        <f>=I382+J382+K382+L382</f>
      </c>
      <c r="N382" s="22"/>
    </row>
    <row collapsed="false" customFormat="false" customHeight="false" hidden="false" ht="12.1" outlineLevel="0" r="383">
      <c r="A383" s="21" t="n">
        <v>45630</v>
      </c>
      <c r="B383" s="22" t="s">
        <v>791</v>
      </c>
      <c r="C383" s="22" t="s">
        <v>999</v>
      </c>
      <c r="D383" s="22" t="s">
        <v>791</v>
      </c>
      <c r="E383" s="22" t="s">
        <v>791</v>
      </c>
      <c r="F383" s="22" t="s">
        <v>19</v>
      </c>
      <c r="G383" s="23" t="n">
        <v>1</v>
      </c>
      <c r="H383" s="24" t="n">
        <v>35.4</v>
      </c>
      <c r="I383" s="24" t="n">
        <v>35.4</v>
      </c>
      <c r="J383" s="24" t="n">
        <v>0</v>
      </c>
      <c r="K383" s="24" t="n">
        <v>-0</v>
      </c>
      <c r="L383" s="24" t="n">
        <v>-0</v>
      </c>
      <c r="M383" s="6" t="s">
        <f>=I383+J383+K383+L383</f>
      </c>
      <c r="N383" s="22"/>
    </row>
    <row collapsed="false" customFormat="false" customHeight="false" hidden="false" ht="12.1" outlineLevel="0" r="384">
      <c r="A384" s="21" t="n">
        <v>45630</v>
      </c>
      <c r="B384" s="22" t="s">
        <v>791</v>
      </c>
      <c r="C384" s="22" t="s">
        <v>1000</v>
      </c>
      <c r="D384" s="22" t="s">
        <v>791</v>
      </c>
      <c r="E384" s="22" t="s">
        <v>791</v>
      </c>
      <c r="F384" s="22" t="s">
        <v>19</v>
      </c>
      <c r="G384" s="23" t="n">
        <v>1</v>
      </c>
      <c r="H384" s="24" t="n">
        <v>56.84</v>
      </c>
      <c r="I384" s="24" t="n">
        <v>56.84</v>
      </c>
      <c r="J384" s="24" t="n">
        <v>0</v>
      </c>
      <c r="K384" s="24" t="n">
        <v>-0</v>
      </c>
      <c r="L384" s="24" t="n">
        <v>-0</v>
      </c>
      <c r="M384" s="6" t="s">
        <f>=I384+J384+K384+L384</f>
      </c>
      <c r="N384" s="22"/>
    </row>
    <row collapsed="false" customFormat="false" customHeight="false" hidden="false" ht="12.1" outlineLevel="0" r="385">
      <c r="A385" s="20" t="n">
        <v>45639.53318287</v>
      </c>
      <c r="B385" s="16" t="s">
        <v>71</v>
      </c>
      <c r="C385" s="16" t="s">
        <v>783</v>
      </c>
      <c r="D385" s="16" t="s">
        <v>688</v>
      </c>
      <c r="E385" s="16" t="s">
        <v>17</v>
      </c>
      <c r="F385" s="16" t="s">
        <v>19</v>
      </c>
      <c r="G385" s="7" t="n">
        <v>10</v>
      </c>
      <c r="H385" s="6" t="n">
        <v>30.505</v>
      </c>
      <c r="I385" s="6" t="n">
        <v>-305.05</v>
      </c>
      <c r="J385" s="6" t="n">
        <v>-0</v>
      </c>
      <c r="K385" s="6" t="n">
        <v>-0.18</v>
      </c>
      <c r="L385" s="6" t="n">
        <v>-0</v>
      </c>
      <c r="M385" s="6" t="s">
        <f>=I385+J385+K385+L385</f>
      </c>
      <c r="N385" s="16"/>
    </row>
    <row collapsed="false" customFormat="false" customHeight="false" hidden="false" ht="12.1" outlineLevel="0" r="386">
      <c r="A386" s="20" t="n">
        <v>45643.47349537</v>
      </c>
      <c r="B386" s="16" t="s">
        <v>81</v>
      </c>
      <c r="C386" s="16" t="s">
        <v>1001</v>
      </c>
      <c r="D386" s="16" t="s">
        <v>688</v>
      </c>
      <c r="E386" s="16" t="s">
        <v>17</v>
      </c>
      <c r="F386" s="16" t="s">
        <v>19</v>
      </c>
      <c r="G386" s="7" t="n">
        <v>10</v>
      </c>
      <c r="H386" s="6" t="n">
        <v>29.77</v>
      </c>
      <c r="I386" s="6" t="n">
        <v>-297.7</v>
      </c>
      <c r="J386" s="6" t="n">
        <v>-0</v>
      </c>
      <c r="K386" s="6" t="n">
        <v>-0</v>
      </c>
      <c r="L386" s="6" t="n">
        <v>-0.15</v>
      </c>
      <c r="M386" s="6" t="s">
        <f>=I386+J386+K386+L386</f>
      </c>
      <c r="N386" s="16"/>
    </row>
    <row collapsed="false" customFormat="false" customHeight="false" hidden="false" ht="12.1" outlineLevel="0" r="387">
      <c r="A387" s="20" t="n">
        <v>45643.566944444</v>
      </c>
      <c r="B387" s="16" t="s">
        <v>39</v>
      </c>
      <c r="C387" s="16" t="s">
        <v>785</v>
      </c>
      <c r="D387" s="16" t="s">
        <v>688</v>
      </c>
      <c r="E387" s="16" t="s">
        <v>17</v>
      </c>
      <c r="F387" s="16" t="s">
        <v>19</v>
      </c>
      <c r="G387" s="7" t="n">
        <v>10</v>
      </c>
      <c r="H387" s="6" t="n">
        <v>45.55</v>
      </c>
      <c r="I387" s="6" t="n">
        <v>-455.5</v>
      </c>
      <c r="J387" s="6" t="n">
        <v>-0</v>
      </c>
      <c r="K387" s="6" t="n">
        <v>-0.27</v>
      </c>
      <c r="L387" s="6" t="n">
        <v>-0</v>
      </c>
      <c r="M387" s="6" t="s">
        <f>=I387+J387+K387+L387</f>
      </c>
      <c r="N387" s="16"/>
    </row>
    <row collapsed="false" customFormat="false" customHeight="false" hidden="false" ht="12.1" outlineLevel="0" r="388">
      <c r="A388" s="20" t="n">
        <v>45643.600069444</v>
      </c>
      <c r="B388" s="16" t="s">
        <v>59</v>
      </c>
      <c r="C388" s="16" t="s">
        <v>820</v>
      </c>
      <c r="D388" s="16" t="s">
        <v>688</v>
      </c>
      <c r="E388" s="16" t="s">
        <v>17</v>
      </c>
      <c r="F388" s="16" t="s">
        <v>19</v>
      </c>
      <c r="G388" s="7" t="n">
        <v>2</v>
      </c>
      <c r="H388" s="6" t="n">
        <v>64.22</v>
      </c>
      <c r="I388" s="6" t="n">
        <v>-128.44</v>
      </c>
      <c r="J388" s="6" t="n">
        <v>-0</v>
      </c>
      <c r="K388" s="6" t="n">
        <v>-0.08</v>
      </c>
      <c r="L388" s="6" t="n">
        <v>-0</v>
      </c>
      <c r="M388" s="6" t="s">
        <f>=I388+J388+K388+L388</f>
      </c>
      <c r="N388" s="16"/>
    </row>
    <row collapsed="false" customFormat="false" customHeight="false" hidden="false" ht="12.1" outlineLevel="0" r="389">
      <c r="A389" s="20" t="n">
        <v>45643.610185185</v>
      </c>
      <c r="B389" s="16" t="s">
        <v>65</v>
      </c>
      <c r="C389" s="16" t="s">
        <v>800</v>
      </c>
      <c r="D389" s="16" t="s">
        <v>688</v>
      </c>
      <c r="E389" s="16" t="s">
        <v>17</v>
      </c>
      <c r="F389" s="16" t="s">
        <v>19</v>
      </c>
      <c r="G389" s="7" t="n">
        <v>2</v>
      </c>
      <c r="H389" s="6" t="n">
        <v>76</v>
      </c>
      <c r="I389" s="6" t="n">
        <v>-152</v>
      </c>
      <c r="J389" s="6" t="n">
        <v>-0</v>
      </c>
      <c r="K389" s="6" t="n">
        <v>-0.09</v>
      </c>
      <c r="L389" s="6" t="n">
        <v>-0</v>
      </c>
      <c r="M389" s="6" t="s">
        <f>=I389+J389+K389+L389</f>
      </c>
      <c r="N389" s="16"/>
    </row>
    <row collapsed="false" customFormat="false" customHeight="false" hidden="false" ht="12.1" outlineLevel="0" r="390">
      <c r="A390" s="21" t="n">
        <v>45651</v>
      </c>
      <c r="B390" s="22" t="s">
        <v>791</v>
      </c>
      <c r="C390" s="22" t="s">
        <v>1002</v>
      </c>
      <c r="D390" s="22" t="s">
        <v>791</v>
      </c>
      <c r="E390" s="22" t="s">
        <v>791</v>
      </c>
      <c r="F390" s="22" t="s">
        <v>19</v>
      </c>
      <c r="G390" s="23" t="n">
        <v>1</v>
      </c>
      <c r="H390" s="24" t="n">
        <v>23</v>
      </c>
      <c r="I390" s="24" t="n">
        <v>23</v>
      </c>
      <c r="J390" s="24" t="n">
        <v>0</v>
      </c>
      <c r="K390" s="24" t="n">
        <v>-0</v>
      </c>
      <c r="L390" s="24" t="n">
        <v>-0</v>
      </c>
      <c r="M390" s="6" t="s">
        <f>=I390+J390+K390+L390</f>
      </c>
      <c r="N390" s="22"/>
    </row>
    <row collapsed="false" customFormat="false" customHeight="false" hidden="false" ht="12.1" outlineLevel="0" r="391">
      <c r="A391" s="29" t="n">
        <v>45660</v>
      </c>
      <c r="B391" s="30" t="s">
        <v>977</v>
      </c>
      <c r="C391" s="30" t="s">
        <v>1003</v>
      </c>
      <c r="D391" s="30" t="s">
        <v>977</v>
      </c>
      <c r="E391" s="30" t="s">
        <v>977</v>
      </c>
      <c r="F391" s="30" t="s">
        <v>19</v>
      </c>
      <c r="G391" s="31" t="n">
        <v>1</v>
      </c>
      <c r="H391" s="32" t="n">
        <v>-208</v>
      </c>
      <c r="I391" s="32" t="n">
        <v>-208</v>
      </c>
      <c r="J391" s="32" t="n">
        <v>0</v>
      </c>
      <c r="K391" s="32" t="n">
        <v>-0</v>
      </c>
      <c r="L391" s="32" t="n">
        <v>-0</v>
      </c>
      <c r="M391" s="6" t="s">
        <f>=I391+J391+K391+L391</f>
      </c>
      <c r="N391" s="30"/>
    </row>
    <row collapsed="false" customFormat="false" customHeight="false" hidden="false" ht="12.1" outlineLevel="0" r="392">
      <c r="A392" s="21" t="n">
        <v>45666</v>
      </c>
      <c r="B392" s="22" t="s">
        <v>791</v>
      </c>
      <c r="C392" s="22" t="s">
        <v>1004</v>
      </c>
      <c r="D392" s="22" t="s">
        <v>791</v>
      </c>
      <c r="E392" s="22" t="s">
        <v>791</v>
      </c>
      <c r="F392" s="22" t="s">
        <v>19</v>
      </c>
      <c r="G392" s="23" t="n">
        <v>1</v>
      </c>
      <c r="H392" s="24" t="n">
        <v>54.1</v>
      </c>
      <c r="I392" s="24" t="n">
        <v>54.1</v>
      </c>
      <c r="J392" s="24" t="n">
        <v>0</v>
      </c>
      <c r="K392" s="24" t="n">
        <v>-0</v>
      </c>
      <c r="L392" s="24" t="n">
        <v>-0</v>
      </c>
      <c r="M392" s="6" t="s">
        <f>=I392+J392+K392+L392</f>
      </c>
      <c r="N392" s="22"/>
    </row>
    <row collapsed="false" customFormat="false" customHeight="false" hidden="false" ht="12.1" outlineLevel="0" r="393">
      <c r="A393" s="21" t="n">
        <v>45666</v>
      </c>
      <c r="B393" s="22" t="s">
        <v>791</v>
      </c>
      <c r="C393" s="22" t="s">
        <v>1005</v>
      </c>
      <c r="D393" s="22" t="s">
        <v>791</v>
      </c>
      <c r="E393" s="22" t="s">
        <v>791</v>
      </c>
      <c r="F393" s="22" t="s">
        <v>19</v>
      </c>
      <c r="G393" s="23" t="n">
        <v>1</v>
      </c>
      <c r="H393" s="24" t="n">
        <v>11.26</v>
      </c>
      <c r="I393" s="24" t="n">
        <v>11.26</v>
      </c>
      <c r="J393" s="24" t="n">
        <v>0</v>
      </c>
      <c r="K393" s="24" t="n">
        <v>-0</v>
      </c>
      <c r="L393" s="24" t="n">
        <v>-0</v>
      </c>
      <c r="M393" s="6" t="s">
        <f>=I393+J393+K393+L393</f>
      </c>
      <c r="N393" s="22"/>
    </row>
    <row collapsed="false" customFormat="false" customHeight="false" hidden="false" ht="12.1" outlineLevel="0" r="394">
      <c r="A394" s="21" t="n">
        <v>45666</v>
      </c>
      <c r="B394" s="22" t="s">
        <v>791</v>
      </c>
      <c r="C394" s="22" t="s">
        <v>1006</v>
      </c>
      <c r="D394" s="22" t="s">
        <v>791</v>
      </c>
      <c r="E394" s="22" t="s">
        <v>791</v>
      </c>
      <c r="F394" s="22" t="s">
        <v>19</v>
      </c>
      <c r="G394" s="23" t="n">
        <v>1</v>
      </c>
      <c r="H394" s="24" t="n">
        <v>17.61</v>
      </c>
      <c r="I394" s="24" t="n">
        <v>17.61</v>
      </c>
      <c r="J394" s="24" t="n">
        <v>0</v>
      </c>
      <c r="K394" s="24" t="n">
        <v>-0</v>
      </c>
      <c r="L394" s="24" t="n">
        <v>-0</v>
      </c>
      <c r="M394" s="6" t="s">
        <f>=I394+J394+K394+L394</f>
      </c>
      <c r="N394" s="22"/>
    </row>
    <row collapsed="false" customFormat="false" customHeight="false" hidden="false" ht="12.1" outlineLevel="0" r="395">
      <c r="A395" s="21" t="n">
        <v>45666</v>
      </c>
      <c r="B395" s="22" t="s">
        <v>875</v>
      </c>
      <c r="C395" s="22" t="s">
        <v>997</v>
      </c>
      <c r="D395" s="22" t="s">
        <v>875</v>
      </c>
      <c r="E395" s="22" t="s">
        <v>875</v>
      </c>
      <c r="F395" s="22" t="s">
        <v>19</v>
      </c>
      <c r="G395" s="23" t="n">
        <v>1</v>
      </c>
      <c r="H395" s="24" t="n">
        <v>43.33</v>
      </c>
      <c r="I395" s="24" t="n">
        <v>43.33</v>
      </c>
      <c r="J395" s="24" t="n">
        <v>0</v>
      </c>
      <c r="K395" s="24" t="n">
        <v>-0</v>
      </c>
      <c r="L395" s="24" t="n">
        <v>-0</v>
      </c>
      <c r="M395" s="6" t="s">
        <f>=I395+J395+K395+L395</f>
      </c>
      <c r="N395" s="22"/>
    </row>
    <row collapsed="false" customFormat="false" customHeight="false" hidden="false" ht="12.1" outlineLevel="0" r="396">
      <c r="A396" s="21" t="n">
        <v>45670</v>
      </c>
      <c r="B396" s="22" t="s">
        <v>791</v>
      </c>
      <c r="C396" s="22" t="s">
        <v>1007</v>
      </c>
      <c r="D396" s="22" t="s">
        <v>791</v>
      </c>
      <c r="E396" s="22" t="s">
        <v>791</v>
      </c>
      <c r="F396" s="22" t="s">
        <v>19</v>
      </c>
      <c r="G396" s="23" t="n">
        <v>10</v>
      </c>
      <c r="H396" s="24" t="n">
        <v>0.18</v>
      </c>
      <c r="I396" s="24" t="n">
        <v>1.8</v>
      </c>
      <c r="J396" s="24" t="n">
        <v>0</v>
      </c>
      <c r="K396" s="24" t="n">
        <v>-0</v>
      </c>
      <c r="L396" s="24" t="n">
        <v>-0</v>
      </c>
      <c r="M396" s="6" t="s">
        <f>=I396+J396+K396+L396</f>
      </c>
      <c r="N396" s="22"/>
    </row>
    <row collapsed="false" customFormat="false" customHeight="false" hidden="false" ht="12.1" outlineLevel="0" r="397">
      <c r="A397" s="21" t="n">
        <v>45674</v>
      </c>
      <c r="B397" s="22" t="s">
        <v>791</v>
      </c>
      <c r="C397" s="22" t="s">
        <v>1008</v>
      </c>
      <c r="D397" s="22" t="s">
        <v>791</v>
      </c>
      <c r="E397" s="22" t="s">
        <v>791</v>
      </c>
      <c r="F397" s="22" t="s">
        <v>19</v>
      </c>
      <c r="G397" s="23" t="n">
        <v>1</v>
      </c>
      <c r="H397" s="24" t="n">
        <v>32.54</v>
      </c>
      <c r="I397" s="24" t="n">
        <v>32.54</v>
      </c>
      <c r="J397" s="24" t="n">
        <v>0</v>
      </c>
      <c r="K397" s="24" t="n">
        <v>-0</v>
      </c>
      <c r="L397" s="24" t="n">
        <v>-0</v>
      </c>
      <c r="M397" s="6" t="s">
        <f>=I397+J397+K397+L397</f>
      </c>
      <c r="N397" s="22"/>
    </row>
    <row collapsed="false" customFormat="false" customHeight="false" hidden="false" ht="12.1" outlineLevel="0" r="398">
      <c r="A398" s="21" t="n">
        <v>45680</v>
      </c>
      <c r="B398" s="22" t="s">
        <v>791</v>
      </c>
      <c r="C398" s="22" t="s">
        <v>1009</v>
      </c>
      <c r="D398" s="22" t="s">
        <v>791</v>
      </c>
      <c r="E398" s="22" t="s">
        <v>791</v>
      </c>
      <c r="F398" s="22" t="s">
        <v>19</v>
      </c>
      <c r="G398" s="23" t="n">
        <v>1</v>
      </c>
      <c r="H398" s="24" t="n">
        <v>45.17</v>
      </c>
      <c r="I398" s="24" t="n">
        <v>45.17</v>
      </c>
      <c r="J398" s="24" t="n">
        <v>0</v>
      </c>
      <c r="K398" s="24" t="n">
        <v>-0</v>
      </c>
      <c r="L398" s="24" t="n">
        <v>-0</v>
      </c>
      <c r="M398" s="6" t="s">
        <f>=I398+J398+K398+L398</f>
      </c>
      <c r="N398" s="22"/>
    </row>
    <row collapsed="false" customFormat="false" customHeight="false" hidden="false" ht="12.1" outlineLevel="0" r="399">
      <c r="A399" s="21" t="n">
        <v>45685</v>
      </c>
      <c r="B399" s="22" t="s">
        <v>791</v>
      </c>
      <c r="C399" s="22" t="s">
        <v>1010</v>
      </c>
      <c r="D399" s="22" t="s">
        <v>791</v>
      </c>
      <c r="E399" s="22" t="s">
        <v>791</v>
      </c>
      <c r="F399" s="22" t="s">
        <v>19</v>
      </c>
      <c r="G399" s="23" t="n">
        <v>1</v>
      </c>
      <c r="H399" s="24" t="n">
        <v>29.17</v>
      </c>
      <c r="I399" s="24" t="n">
        <v>29.17</v>
      </c>
      <c r="J399" s="24" t="n">
        <v>0</v>
      </c>
      <c r="K399" s="24" t="n">
        <v>-0</v>
      </c>
      <c r="L399" s="24" t="n">
        <v>-0</v>
      </c>
      <c r="M399" s="6" t="s">
        <f>=I399+J399+K399+L399</f>
      </c>
      <c r="N399" s="22"/>
    </row>
    <row collapsed="false" customFormat="false" customHeight="false" hidden="false" ht="12.1" outlineLevel="0" r="400">
      <c r="A400" s="21" t="n">
        <v>45686</v>
      </c>
      <c r="B400" s="22" t="s">
        <v>791</v>
      </c>
      <c r="C400" s="22" t="s">
        <v>1011</v>
      </c>
      <c r="D400" s="22" t="s">
        <v>791</v>
      </c>
      <c r="E400" s="22" t="s">
        <v>791</v>
      </c>
      <c r="F400" s="22" t="s">
        <v>19</v>
      </c>
      <c r="G400" s="23" t="n">
        <v>1</v>
      </c>
      <c r="H400" s="24" t="n">
        <v>182.52</v>
      </c>
      <c r="I400" s="24" t="n">
        <v>182.52</v>
      </c>
      <c r="J400" s="24" t="n">
        <v>0</v>
      </c>
      <c r="K400" s="24" t="n">
        <v>-0</v>
      </c>
      <c r="L400" s="24" t="n">
        <v>-0</v>
      </c>
      <c r="M400" s="6" t="s">
        <f>=I400+J400+K400+L400</f>
      </c>
      <c r="N400" s="22"/>
    </row>
    <row collapsed="false" customFormat="false" customHeight="false" hidden="false" ht="12.1" outlineLevel="0" r="401">
      <c r="A401" s="21" t="n">
        <v>45687</v>
      </c>
      <c r="B401" s="22" t="s">
        <v>791</v>
      </c>
      <c r="C401" s="22" t="s">
        <v>1012</v>
      </c>
      <c r="D401" s="22" t="s">
        <v>791</v>
      </c>
      <c r="E401" s="22" t="s">
        <v>791</v>
      </c>
      <c r="F401" s="22" t="s">
        <v>19</v>
      </c>
      <c r="G401" s="23" t="n">
        <v>1</v>
      </c>
      <c r="H401" s="24" t="n">
        <v>11.26</v>
      </c>
      <c r="I401" s="24" t="n">
        <v>11.26</v>
      </c>
      <c r="J401" s="24" t="n">
        <v>0</v>
      </c>
      <c r="K401" s="24" t="n">
        <v>-0</v>
      </c>
      <c r="L401" s="24" t="n">
        <v>-0</v>
      </c>
      <c r="M401" s="6" t="s">
        <f>=I401+J401+K401+L401</f>
      </c>
      <c r="N401" s="22"/>
    </row>
    <row collapsed="false" customFormat="false" customHeight="false" hidden="false" ht="12.1" outlineLevel="0" r="402">
      <c r="A402" s="21" t="n">
        <v>45691</v>
      </c>
      <c r="B402" s="22" t="s">
        <v>791</v>
      </c>
      <c r="C402" s="22" t="s">
        <v>1013</v>
      </c>
      <c r="D402" s="22" t="s">
        <v>791</v>
      </c>
      <c r="E402" s="22" t="s">
        <v>791</v>
      </c>
      <c r="F402" s="22" t="s">
        <v>19</v>
      </c>
      <c r="G402" s="23" t="n">
        <v>1</v>
      </c>
      <c r="H402" s="24" t="n">
        <v>16.82</v>
      </c>
      <c r="I402" s="24" t="n">
        <v>16.82</v>
      </c>
      <c r="J402" s="24" t="n">
        <v>0</v>
      </c>
      <c r="K402" s="24" t="n">
        <v>-0</v>
      </c>
      <c r="L402" s="24" t="n">
        <v>-0</v>
      </c>
      <c r="M402" s="6" t="s">
        <f>=I402+J402+K402+L402</f>
      </c>
      <c r="N402" s="22"/>
    </row>
    <row collapsed="false" customFormat="false" customHeight="false" hidden="false" ht="12.1" outlineLevel="0" r="403">
      <c r="A403" s="21" t="n">
        <v>45691</v>
      </c>
      <c r="B403" s="22" t="s">
        <v>875</v>
      </c>
      <c r="C403" s="22" t="s">
        <v>997</v>
      </c>
      <c r="D403" s="22" t="s">
        <v>875</v>
      </c>
      <c r="E403" s="22" t="s">
        <v>875</v>
      </c>
      <c r="F403" s="22" t="s">
        <v>19</v>
      </c>
      <c r="G403" s="23" t="n">
        <v>1</v>
      </c>
      <c r="H403" s="24" t="n">
        <v>44.26</v>
      </c>
      <c r="I403" s="24" t="n">
        <v>44.26</v>
      </c>
      <c r="J403" s="24" t="n">
        <v>0</v>
      </c>
      <c r="K403" s="24" t="n">
        <v>-0</v>
      </c>
      <c r="L403" s="24" t="n">
        <v>-0</v>
      </c>
      <c r="M403" s="6" t="s">
        <f>=I403+J403+K403+L403</f>
      </c>
      <c r="N403" s="22"/>
    </row>
    <row collapsed="false" customFormat="false" customHeight="false" hidden="false" ht="12.1" outlineLevel="0" r="404">
      <c r="A404" s="21" t="n">
        <v>45702</v>
      </c>
      <c r="B404" s="22" t="s">
        <v>791</v>
      </c>
      <c r="C404" s="22" t="s">
        <v>1014</v>
      </c>
      <c r="D404" s="22" t="s">
        <v>791</v>
      </c>
      <c r="E404" s="22" t="s">
        <v>791</v>
      </c>
      <c r="F404" s="22" t="s">
        <v>19</v>
      </c>
      <c r="G404" s="23" t="n">
        <v>1</v>
      </c>
      <c r="H404" s="24" t="n">
        <v>51.86</v>
      </c>
      <c r="I404" s="24" t="n">
        <v>51.86</v>
      </c>
      <c r="J404" s="24" t="n">
        <v>0</v>
      </c>
      <c r="K404" s="24" t="n">
        <v>-0</v>
      </c>
      <c r="L404" s="24" t="n">
        <v>-0</v>
      </c>
      <c r="M404" s="6" t="s">
        <f>=I404+J404+K404+L404</f>
      </c>
      <c r="N404" s="22"/>
    </row>
    <row collapsed="false" customFormat="false" customHeight="false" hidden="false" ht="12.1" outlineLevel="0" r="405">
      <c r="A405" s="21" t="n">
        <v>45719</v>
      </c>
      <c r="B405" s="22" t="s">
        <v>791</v>
      </c>
      <c r="C405" s="22" t="s">
        <v>1015</v>
      </c>
      <c r="D405" s="22" t="s">
        <v>791</v>
      </c>
      <c r="E405" s="22" t="s">
        <v>791</v>
      </c>
      <c r="F405" s="22" t="s">
        <v>19</v>
      </c>
      <c r="G405" s="23" t="n">
        <v>1</v>
      </c>
      <c r="H405" s="24" t="n">
        <v>11.26</v>
      </c>
      <c r="I405" s="24" t="n">
        <v>11.26</v>
      </c>
      <c r="J405" s="24" t="n">
        <v>0</v>
      </c>
      <c r="K405" s="24" t="n">
        <v>-0</v>
      </c>
      <c r="L405" s="24" t="n">
        <v>-0</v>
      </c>
      <c r="M405" s="6" t="s">
        <f>=I405+J405+K405+L405</f>
      </c>
      <c r="N405" s="22"/>
    </row>
    <row collapsed="false" customFormat="false" customHeight="false" hidden="false" ht="12.1" outlineLevel="0" r="406">
      <c r="A406" s="21" t="n">
        <v>45719</v>
      </c>
      <c r="B406" s="22" t="s">
        <v>791</v>
      </c>
      <c r="C406" s="22" t="s">
        <v>1016</v>
      </c>
      <c r="D406" s="22" t="s">
        <v>791</v>
      </c>
      <c r="E406" s="22" t="s">
        <v>791</v>
      </c>
      <c r="F406" s="22" t="s">
        <v>19</v>
      </c>
      <c r="G406" s="23" t="n">
        <v>1</v>
      </c>
      <c r="H406" s="24" t="n">
        <v>14.46</v>
      </c>
      <c r="I406" s="24" t="n">
        <v>14.46</v>
      </c>
      <c r="J406" s="24" t="n">
        <v>0</v>
      </c>
      <c r="K406" s="24" t="n">
        <v>-0</v>
      </c>
      <c r="L406" s="24" t="n">
        <v>-0</v>
      </c>
      <c r="M406" s="6" t="s">
        <f>=I406+J406+K406+L406</f>
      </c>
      <c r="N406" s="22"/>
    </row>
    <row collapsed="false" customFormat="false" customHeight="false" hidden="false" ht="12.1" outlineLevel="0" r="407">
      <c r="A407" s="21" t="n">
        <v>45719</v>
      </c>
      <c r="B407" s="22" t="s">
        <v>875</v>
      </c>
      <c r="C407" s="22" t="s">
        <v>997</v>
      </c>
      <c r="D407" s="22" t="s">
        <v>875</v>
      </c>
      <c r="E407" s="22" t="s">
        <v>875</v>
      </c>
      <c r="F407" s="22" t="s">
        <v>19</v>
      </c>
      <c r="G407" s="23" t="n">
        <v>1</v>
      </c>
      <c r="H407" s="24" t="n">
        <v>41.67</v>
      </c>
      <c r="I407" s="24" t="n">
        <v>41.67</v>
      </c>
      <c r="J407" s="24" t="n">
        <v>0</v>
      </c>
      <c r="K407" s="24" t="n">
        <v>-0</v>
      </c>
      <c r="L407" s="24" t="n">
        <v>-0</v>
      </c>
      <c r="M407" s="6" t="s">
        <f>=I407+J407+K407+L407</f>
      </c>
      <c r="N407" s="22"/>
    </row>
    <row collapsed="false" customFormat="false" customHeight="false" hidden="false" ht="12.1" outlineLevel="0" r="408">
      <c r="A408" s="21" t="n">
        <v>45742</v>
      </c>
      <c r="B408" s="22" t="s">
        <v>791</v>
      </c>
      <c r="C408" s="22" t="s">
        <v>1017</v>
      </c>
      <c r="D408" s="22" t="s">
        <v>791</v>
      </c>
      <c r="E408" s="22" t="s">
        <v>791</v>
      </c>
      <c r="F408" s="22" t="s">
        <v>19</v>
      </c>
      <c r="G408" s="23" t="n">
        <v>1</v>
      </c>
      <c r="H408" s="24" t="n">
        <v>56.1</v>
      </c>
      <c r="I408" s="24" t="n">
        <v>56.1</v>
      </c>
      <c r="J408" s="24" t="n">
        <v>0</v>
      </c>
      <c r="K408" s="24" t="n">
        <v>-0</v>
      </c>
      <c r="L408" s="24" t="n">
        <v>-0</v>
      </c>
      <c r="M408" s="6" t="s">
        <f>=I408+J408+K408+L408</f>
      </c>
      <c r="N408" s="22"/>
    </row>
    <row collapsed="false" customFormat="false" customHeight="false" hidden="false" ht="12.1" outlineLevel="0" r="409">
      <c r="A409" s="21" t="n">
        <v>45747</v>
      </c>
      <c r="B409" s="22" t="s">
        <v>791</v>
      </c>
      <c r="C409" s="22" t="s">
        <v>1018</v>
      </c>
      <c r="D409" s="22" t="s">
        <v>791</v>
      </c>
      <c r="E409" s="22" t="s">
        <v>791</v>
      </c>
      <c r="F409" s="22" t="s">
        <v>19</v>
      </c>
      <c r="G409" s="23" t="n">
        <v>1</v>
      </c>
      <c r="H409" s="24" t="n">
        <v>11.26</v>
      </c>
      <c r="I409" s="24" t="n">
        <v>11.26</v>
      </c>
      <c r="J409" s="24" t="n">
        <v>0</v>
      </c>
      <c r="K409" s="24" t="n">
        <v>-0</v>
      </c>
      <c r="L409" s="24" t="n">
        <v>-0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45748</v>
      </c>
      <c r="B410" s="22" t="s">
        <v>791</v>
      </c>
      <c r="C410" s="22" t="s">
        <v>1019</v>
      </c>
      <c r="D410" s="22" t="s">
        <v>791</v>
      </c>
      <c r="E410" s="22" t="s">
        <v>791</v>
      </c>
      <c r="F410" s="22" t="s">
        <v>19</v>
      </c>
      <c r="G410" s="23" t="n">
        <v>1</v>
      </c>
      <c r="H410" s="24" t="n">
        <v>15.25</v>
      </c>
      <c r="I410" s="24" t="n">
        <v>15.25</v>
      </c>
      <c r="J410" s="24" t="n">
        <v>0</v>
      </c>
      <c r="K410" s="24" t="n">
        <v>-0</v>
      </c>
      <c r="L410" s="24" t="n">
        <v>-0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45748</v>
      </c>
      <c r="B411" s="22" t="s">
        <v>875</v>
      </c>
      <c r="C411" s="22" t="s">
        <v>997</v>
      </c>
      <c r="D411" s="22" t="s">
        <v>875</v>
      </c>
      <c r="E411" s="22" t="s">
        <v>875</v>
      </c>
      <c r="F411" s="22" t="s">
        <v>19</v>
      </c>
      <c r="G411" s="23" t="n">
        <v>1</v>
      </c>
      <c r="H411" s="24" t="n">
        <v>41.38</v>
      </c>
      <c r="I411" s="24" t="n">
        <v>41.38</v>
      </c>
      <c r="J411" s="24" t="n">
        <v>0</v>
      </c>
      <c r="K411" s="24" t="n">
        <v>-0</v>
      </c>
      <c r="L411" s="24" t="n">
        <v>-0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45748.587523148</v>
      </c>
      <c r="B412" s="16" t="s">
        <v>48</v>
      </c>
      <c r="C412" s="16" t="s">
        <v>1020</v>
      </c>
      <c r="D412" s="16" t="s">
        <v>688</v>
      </c>
      <c r="E412" s="16" t="s">
        <v>17</v>
      </c>
      <c r="F412" s="16" t="s">
        <v>19</v>
      </c>
      <c r="G412" s="7" t="n">
        <v>3</v>
      </c>
      <c r="H412" s="6" t="n">
        <v>489.15</v>
      </c>
      <c r="I412" s="6" t="n">
        <v>-1467.45</v>
      </c>
      <c r="J412" s="6" t="n">
        <v>-0</v>
      </c>
      <c r="K412" s="6" t="n">
        <v>-0</v>
      </c>
      <c r="L412" s="6" t="n">
        <v>-0.73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45748.660798611</v>
      </c>
      <c r="B413" s="16" t="s">
        <v>73</v>
      </c>
      <c r="C413" s="16" t="s">
        <v>802</v>
      </c>
      <c r="D413" s="16" t="s">
        <v>688</v>
      </c>
      <c r="E413" s="16" t="s">
        <v>17</v>
      </c>
      <c r="F413" s="16" t="s">
        <v>19</v>
      </c>
      <c r="G413" s="7" t="n">
        <v>1000</v>
      </c>
      <c r="H413" s="6" t="n">
        <v>0.4977</v>
      </c>
      <c r="I413" s="6" t="n">
        <v>-497.7</v>
      </c>
      <c r="J413" s="6" t="n">
        <v>-0</v>
      </c>
      <c r="K413" s="6" t="n">
        <v>-0.3</v>
      </c>
      <c r="L413" s="6" t="n">
        <v>-0</v>
      </c>
      <c r="M413" s="6" t="s">
        <f>=I413+J413+K413+L413</f>
      </c>
      <c r="N413" s="16"/>
    </row>
    <row collapsed="false" customFormat="false" customHeight="false" hidden="false" ht="12.1" outlineLevel="0" r="414">
      <c r="A414" s="21" t="n">
        <v>45765</v>
      </c>
      <c r="B414" s="22" t="s">
        <v>791</v>
      </c>
      <c r="C414" s="22" t="s">
        <v>1021</v>
      </c>
      <c r="D414" s="22" t="s">
        <v>791</v>
      </c>
      <c r="E414" s="22" t="s">
        <v>791</v>
      </c>
      <c r="F414" s="22" t="s">
        <v>19</v>
      </c>
      <c r="G414" s="23" t="n">
        <v>1</v>
      </c>
      <c r="H414" s="24" t="n">
        <v>32.54</v>
      </c>
      <c r="I414" s="24" t="n">
        <v>32.54</v>
      </c>
      <c r="J414" s="24" t="n">
        <v>0</v>
      </c>
      <c r="K414" s="24" t="n">
        <v>-0</v>
      </c>
      <c r="L414" s="24" t="n">
        <v>-0</v>
      </c>
      <c r="M414" s="6" t="s">
        <f>=I414+J414+K414+L414</f>
      </c>
      <c r="N414" s="22"/>
    </row>
    <row collapsed="false" customFormat="false" customHeight="false" hidden="false" ht="12.1" outlineLevel="0" r="415">
      <c r="A415" s="21" t="n">
        <v>45776</v>
      </c>
      <c r="B415" s="22" t="s">
        <v>791</v>
      </c>
      <c r="C415" s="22" t="s">
        <v>1022</v>
      </c>
      <c r="D415" s="22" t="s">
        <v>791</v>
      </c>
      <c r="E415" s="22" t="s">
        <v>791</v>
      </c>
      <c r="F415" s="22" t="s">
        <v>19</v>
      </c>
      <c r="G415" s="23" t="n">
        <v>1</v>
      </c>
      <c r="H415" s="24" t="n">
        <v>29.17</v>
      </c>
      <c r="I415" s="24" t="n">
        <v>29.17</v>
      </c>
      <c r="J415" s="24" t="n">
        <v>0</v>
      </c>
      <c r="K415" s="24" t="n">
        <v>-0</v>
      </c>
      <c r="L415" s="24" t="n">
        <v>-0</v>
      </c>
      <c r="M415" s="6" t="s">
        <f>=I415+J415+K415+L415</f>
      </c>
      <c r="N415" s="22"/>
    </row>
    <row collapsed="false" customFormat="false" customHeight="false" hidden="false" ht="12.1" outlineLevel="0" r="416">
      <c r="A416" s="21" t="n">
        <v>45777</v>
      </c>
      <c r="B416" s="22" t="s">
        <v>791</v>
      </c>
      <c r="C416" s="22" t="s">
        <v>1023</v>
      </c>
      <c r="D416" s="22" t="s">
        <v>791</v>
      </c>
      <c r="E416" s="22" t="s">
        <v>791</v>
      </c>
      <c r="F416" s="22" t="s">
        <v>19</v>
      </c>
      <c r="G416" s="23" t="n">
        <v>2</v>
      </c>
      <c r="H416" s="24" t="n">
        <v>69.5</v>
      </c>
      <c r="I416" s="24" t="n">
        <v>139</v>
      </c>
      <c r="J416" s="24" t="n">
        <v>0</v>
      </c>
      <c r="K416" s="24" t="n">
        <v>-0</v>
      </c>
      <c r="L416" s="24" t="n">
        <v>-0</v>
      </c>
      <c r="M416" s="6" t="s">
        <f>=I416+J416+K416+L416</f>
      </c>
      <c r="N416" s="22"/>
    </row>
    <row collapsed="false" customFormat="false" customHeight="false" hidden="false" ht="12.1" outlineLevel="0" r="417">
      <c r="A417" s="21" t="n">
        <v>45777</v>
      </c>
      <c r="B417" s="22" t="s">
        <v>791</v>
      </c>
      <c r="C417" s="22" t="s">
        <v>1024</v>
      </c>
      <c r="D417" s="22" t="s">
        <v>791</v>
      </c>
      <c r="E417" s="22" t="s">
        <v>791</v>
      </c>
      <c r="F417" s="22" t="s">
        <v>19</v>
      </c>
      <c r="G417" s="23" t="n">
        <v>1</v>
      </c>
      <c r="H417" s="24" t="n">
        <v>11.26</v>
      </c>
      <c r="I417" s="24" t="n">
        <v>11.26</v>
      </c>
      <c r="J417" s="24" t="n">
        <v>0</v>
      </c>
      <c r="K417" s="24" t="n">
        <v>-0</v>
      </c>
      <c r="L417" s="24" t="n">
        <v>-0</v>
      </c>
      <c r="M417" s="6" t="s">
        <f>=I417+J417+K417+L417</f>
      </c>
      <c r="N417" s="22"/>
    </row>
    <row collapsed="false" customFormat="false" customHeight="false" hidden="false" ht="12.1" outlineLevel="0" r="418">
      <c r="A418" s="21" t="n">
        <v>45782</v>
      </c>
      <c r="B418" s="22" t="s">
        <v>791</v>
      </c>
      <c r="C418" s="22" t="s">
        <v>1025</v>
      </c>
      <c r="D418" s="22" t="s">
        <v>791</v>
      </c>
      <c r="E418" s="22" t="s">
        <v>791</v>
      </c>
      <c r="F418" s="22" t="s">
        <v>19</v>
      </c>
      <c r="G418" s="23" t="n">
        <v>1</v>
      </c>
      <c r="H418" s="24" t="n">
        <v>14.03</v>
      </c>
      <c r="I418" s="24" t="n">
        <v>14.03</v>
      </c>
      <c r="J418" s="24" t="n">
        <v>0</v>
      </c>
      <c r="K418" s="24" t="n">
        <v>-0</v>
      </c>
      <c r="L418" s="24" t="n">
        <v>-0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45782</v>
      </c>
      <c r="B419" s="22" t="s">
        <v>791</v>
      </c>
      <c r="C419" s="22" t="s">
        <v>1026</v>
      </c>
      <c r="D419" s="22" t="s">
        <v>791</v>
      </c>
      <c r="E419" s="22" t="s">
        <v>791</v>
      </c>
      <c r="F419" s="22" t="s">
        <v>19</v>
      </c>
      <c r="G419" s="23" t="n">
        <v>1</v>
      </c>
      <c r="H419" s="24" t="n">
        <v>127.14</v>
      </c>
      <c r="I419" s="24" t="n">
        <v>127.14</v>
      </c>
      <c r="J419" s="24" t="n">
        <v>0</v>
      </c>
      <c r="K419" s="24" t="n">
        <v>-0</v>
      </c>
      <c r="L419" s="24" t="n">
        <v>-0</v>
      </c>
      <c r="M419" s="6" t="s">
        <f>=I419+J419+K419+L419</f>
      </c>
      <c r="N419" s="22"/>
    </row>
    <row collapsed="false" customFormat="false" customHeight="false" hidden="false" ht="12.1" outlineLevel="0" r="420">
      <c r="A420" s="21" t="n">
        <v>45782</v>
      </c>
      <c r="B420" s="22" t="s">
        <v>875</v>
      </c>
      <c r="C420" s="22" t="s">
        <v>1027</v>
      </c>
      <c r="D420" s="22" t="s">
        <v>875</v>
      </c>
      <c r="E420" s="22" t="s">
        <v>875</v>
      </c>
      <c r="F420" s="22" t="s">
        <v>19</v>
      </c>
      <c r="G420" s="23" t="n">
        <v>1</v>
      </c>
      <c r="H420" s="24" t="n">
        <v>3000</v>
      </c>
      <c r="I420" s="24" t="n">
        <v>3000</v>
      </c>
      <c r="J420" s="24" t="n">
        <v>0</v>
      </c>
      <c r="K420" s="24" t="n">
        <v>-0</v>
      </c>
      <c r="L420" s="24" t="n">
        <v>-0</v>
      </c>
      <c r="M420" s="6" t="s">
        <f>=I420+J420+K420+L420</f>
      </c>
      <c r="N420" s="22"/>
    </row>
    <row collapsed="false" customFormat="false" customHeight="false" hidden="false" ht="12.1" outlineLevel="0" r="421">
      <c r="A421" s="21" t="n">
        <v>45782</v>
      </c>
      <c r="B421" s="22" t="s">
        <v>875</v>
      </c>
      <c r="C421" s="22" t="s">
        <v>997</v>
      </c>
      <c r="D421" s="22" t="s">
        <v>875</v>
      </c>
      <c r="E421" s="22" t="s">
        <v>875</v>
      </c>
      <c r="F421" s="22" t="s">
        <v>19</v>
      </c>
      <c r="G421" s="23" t="n">
        <v>1</v>
      </c>
      <c r="H421" s="24" t="n">
        <v>40.65</v>
      </c>
      <c r="I421" s="24" t="n">
        <v>40.65</v>
      </c>
      <c r="J421" s="24" t="n">
        <v>0</v>
      </c>
      <c r="K421" s="24" t="n">
        <v>-0</v>
      </c>
      <c r="L421" s="24" t="n">
        <v>-0</v>
      </c>
      <c r="M421" s="6" t="s">
        <f>=I421+J421+K421+L421</f>
      </c>
      <c r="N421" s="22"/>
    </row>
    <row collapsed="false" customFormat="false" customHeight="false" hidden="false" ht="12.1" outlineLevel="0" r="422">
      <c r="A422" s="21" t="n">
        <v>45783</v>
      </c>
      <c r="B422" s="22" t="s">
        <v>791</v>
      </c>
      <c r="C422" s="22" t="s">
        <v>1028</v>
      </c>
      <c r="D422" s="22" t="s">
        <v>791</v>
      </c>
      <c r="E422" s="22" t="s">
        <v>791</v>
      </c>
      <c r="F422" s="22" t="s">
        <v>19</v>
      </c>
      <c r="G422" s="23" t="n">
        <v>1</v>
      </c>
      <c r="H422" s="24" t="n">
        <v>339</v>
      </c>
      <c r="I422" s="24" t="n">
        <v>339</v>
      </c>
      <c r="J422" s="24" t="n">
        <v>0</v>
      </c>
      <c r="K422" s="24" t="n">
        <v>-0</v>
      </c>
      <c r="L422" s="24" t="n">
        <v>-0</v>
      </c>
      <c r="M422" s="6" t="s">
        <f>=I422+J422+K422+L422</f>
      </c>
      <c r="N422" s="22"/>
    </row>
    <row collapsed="false" customFormat="false" customHeight="false" hidden="false" ht="12.1" outlineLevel="0" r="423">
      <c r="A423" s="20" t="n">
        <v>45783.4821875</v>
      </c>
      <c r="B423" s="16" t="s">
        <v>108</v>
      </c>
      <c r="C423" s="16" t="s">
        <v>1029</v>
      </c>
      <c r="D423" s="16" t="s">
        <v>688</v>
      </c>
      <c r="E423" s="16" t="s">
        <v>105</v>
      </c>
      <c r="F423" s="16" t="s">
        <v>19</v>
      </c>
      <c r="G423" s="7" t="n">
        <v>1</v>
      </c>
      <c r="H423" s="6" t="n">
        <v>104.81</v>
      </c>
      <c r="I423" s="6" t="n">
        <v>-1048.1</v>
      </c>
      <c r="J423" s="6" t="n">
        <v>-9.04</v>
      </c>
      <c r="K423" s="6" t="n">
        <v>-0.63</v>
      </c>
      <c r="L423" s="6" t="n">
        <v>-0.16</v>
      </c>
      <c r="M423" s="6" t="s">
        <f>=I423+J423+K423+L423</f>
      </c>
      <c r="N423" s="16"/>
    </row>
    <row collapsed="false" customFormat="false" customHeight="false" hidden="false" ht="12.1" outlineLevel="0" r="424">
      <c r="A424" s="20" t="n">
        <v>45783.482546296</v>
      </c>
      <c r="B424" s="16" t="s">
        <v>120</v>
      </c>
      <c r="C424" s="16" t="s">
        <v>1030</v>
      </c>
      <c r="D424" s="16" t="s">
        <v>688</v>
      </c>
      <c r="E424" s="16" t="s">
        <v>105</v>
      </c>
      <c r="F424" s="16" t="s">
        <v>19</v>
      </c>
      <c r="G424" s="7" t="n">
        <v>1</v>
      </c>
      <c r="H424" s="6" t="n">
        <v>100.97</v>
      </c>
      <c r="I424" s="6" t="n">
        <v>-1009.7</v>
      </c>
      <c r="J424" s="6" t="n">
        <v>-3.51</v>
      </c>
      <c r="K424" s="6" t="n">
        <v>-0.6</v>
      </c>
      <c r="L424" s="6" t="n">
        <v>-0.15</v>
      </c>
      <c r="M424" s="6" t="s">
        <f>=I424+J424+K424+L424</f>
      </c>
      <c r="N424" s="16"/>
    </row>
    <row collapsed="false" customFormat="false" customHeight="false" hidden="false" ht="12.1" outlineLevel="0" r="425">
      <c r="A425" s="20" t="n">
        <v>45783.483356481</v>
      </c>
      <c r="B425" s="16" t="s">
        <v>123</v>
      </c>
      <c r="C425" s="16" t="s">
        <v>1031</v>
      </c>
      <c r="D425" s="16" t="s">
        <v>688</v>
      </c>
      <c r="E425" s="16" t="s">
        <v>105</v>
      </c>
      <c r="F425" s="16" t="s">
        <v>19</v>
      </c>
      <c r="G425" s="7" t="n">
        <v>1</v>
      </c>
      <c r="H425" s="6" t="n">
        <v>100.05</v>
      </c>
      <c r="I425" s="6" t="n">
        <v>-1000.5</v>
      </c>
      <c r="J425" s="6" t="n">
        <v>-19.23</v>
      </c>
      <c r="K425" s="6" t="n">
        <v>-0.6</v>
      </c>
      <c r="L425" s="6" t="n">
        <v>-0.15</v>
      </c>
      <c r="M425" s="6" t="s">
        <f>=I425+J425+K425+L425</f>
      </c>
      <c r="N425" s="16"/>
    </row>
    <row collapsed="false" customFormat="false" customHeight="false" hidden="false" ht="12.1" outlineLevel="0" r="426">
      <c r="A426" s="21" t="n">
        <v>45789</v>
      </c>
      <c r="B426" s="22" t="s">
        <v>791</v>
      </c>
      <c r="C426" s="22" t="s">
        <v>1032</v>
      </c>
      <c r="D426" s="22" t="s">
        <v>791</v>
      </c>
      <c r="E426" s="22" t="s">
        <v>791</v>
      </c>
      <c r="F426" s="22" t="s">
        <v>19</v>
      </c>
      <c r="G426" s="23" t="n">
        <v>1</v>
      </c>
      <c r="H426" s="24" t="n">
        <v>22.19</v>
      </c>
      <c r="I426" s="24" t="n">
        <v>22.19</v>
      </c>
      <c r="J426" s="24" t="n">
        <v>0</v>
      </c>
      <c r="K426" s="24" t="n">
        <v>-0</v>
      </c>
      <c r="L426" s="24" t="n">
        <v>-0</v>
      </c>
      <c r="M426" s="6" t="s">
        <f>=I426+J426+K426+L426</f>
      </c>
      <c r="N426" s="22"/>
    </row>
    <row collapsed="false" customFormat="false" customHeight="false" hidden="false" ht="12.1" outlineLevel="0" r="427">
      <c r="A427" s="21" t="n">
        <v>45791</v>
      </c>
      <c r="B427" s="22" t="s">
        <v>791</v>
      </c>
      <c r="C427" s="22" t="s">
        <v>1033</v>
      </c>
      <c r="D427" s="22" t="s">
        <v>791</v>
      </c>
      <c r="E427" s="22" t="s">
        <v>791</v>
      </c>
      <c r="F427" s="22" t="s">
        <v>19</v>
      </c>
      <c r="G427" s="23" t="n">
        <v>1</v>
      </c>
      <c r="H427" s="24" t="n">
        <v>35.65</v>
      </c>
      <c r="I427" s="24" t="n">
        <v>35.65</v>
      </c>
      <c r="J427" s="24" t="n">
        <v>0</v>
      </c>
      <c r="K427" s="24" t="n">
        <v>-0</v>
      </c>
      <c r="L427" s="24" t="n">
        <v>-0</v>
      </c>
      <c r="M427" s="6" t="s">
        <f>=I427+J427+K427+L427</f>
      </c>
      <c r="N427" s="22"/>
    </row>
    <row collapsed="false" customFormat="false" customHeight="false" hidden="false" ht="12.1" outlineLevel="0" r="428">
      <c r="A428" s="21" t="n">
        <v>45804</v>
      </c>
      <c r="B428" s="22" t="s">
        <v>791</v>
      </c>
      <c r="C428" s="22" t="s">
        <v>1034</v>
      </c>
      <c r="D428" s="22" t="s">
        <v>791</v>
      </c>
      <c r="E428" s="22" t="s">
        <v>791</v>
      </c>
      <c r="F428" s="22" t="s">
        <v>19</v>
      </c>
      <c r="G428" s="23" t="n">
        <v>1</v>
      </c>
      <c r="H428" s="24" t="n">
        <v>27.12</v>
      </c>
      <c r="I428" s="24" t="n">
        <v>27.12</v>
      </c>
      <c r="J428" s="24" t="n">
        <v>0</v>
      </c>
      <c r="K428" s="24" t="n">
        <v>-0</v>
      </c>
      <c r="L428" s="24" t="n">
        <v>-0</v>
      </c>
      <c r="M428" s="6" t="s">
        <f>=I428+J428+K428+L428</f>
      </c>
      <c r="N428" s="22"/>
    </row>
    <row collapsed="false" customFormat="false" customHeight="false" hidden="false" ht="12.1" outlineLevel="0" r="429">
      <c r="A429" s="21" t="n">
        <v>45807</v>
      </c>
      <c r="B429" s="22" t="s">
        <v>791</v>
      </c>
      <c r="C429" s="22" t="s">
        <v>1035</v>
      </c>
      <c r="D429" s="22" t="s">
        <v>791</v>
      </c>
      <c r="E429" s="22" t="s">
        <v>791</v>
      </c>
      <c r="F429" s="22" t="s">
        <v>19</v>
      </c>
      <c r="G429" s="23" t="n">
        <v>1</v>
      </c>
      <c r="H429" s="24" t="n">
        <v>11.26</v>
      </c>
      <c r="I429" s="24" t="n">
        <v>11.26</v>
      </c>
      <c r="J429" s="24" t="n">
        <v>0</v>
      </c>
      <c r="K429" s="24" t="n">
        <v>-0</v>
      </c>
      <c r="L429" s="24" t="n">
        <v>-0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45810</v>
      </c>
      <c r="B430" s="22" t="s">
        <v>791</v>
      </c>
      <c r="C430" s="22" t="s">
        <v>1036</v>
      </c>
      <c r="D430" s="22" t="s">
        <v>791</v>
      </c>
      <c r="E430" s="22" t="s">
        <v>791</v>
      </c>
      <c r="F430" s="22" t="s">
        <v>19</v>
      </c>
      <c r="G430" s="23" t="n">
        <v>1</v>
      </c>
      <c r="H430" s="24" t="n">
        <v>26.3</v>
      </c>
      <c r="I430" s="24" t="n">
        <v>26.3</v>
      </c>
      <c r="J430" s="24" t="n">
        <v>0</v>
      </c>
      <c r="K430" s="24" t="n">
        <v>-0</v>
      </c>
      <c r="L430" s="24" t="n">
        <v>-0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45810</v>
      </c>
      <c r="B431" s="22" t="s">
        <v>791</v>
      </c>
      <c r="C431" s="22" t="s">
        <v>1037</v>
      </c>
      <c r="D431" s="22" t="s">
        <v>791</v>
      </c>
      <c r="E431" s="22" t="s">
        <v>791</v>
      </c>
      <c r="F431" s="22" t="s">
        <v>19</v>
      </c>
      <c r="G431" s="23" t="n">
        <v>1</v>
      </c>
      <c r="H431" s="24" t="n">
        <v>13.75</v>
      </c>
      <c r="I431" s="24" t="n">
        <v>13.75</v>
      </c>
      <c r="J431" s="24" t="n">
        <v>0</v>
      </c>
      <c r="K431" s="24" t="n">
        <v>-0</v>
      </c>
      <c r="L431" s="24" t="n">
        <v>-0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45810</v>
      </c>
      <c r="B432" s="22" t="s">
        <v>875</v>
      </c>
      <c r="C432" s="22" t="s">
        <v>997</v>
      </c>
      <c r="D432" s="22" t="s">
        <v>875</v>
      </c>
      <c r="E432" s="22" t="s">
        <v>875</v>
      </c>
      <c r="F432" s="22" t="s">
        <v>19</v>
      </c>
      <c r="G432" s="23" t="n">
        <v>1</v>
      </c>
      <c r="H432" s="24" t="n">
        <v>40.67</v>
      </c>
      <c r="I432" s="24" t="n">
        <v>40.67</v>
      </c>
      <c r="J432" s="24" t="n">
        <v>0</v>
      </c>
      <c r="K432" s="24" t="n">
        <v>-0</v>
      </c>
      <c r="L432" s="24" t="n">
        <v>-0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45811</v>
      </c>
      <c r="B433" s="22" t="s">
        <v>791</v>
      </c>
      <c r="C433" s="22" t="s">
        <v>1038</v>
      </c>
      <c r="D433" s="22" t="s">
        <v>791</v>
      </c>
      <c r="E433" s="22" t="s">
        <v>791</v>
      </c>
      <c r="F433" s="22" t="s">
        <v>19</v>
      </c>
      <c r="G433" s="23" t="n">
        <v>1</v>
      </c>
      <c r="H433" s="24" t="n">
        <v>56.1</v>
      </c>
      <c r="I433" s="24" t="n">
        <v>56.1</v>
      </c>
      <c r="J433" s="24" t="n">
        <v>0</v>
      </c>
      <c r="K433" s="24" t="n">
        <v>-0</v>
      </c>
      <c r="L433" s="24" t="n">
        <v>-0</v>
      </c>
      <c r="M433" s="6" t="s">
        <f>=I433+J433+K433+L433</f>
      </c>
      <c r="N433" s="22"/>
    </row>
    <row collapsed="false" customFormat="false" customHeight="false" hidden="false" ht="12.1" outlineLevel="0" r="434">
      <c r="A434" s="21" t="n">
        <v>45812</v>
      </c>
      <c r="B434" s="22" t="s">
        <v>791</v>
      </c>
      <c r="C434" s="22" t="s">
        <v>1039</v>
      </c>
      <c r="D434" s="22" t="s">
        <v>791</v>
      </c>
      <c r="E434" s="22" t="s">
        <v>791</v>
      </c>
      <c r="F434" s="22" t="s">
        <v>19</v>
      </c>
      <c r="G434" s="23" t="n">
        <v>1</v>
      </c>
      <c r="H434" s="24" t="n">
        <v>56.84</v>
      </c>
      <c r="I434" s="24" t="n">
        <v>56.84</v>
      </c>
      <c r="J434" s="24" t="n">
        <v>0</v>
      </c>
      <c r="K434" s="24" t="n">
        <v>-0</v>
      </c>
      <c r="L434" s="24" t="n">
        <v>-0</v>
      </c>
      <c r="M434" s="6" t="s">
        <f>=I434+J434+K434+L434</f>
      </c>
      <c r="N434" s="22"/>
    </row>
    <row collapsed="false" customFormat="false" customHeight="false" hidden="false" ht="12.1" outlineLevel="0" r="435">
      <c r="A435" s="21" t="n">
        <v>45812</v>
      </c>
      <c r="B435" s="22" t="s">
        <v>791</v>
      </c>
      <c r="C435" s="22" t="s">
        <v>1040</v>
      </c>
      <c r="D435" s="22" t="s">
        <v>791</v>
      </c>
      <c r="E435" s="22" t="s">
        <v>791</v>
      </c>
      <c r="F435" s="22" t="s">
        <v>19</v>
      </c>
      <c r="G435" s="23" t="n">
        <v>1</v>
      </c>
      <c r="H435" s="24" t="n">
        <v>35.4</v>
      </c>
      <c r="I435" s="24" t="n">
        <v>35.4</v>
      </c>
      <c r="J435" s="24" t="n">
        <v>0</v>
      </c>
      <c r="K435" s="24" t="n">
        <v>-0</v>
      </c>
      <c r="L435" s="24" t="n">
        <v>-0</v>
      </c>
      <c r="M435" s="6" t="s">
        <f>=I435+J435+K435+L435</f>
      </c>
      <c r="N435" s="22"/>
    </row>
    <row collapsed="false" customFormat="false" customHeight="false" hidden="false" ht="12.1" outlineLevel="0" r="436">
      <c r="A436" s="21" t="n">
        <v>45817</v>
      </c>
      <c r="B436" s="22" t="s">
        <v>791</v>
      </c>
      <c r="C436" s="22" t="s">
        <v>1041</v>
      </c>
      <c r="D436" s="22" t="s">
        <v>791</v>
      </c>
      <c r="E436" s="22" t="s">
        <v>791</v>
      </c>
      <c r="F436" s="22" t="s">
        <v>19</v>
      </c>
      <c r="G436" s="23" t="n">
        <v>10</v>
      </c>
      <c r="H436" s="24" t="n">
        <v>0.26</v>
      </c>
      <c r="I436" s="24" t="n">
        <v>2.6</v>
      </c>
      <c r="J436" s="24" t="n">
        <v>0</v>
      </c>
      <c r="K436" s="24" t="n">
        <v>-0</v>
      </c>
      <c r="L436" s="24" t="n">
        <v>-0</v>
      </c>
      <c r="M436" s="6" t="s">
        <f>=I436+J436+K436+L436</f>
      </c>
      <c r="N436" s="22"/>
    </row>
    <row collapsed="false" customFormat="false" customHeight="false" hidden="false" ht="12.1" outlineLevel="0" r="437">
      <c r="A437" s="21" t="n">
        <v>45818</v>
      </c>
      <c r="B437" s="22" t="s">
        <v>791</v>
      </c>
      <c r="C437" s="22" t="s">
        <v>1042</v>
      </c>
      <c r="D437" s="22" t="s">
        <v>791</v>
      </c>
      <c r="E437" s="22" t="s">
        <v>791</v>
      </c>
      <c r="F437" s="22" t="s">
        <v>19</v>
      </c>
      <c r="G437" s="23" t="n">
        <v>1</v>
      </c>
      <c r="H437" s="24" t="n">
        <v>22.19</v>
      </c>
      <c r="I437" s="24" t="n">
        <v>22.19</v>
      </c>
      <c r="J437" s="24" t="n">
        <v>0</v>
      </c>
      <c r="K437" s="24" t="n">
        <v>-0</v>
      </c>
      <c r="L437" s="24" t="n">
        <v>-0</v>
      </c>
      <c r="M437" s="6" t="s">
        <f>=I437+J437+K437+L437</f>
      </c>
      <c r="N437" s="22"/>
    </row>
    <row collapsed="false" customFormat="false" customHeight="false" hidden="false" ht="12.1" outlineLevel="0" r="438">
      <c r="A438" s="21" t="n">
        <v>45827</v>
      </c>
      <c r="B438" s="22" t="s">
        <v>791</v>
      </c>
      <c r="C438" s="22" t="s">
        <v>1043</v>
      </c>
      <c r="D438" s="22" t="s">
        <v>791</v>
      </c>
      <c r="E438" s="22" t="s">
        <v>791</v>
      </c>
      <c r="F438" s="22" t="s">
        <v>19</v>
      </c>
      <c r="G438" s="23" t="n">
        <v>1</v>
      </c>
      <c r="H438" s="24" t="n">
        <v>112.33</v>
      </c>
      <c r="I438" s="24" t="n">
        <v>112.33</v>
      </c>
      <c r="J438" s="24" t="n">
        <v>0</v>
      </c>
      <c r="K438" s="24" t="n">
        <v>-0</v>
      </c>
      <c r="L438" s="24" t="n">
        <v>-0</v>
      </c>
      <c r="M438" s="6" t="s">
        <f>=I438+J438+K438+L438</f>
      </c>
      <c r="N438" s="22"/>
    </row>
    <row collapsed="false" customFormat="false" customHeight="false" hidden="false" ht="12.1" outlineLevel="0" r="439">
      <c r="A439" s="21" t="n">
        <v>45834</v>
      </c>
      <c r="B439" s="22" t="s">
        <v>791</v>
      </c>
      <c r="C439" s="22" t="s">
        <v>1044</v>
      </c>
      <c r="D439" s="22" t="s">
        <v>791</v>
      </c>
      <c r="E439" s="22" t="s">
        <v>791</v>
      </c>
      <c r="F439" s="22" t="s">
        <v>19</v>
      </c>
      <c r="G439" s="23" t="n">
        <v>1</v>
      </c>
      <c r="H439" s="24" t="n">
        <v>27.12</v>
      </c>
      <c r="I439" s="24" t="n">
        <v>27.12</v>
      </c>
      <c r="J439" s="24" t="n">
        <v>0</v>
      </c>
      <c r="K439" s="24" t="n">
        <v>-0</v>
      </c>
      <c r="L439" s="24" t="n">
        <v>-0</v>
      </c>
      <c r="M439" s="6" t="s">
        <f>=I439+J439+K439+L439</f>
      </c>
      <c r="N439" s="22"/>
    </row>
    <row collapsed="false" customFormat="false" customHeight="false" hidden="false" ht="12.1" outlineLevel="0" r="440">
      <c r="A440" s="21" t="n">
        <v>45834</v>
      </c>
      <c r="B440" s="22" t="s">
        <v>791</v>
      </c>
      <c r="C440" s="22" t="s">
        <v>1045</v>
      </c>
      <c r="D440" s="22" t="s">
        <v>791</v>
      </c>
      <c r="E440" s="22" t="s">
        <v>791</v>
      </c>
      <c r="F440" s="22" t="s">
        <v>19</v>
      </c>
      <c r="G440" s="23" t="n">
        <v>1</v>
      </c>
      <c r="H440" s="24" t="n">
        <v>21</v>
      </c>
      <c r="I440" s="24" t="n">
        <v>21</v>
      </c>
      <c r="J440" s="24" t="n">
        <v>0</v>
      </c>
      <c r="K440" s="24" t="n">
        <v>-0</v>
      </c>
      <c r="L440" s="24" t="n">
        <v>-0</v>
      </c>
      <c r="M440" s="6" t="s">
        <f>=I440+J440+K440+L440</f>
      </c>
      <c r="N440" s="22"/>
    </row>
    <row collapsed="false" customFormat="false" customHeight="false" hidden="false" ht="12.1" outlineLevel="0" r="441">
      <c r="A441" s="21" t="n">
        <v>45838</v>
      </c>
      <c r="B441" s="22" t="s">
        <v>791</v>
      </c>
      <c r="C441" s="22" t="s">
        <v>1046</v>
      </c>
      <c r="D441" s="22" t="s">
        <v>791</v>
      </c>
      <c r="E441" s="22" t="s">
        <v>791</v>
      </c>
      <c r="F441" s="22" t="s">
        <v>19</v>
      </c>
      <c r="G441" s="23" t="n">
        <v>1</v>
      </c>
      <c r="H441" s="24" t="n">
        <v>11.26</v>
      </c>
      <c r="I441" s="24" t="n">
        <v>11.26</v>
      </c>
      <c r="J441" s="24" t="n">
        <v>0</v>
      </c>
      <c r="K441" s="24" t="n">
        <v>-0</v>
      </c>
      <c r="L441" s="24" t="n">
        <v>-0</v>
      </c>
      <c r="M441" s="6" t="s">
        <f>=I441+J441+K441+L441</f>
      </c>
      <c r="N441" s="22"/>
    </row>
    <row collapsed="false" customFormat="false" customHeight="false" hidden="false" ht="12.1" outlineLevel="0" r="442">
      <c r="A442" s="21" t="n">
        <v>45839</v>
      </c>
      <c r="B442" s="22" t="s">
        <v>791</v>
      </c>
      <c r="C442" s="22" t="s">
        <v>1047</v>
      </c>
      <c r="D442" s="22" t="s">
        <v>791</v>
      </c>
      <c r="E442" s="22" t="s">
        <v>791</v>
      </c>
      <c r="F442" s="22" t="s">
        <v>19</v>
      </c>
      <c r="G442" s="23" t="n">
        <v>1</v>
      </c>
      <c r="H442" s="24" t="n">
        <v>12.59</v>
      </c>
      <c r="I442" s="24" t="n">
        <v>12.59</v>
      </c>
      <c r="J442" s="24" t="n">
        <v>0</v>
      </c>
      <c r="K442" s="24" t="n">
        <v>-0</v>
      </c>
      <c r="L442" s="24" t="n">
        <v>-0</v>
      </c>
      <c r="M442" s="6" t="s">
        <f>=I442+J442+K442+L442</f>
      </c>
      <c r="N442" s="22"/>
    </row>
    <row collapsed="false" customFormat="false" customHeight="false" hidden="false" ht="12.1" outlineLevel="0" r="443">
      <c r="A443" s="21" t="n">
        <v>45839</v>
      </c>
      <c r="B443" s="22" t="s">
        <v>875</v>
      </c>
      <c r="C443" s="22" t="s">
        <v>997</v>
      </c>
      <c r="D443" s="22" t="s">
        <v>875</v>
      </c>
      <c r="E443" s="22" t="s">
        <v>875</v>
      </c>
      <c r="F443" s="22" t="s">
        <v>19</v>
      </c>
      <c r="G443" s="23" t="n">
        <v>1</v>
      </c>
      <c r="H443" s="24" t="n">
        <v>39.47</v>
      </c>
      <c r="I443" s="24" t="n">
        <v>39.47</v>
      </c>
      <c r="J443" s="24" t="n">
        <v>0</v>
      </c>
      <c r="K443" s="24" t="n">
        <v>-0</v>
      </c>
      <c r="L443" s="24" t="n">
        <v>-0</v>
      </c>
      <c r="M443" s="6" t="s">
        <f>=I443+J443+K443+L443</f>
      </c>
      <c r="N443" s="22"/>
    </row>
    <row collapsed="false" customFormat="false" customHeight="false" hidden="false" ht="12.1" outlineLevel="0" r="444">
      <c r="A444" s="21" t="n">
        <v>45840</v>
      </c>
      <c r="B444" s="22" t="s">
        <v>791</v>
      </c>
      <c r="C444" s="22" t="s">
        <v>1048</v>
      </c>
      <c r="D444" s="22" t="s">
        <v>791</v>
      </c>
      <c r="E444" s="22" t="s">
        <v>791</v>
      </c>
      <c r="F444" s="22" t="s">
        <v>19</v>
      </c>
      <c r="G444" s="23" t="n">
        <v>1</v>
      </c>
      <c r="H444" s="24" t="n">
        <v>26.3</v>
      </c>
      <c r="I444" s="24" t="n">
        <v>26.3</v>
      </c>
      <c r="J444" s="24" t="n">
        <v>0</v>
      </c>
      <c r="K444" s="24" t="n">
        <v>-0</v>
      </c>
      <c r="L444" s="24" t="n">
        <v>-0</v>
      </c>
      <c r="M444" s="6" t="s">
        <f>=I444+J444+K444+L444</f>
      </c>
      <c r="N444" s="22"/>
    </row>
    <row collapsed="false" customFormat="false" customHeight="false" hidden="false" ht="12.1" outlineLevel="0" r="445">
      <c r="A445" s="21" t="n">
        <v>45846</v>
      </c>
      <c r="B445" s="22" t="s">
        <v>791</v>
      </c>
      <c r="C445" s="22" t="s">
        <v>1049</v>
      </c>
      <c r="D445" s="22" t="s">
        <v>791</v>
      </c>
      <c r="E445" s="22" t="s">
        <v>791</v>
      </c>
      <c r="F445" s="22" t="s">
        <v>19</v>
      </c>
      <c r="G445" s="23" t="n">
        <v>10</v>
      </c>
      <c r="H445" s="24" t="n">
        <v>0.28</v>
      </c>
      <c r="I445" s="24" t="n">
        <v>2.8</v>
      </c>
      <c r="J445" s="24" t="n">
        <v>0</v>
      </c>
      <c r="K445" s="24" t="n">
        <v>-0</v>
      </c>
      <c r="L445" s="24" t="n">
        <v>-0</v>
      </c>
      <c r="M445" s="6" t="s">
        <f>=I445+J445+K445+L445</f>
      </c>
      <c r="N445" s="22"/>
    </row>
    <row collapsed="false" customFormat="false" customHeight="false" hidden="false" ht="12.1" outlineLevel="0" r="446">
      <c r="A446" s="21" t="n">
        <v>45846</v>
      </c>
      <c r="B446" s="22" t="s">
        <v>791</v>
      </c>
      <c r="C446" s="22" t="s">
        <v>1050</v>
      </c>
      <c r="D446" s="22" t="s">
        <v>791</v>
      </c>
      <c r="E446" s="22" t="s">
        <v>791</v>
      </c>
      <c r="F446" s="22" t="s">
        <v>19</v>
      </c>
      <c r="G446" s="23" t="n">
        <v>1</v>
      </c>
      <c r="H446" s="24" t="n">
        <v>54.1</v>
      </c>
      <c r="I446" s="24" t="n">
        <v>54.1</v>
      </c>
      <c r="J446" s="24" t="n">
        <v>0</v>
      </c>
      <c r="K446" s="24" t="n">
        <v>-0</v>
      </c>
      <c r="L446" s="24" t="n">
        <v>-0</v>
      </c>
      <c r="M446" s="6" t="s">
        <f>=I446+J446+K446+L446</f>
      </c>
      <c r="N446" s="22"/>
    </row>
    <row collapsed="false" customFormat="false" customHeight="false" hidden="false" ht="12.1" outlineLevel="0" r="447">
      <c r="A447" s="21" t="n">
        <v>45848</v>
      </c>
      <c r="B447" s="22" t="s">
        <v>791</v>
      </c>
      <c r="C447" s="22" t="s">
        <v>1051</v>
      </c>
      <c r="D447" s="22" t="s">
        <v>791</v>
      </c>
      <c r="E447" s="22" t="s">
        <v>791</v>
      </c>
      <c r="F447" s="22" t="s">
        <v>19</v>
      </c>
      <c r="G447" s="23" t="n">
        <v>1</v>
      </c>
      <c r="H447" s="24" t="n">
        <v>22.19</v>
      </c>
      <c r="I447" s="24" t="n">
        <v>22.19</v>
      </c>
      <c r="J447" s="24" t="n">
        <v>0</v>
      </c>
      <c r="K447" s="24" t="n">
        <v>-0</v>
      </c>
      <c r="L447" s="24" t="n">
        <v>-0</v>
      </c>
      <c r="M447" s="6" t="s">
        <f>=I447+J447+K447+L447</f>
      </c>
      <c r="N447" s="22"/>
    </row>
    <row collapsed="false" customFormat="false" customHeight="false" hidden="false" ht="12.1" outlineLevel="0" r="448">
      <c r="A448" s="20" t="n">
        <v>45848.78130787</v>
      </c>
      <c r="B448" s="16" t="s">
        <v>56</v>
      </c>
      <c r="C448" s="16" t="s">
        <v>799</v>
      </c>
      <c r="D448" s="16" t="s">
        <v>688</v>
      </c>
      <c r="E448" s="16" t="s">
        <v>17</v>
      </c>
      <c r="F448" s="16" t="s">
        <v>19</v>
      </c>
      <c r="G448" s="7" t="n">
        <v>100000</v>
      </c>
      <c r="H448" s="6" t="n">
        <v>0.00599</v>
      </c>
      <c r="I448" s="6" t="n">
        <v>-599</v>
      </c>
      <c r="J448" s="6" t="n">
        <v>-0</v>
      </c>
      <c r="K448" s="6" t="n">
        <v>-0.36</v>
      </c>
      <c r="L448" s="6" t="n">
        <v>-0.09</v>
      </c>
      <c r="M448" s="6" t="s">
        <f>=I448+J448+K448+L448</f>
      </c>
      <c r="N448" s="16"/>
    </row>
    <row collapsed="false" customFormat="false" customHeight="false" hidden="false" ht="12.1" outlineLevel="0" r="449">
      <c r="A449" s="20" t="n">
        <v>45848.883935185</v>
      </c>
      <c r="B449" s="16" t="s">
        <v>71</v>
      </c>
      <c r="C449" s="16" t="s">
        <v>783</v>
      </c>
      <c r="D449" s="16" t="s">
        <v>688</v>
      </c>
      <c r="E449" s="16" t="s">
        <v>17</v>
      </c>
      <c r="F449" s="16" t="s">
        <v>19</v>
      </c>
      <c r="G449" s="7" t="n">
        <v>10</v>
      </c>
      <c r="H449" s="6" t="n">
        <v>28.95</v>
      </c>
      <c r="I449" s="6" t="n">
        <v>-289.5</v>
      </c>
      <c r="J449" s="6" t="n">
        <v>-0</v>
      </c>
      <c r="K449" s="6" t="n">
        <v>-0.17</v>
      </c>
      <c r="L449" s="6" t="n">
        <v>-0</v>
      </c>
      <c r="M449" s="6" t="s">
        <f>=I449+J449+K449+L449</f>
      </c>
      <c r="N449" s="16"/>
    </row>
    <row collapsed="false" customFormat="false" customHeight="false" hidden="false" ht="12.1" outlineLevel="0" r="450">
      <c r="A450" s="20" t="n">
        <v>45849.570011574</v>
      </c>
      <c r="B450" s="16" t="s">
        <v>39</v>
      </c>
      <c r="C450" s="16" t="s">
        <v>785</v>
      </c>
      <c r="D450" s="16" t="s">
        <v>688</v>
      </c>
      <c r="E450" s="16" t="s">
        <v>17</v>
      </c>
      <c r="F450" s="16" t="s">
        <v>19</v>
      </c>
      <c r="G450" s="7" t="n">
        <v>10</v>
      </c>
      <c r="H450" s="6" t="n">
        <v>44.73</v>
      </c>
      <c r="I450" s="6" t="n">
        <v>-447.3</v>
      </c>
      <c r="J450" s="6" t="n">
        <v>-0</v>
      </c>
      <c r="K450" s="6" t="n">
        <v>-0.27</v>
      </c>
      <c r="L450" s="6" t="n">
        <v>-0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45849.586168981</v>
      </c>
      <c r="B451" s="16" t="s">
        <v>53</v>
      </c>
      <c r="C451" s="16" t="s">
        <v>781</v>
      </c>
      <c r="D451" s="16" t="s">
        <v>688</v>
      </c>
      <c r="E451" s="16" t="s">
        <v>17</v>
      </c>
      <c r="F451" s="16" t="s">
        <v>19</v>
      </c>
      <c r="G451" s="7" t="n">
        <v>1000</v>
      </c>
      <c r="H451" s="6" t="n">
        <v>0.3322</v>
      </c>
      <c r="I451" s="6" t="n">
        <v>-332.2</v>
      </c>
      <c r="J451" s="6" t="n">
        <v>-0</v>
      </c>
      <c r="K451" s="6" t="n">
        <v>-0.2</v>
      </c>
      <c r="L451" s="6" t="n">
        <v>-0</v>
      </c>
      <c r="M451" s="6" t="s">
        <f>=I451+J451+K451+L451</f>
      </c>
      <c r="N451" s="16"/>
    </row>
    <row collapsed="false" customFormat="false" customHeight="false" hidden="false" ht="12.1" outlineLevel="0" r="452">
      <c r="A452" s="21" t="n">
        <v>45854</v>
      </c>
      <c r="B452" s="22" t="s">
        <v>791</v>
      </c>
      <c r="C452" s="22" t="s">
        <v>1052</v>
      </c>
      <c r="D452" s="22" t="s">
        <v>791</v>
      </c>
      <c r="E452" s="22" t="s">
        <v>791</v>
      </c>
      <c r="F452" s="22" t="s">
        <v>19</v>
      </c>
      <c r="G452" s="23" t="n">
        <v>1</v>
      </c>
      <c r="H452" s="24" t="n">
        <v>564</v>
      </c>
      <c r="I452" s="24" t="n">
        <v>564</v>
      </c>
      <c r="J452" s="24" t="n">
        <v>0</v>
      </c>
      <c r="K452" s="24" t="n">
        <v>-0</v>
      </c>
      <c r="L452" s="24" t="n">
        <v>-0</v>
      </c>
      <c r="M452" s="6" t="s">
        <f>=I452+J452+K452+L452</f>
      </c>
      <c r="N452" s="22"/>
    </row>
    <row collapsed="false" customFormat="false" customHeight="false" hidden="false" ht="12.1" outlineLevel="0" r="453">
      <c r="A453" s="21" t="n">
        <v>45856</v>
      </c>
      <c r="B453" s="22" t="s">
        <v>791</v>
      </c>
      <c r="C453" s="22" t="s">
        <v>1053</v>
      </c>
      <c r="D453" s="22" t="s">
        <v>791</v>
      </c>
      <c r="E453" s="22" t="s">
        <v>791</v>
      </c>
      <c r="F453" s="22" t="s">
        <v>19</v>
      </c>
      <c r="G453" s="23" t="n">
        <v>1</v>
      </c>
      <c r="H453" s="24" t="n">
        <v>62.33</v>
      </c>
      <c r="I453" s="24" t="n">
        <v>62.33</v>
      </c>
      <c r="J453" s="24" t="n">
        <v>0</v>
      </c>
      <c r="K453" s="24" t="n">
        <v>-0</v>
      </c>
      <c r="L453" s="24" t="n">
        <v>-0</v>
      </c>
      <c r="M453" s="6" t="s">
        <f>=I453+J453+K453+L453</f>
      </c>
      <c r="N453" s="22"/>
    </row>
    <row collapsed="false" customFormat="false" customHeight="false" hidden="false" ht="12.1" outlineLevel="0" r="454">
      <c r="A454" s="21" t="n">
        <v>45860</v>
      </c>
      <c r="B454" s="22" t="s">
        <v>791</v>
      </c>
      <c r="C454" s="22" t="s">
        <v>1054</v>
      </c>
      <c r="D454" s="22" t="s">
        <v>791</v>
      </c>
      <c r="E454" s="22" t="s">
        <v>791</v>
      </c>
      <c r="F454" s="22" t="s">
        <v>19</v>
      </c>
      <c r="G454" s="23" t="n">
        <v>1</v>
      </c>
      <c r="H454" s="24" t="n">
        <v>924</v>
      </c>
      <c r="I454" s="24" t="n">
        <v>924</v>
      </c>
      <c r="J454" s="24" t="n">
        <v>0</v>
      </c>
      <c r="K454" s="24" t="n">
        <v>-0</v>
      </c>
      <c r="L454" s="24" t="n">
        <v>-0</v>
      </c>
      <c r="M454" s="6" t="s">
        <f>=I454+J454+K454+L454</f>
      </c>
      <c r="N454" s="22"/>
    </row>
    <row collapsed="false" customFormat="false" customHeight="false" hidden="false" ht="12.1" outlineLevel="0" r="455">
      <c r="A455" s="21" t="n">
        <v>45863</v>
      </c>
      <c r="B455" s="22" t="s">
        <v>791</v>
      </c>
      <c r="C455" s="22" t="s">
        <v>1055</v>
      </c>
      <c r="D455" s="22" t="s">
        <v>791</v>
      </c>
      <c r="E455" s="22" t="s">
        <v>791</v>
      </c>
      <c r="F455" s="22" t="s">
        <v>19</v>
      </c>
      <c r="G455" s="23" t="n">
        <v>1</v>
      </c>
      <c r="H455" s="24" t="n">
        <v>539.92</v>
      </c>
      <c r="I455" s="24" t="n">
        <v>539.92</v>
      </c>
      <c r="J455" s="24" t="n">
        <v>0</v>
      </c>
      <c r="K455" s="24" t="n">
        <v>-0</v>
      </c>
      <c r="L455" s="24" t="n">
        <v>-0</v>
      </c>
      <c r="M455" s="6" t="s">
        <f>=I455+J455+K455+L455</f>
      </c>
      <c r="N455" s="22"/>
    </row>
    <row collapsed="false" customFormat="false" customHeight="false" hidden="false" ht="12.1" outlineLevel="0" r="456">
      <c r="A456" s="21" t="n">
        <v>45863</v>
      </c>
      <c r="B456" s="22" t="s">
        <v>791</v>
      </c>
      <c r="C456" s="22" t="s">
        <v>1056</v>
      </c>
      <c r="D456" s="22" t="s">
        <v>791</v>
      </c>
      <c r="E456" s="22" t="s">
        <v>791</v>
      </c>
      <c r="F456" s="22" t="s">
        <v>19</v>
      </c>
      <c r="G456" s="23" t="n">
        <v>1</v>
      </c>
      <c r="H456" s="24" t="n">
        <v>227.1</v>
      </c>
      <c r="I456" s="24" t="n">
        <v>227.1</v>
      </c>
      <c r="J456" s="24" t="n">
        <v>0</v>
      </c>
      <c r="K456" s="24" t="n">
        <v>-0</v>
      </c>
      <c r="L456" s="24" t="n">
        <v>-0</v>
      </c>
      <c r="M456" s="6" t="s">
        <f>=I456+J456+K456+L456</f>
      </c>
      <c r="N456" s="22"/>
    </row>
    <row collapsed="false" customFormat="false" customHeight="false" hidden="false" ht="12.1" outlineLevel="0" r="457">
      <c r="A457" s="21" t="n">
        <v>45866</v>
      </c>
      <c r="B457" s="22" t="s">
        <v>791</v>
      </c>
      <c r="C457" s="22" t="s">
        <v>1057</v>
      </c>
      <c r="D457" s="22" t="s">
        <v>791</v>
      </c>
      <c r="E457" s="22" t="s">
        <v>791</v>
      </c>
      <c r="F457" s="22" t="s">
        <v>19</v>
      </c>
      <c r="G457" s="23" t="n">
        <v>1</v>
      </c>
      <c r="H457" s="24" t="n">
        <v>27.12</v>
      </c>
      <c r="I457" s="24" t="n">
        <v>27.12</v>
      </c>
      <c r="J457" s="24" t="n">
        <v>0</v>
      </c>
      <c r="K457" s="24" t="n">
        <v>-0</v>
      </c>
      <c r="L457" s="24" t="n">
        <v>-0</v>
      </c>
      <c r="M457" s="6" t="s">
        <f>=I457+J457+K457+L457</f>
      </c>
      <c r="N457" s="22"/>
    </row>
    <row collapsed="false" customFormat="false" customHeight="false" hidden="false" ht="12.1" outlineLevel="0" r="458">
      <c r="A458" s="21" t="n">
        <v>45867</v>
      </c>
      <c r="B458" s="22" t="s">
        <v>791</v>
      </c>
      <c r="C458" s="22" t="s">
        <v>1058</v>
      </c>
      <c r="D458" s="22" t="s">
        <v>791</v>
      </c>
      <c r="E458" s="22" t="s">
        <v>791</v>
      </c>
      <c r="F458" s="22" t="s">
        <v>19</v>
      </c>
      <c r="G458" s="23" t="n">
        <v>1</v>
      </c>
      <c r="H458" s="24" t="n">
        <v>250.19</v>
      </c>
      <c r="I458" s="24" t="n">
        <v>250.19</v>
      </c>
      <c r="J458" s="24" t="n">
        <v>0</v>
      </c>
      <c r="K458" s="24" t="n">
        <v>-0</v>
      </c>
      <c r="L458" s="24" t="n">
        <v>-0</v>
      </c>
      <c r="M458" s="6" t="s">
        <f>=I458+J458+K458+L458</f>
      </c>
      <c r="N458" s="22"/>
    </row>
    <row collapsed="false" customFormat="false" customHeight="false" hidden="false" ht="12.1" outlineLevel="0" r="459">
      <c r="A459" s="21" t="n">
        <v>45867</v>
      </c>
      <c r="B459" s="22" t="s">
        <v>791</v>
      </c>
      <c r="C459" s="22" t="s">
        <v>1059</v>
      </c>
      <c r="D459" s="22" t="s">
        <v>791</v>
      </c>
      <c r="E459" s="22" t="s">
        <v>791</v>
      </c>
      <c r="F459" s="22" t="s">
        <v>19</v>
      </c>
      <c r="G459" s="23" t="n">
        <v>1</v>
      </c>
      <c r="H459" s="24" t="n">
        <v>29.17</v>
      </c>
      <c r="I459" s="24" t="n">
        <v>29.17</v>
      </c>
      <c r="J459" s="24" t="n">
        <v>0</v>
      </c>
      <c r="K459" s="24" t="n">
        <v>-0</v>
      </c>
      <c r="L459" s="24" t="n">
        <v>-0</v>
      </c>
      <c r="M459" s="6" t="s">
        <f>=I459+J459+K459+L459</f>
      </c>
      <c r="N459" s="22"/>
    </row>
    <row collapsed="false" customFormat="false" customHeight="false" hidden="false" ht="12.1" outlineLevel="0" r="460">
      <c r="A460" s="21" t="n">
        <v>45867</v>
      </c>
      <c r="B460" s="22" t="s">
        <v>791</v>
      </c>
      <c r="C460" s="22" t="s">
        <v>1060</v>
      </c>
      <c r="D460" s="22" t="s">
        <v>791</v>
      </c>
      <c r="E460" s="22" t="s">
        <v>791</v>
      </c>
      <c r="F460" s="22" t="s">
        <v>19</v>
      </c>
      <c r="G460" s="23" t="n">
        <v>1</v>
      </c>
      <c r="H460" s="24" t="n">
        <v>11.26</v>
      </c>
      <c r="I460" s="24" t="n">
        <v>11.26</v>
      </c>
      <c r="J460" s="24" t="n">
        <v>0</v>
      </c>
      <c r="K460" s="24" t="n">
        <v>-0</v>
      </c>
      <c r="L460" s="24" t="n">
        <v>-0</v>
      </c>
      <c r="M460" s="6" t="s">
        <f>=I460+J460+K460+L460</f>
      </c>
      <c r="N460" s="22"/>
    </row>
    <row collapsed="false" customFormat="false" customHeight="false" hidden="false" ht="12.1" outlineLevel="0" r="461">
      <c r="A461" s="21" t="n">
        <v>45868</v>
      </c>
      <c r="B461" s="22" t="s">
        <v>791</v>
      </c>
      <c r="C461" s="22" t="s">
        <v>1061</v>
      </c>
      <c r="D461" s="22" t="s">
        <v>791</v>
      </c>
      <c r="E461" s="22" t="s">
        <v>791</v>
      </c>
      <c r="F461" s="22" t="s">
        <v>19</v>
      </c>
      <c r="G461" s="23" t="n">
        <v>1</v>
      </c>
      <c r="H461" s="24" t="n">
        <v>182.52</v>
      </c>
      <c r="I461" s="24" t="n">
        <v>182.52</v>
      </c>
      <c r="J461" s="24" t="n">
        <v>0</v>
      </c>
      <c r="K461" s="24" t="n">
        <v>-0</v>
      </c>
      <c r="L461" s="24" t="n">
        <v>-0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45869</v>
      </c>
      <c r="B462" s="22" t="s">
        <v>791</v>
      </c>
      <c r="C462" s="22" t="s">
        <v>1062</v>
      </c>
      <c r="D462" s="22" t="s">
        <v>791</v>
      </c>
      <c r="E462" s="22" t="s">
        <v>791</v>
      </c>
      <c r="F462" s="22" t="s">
        <v>19</v>
      </c>
      <c r="G462" s="23" t="n">
        <v>1</v>
      </c>
      <c r="H462" s="24" t="n">
        <v>139.1</v>
      </c>
      <c r="I462" s="24" t="n">
        <v>139.1</v>
      </c>
      <c r="J462" s="24" t="n">
        <v>0</v>
      </c>
      <c r="K462" s="24" t="n">
        <v>-0</v>
      </c>
      <c r="L462" s="24" t="n">
        <v>-0</v>
      </c>
      <c r="M462" s="6" t="s">
        <f>=I462+J462+K462+L462</f>
      </c>
      <c r="N462" s="22"/>
    </row>
    <row collapsed="false" customFormat="false" customHeight="false" hidden="false" ht="12.1" outlineLevel="0" r="463">
      <c r="A463" s="21" t="n">
        <v>45870</v>
      </c>
      <c r="B463" s="22" t="s">
        <v>791</v>
      </c>
      <c r="C463" s="22" t="s">
        <v>1063</v>
      </c>
      <c r="D463" s="22" t="s">
        <v>791</v>
      </c>
      <c r="E463" s="22" t="s">
        <v>791</v>
      </c>
      <c r="F463" s="22" t="s">
        <v>19</v>
      </c>
      <c r="G463" s="23" t="n">
        <v>1</v>
      </c>
      <c r="H463" s="24" t="n">
        <v>12.29</v>
      </c>
      <c r="I463" s="24" t="n">
        <v>12.29</v>
      </c>
      <c r="J463" s="24" t="n">
        <v>0</v>
      </c>
      <c r="K463" s="24" t="n">
        <v>-0</v>
      </c>
      <c r="L463" s="24" t="n">
        <v>-0</v>
      </c>
      <c r="M463" s="6" t="s">
        <f>=I463+J463+K463+L463</f>
      </c>
      <c r="N463" s="22"/>
    </row>
    <row collapsed="false" customFormat="false" customHeight="false" hidden="false" ht="12.1" outlineLevel="0" r="464">
      <c r="A464" s="21" t="n">
        <v>45870</v>
      </c>
      <c r="B464" s="22" t="s">
        <v>875</v>
      </c>
      <c r="C464" s="22" t="s">
        <v>997</v>
      </c>
      <c r="D464" s="22" t="s">
        <v>875</v>
      </c>
      <c r="E464" s="22" t="s">
        <v>875</v>
      </c>
      <c r="F464" s="22" t="s">
        <v>19</v>
      </c>
      <c r="G464" s="23" t="n">
        <v>1</v>
      </c>
      <c r="H464" s="24" t="n">
        <v>36.01</v>
      </c>
      <c r="I464" s="24" t="n">
        <v>36.01</v>
      </c>
      <c r="J464" s="24" t="n">
        <v>0</v>
      </c>
      <c r="K464" s="24" t="n">
        <v>-0</v>
      </c>
      <c r="L464" s="24" t="n">
        <v>-0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45870</v>
      </c>
      <c r="B465" s="22" t="s">
        <v>791</v>
      </c>
      <c r="C465" s="22" t="s">
        <v>1064</v>
      </c>
      <c r="D465" s="22" t="s">
        <v>791</v>
      </c>
      <c r="E465" s="22" t="s">
        <v>791</v>
      </c>
      <c r="F465" s="22" t="s">
        <v>19</v>
      </c>
      <c r="G465" s="23" t="n">
        <v>1</v>
      </c>
      <c r="H465" s="24" t="n">
        <v>26.3</v>
      </c>
      <c r="I465" s="24" t="n">
        <v>26.3</v>
      </c>
      <c r="J465" s="24" t="n">
        <v>0</v>
      </c>
      <c r="K465" s="24" t="n">
        <v>-0</v>
      </c>
      <c r="L465" s="24" t="n">
        <v>-0</v>
      </c>
      <c r="M465" s="6" t="s">
        <f>=I465+J465+K465+L465</f>
      </c>
      <c r="N465" s="22"/>
    </row>
    <row collapsed="false" customFormat="false" customHeight="false" hidden="false" ht="12.1" outlineLevel="0" r="466">
      <c r="A466" s="20" t="n">
        <v>45870.580844907</v>
      </c>
      <c r="B466" s="16" t="s">
        <v>83</v>
      </c>
      <c r="C466" s="16" t="s">
        <v>1065</v>
      </c>
      <c r="D466" s="16" t="s">
        <v>688</v>
      </c>
      <c r="E466" s="16" t="s">
        <v>17</v>
      </c>
      <c r="F466" s="16" t="s">
        <v>19</v>
      </c>
      <c r="G466" s="7" t="n">
        <v>20</v>
      </c>
      <c r="H466" s="6" t="n">
        <v>44.745</v>
      </c>
      <c r="I466" s="6" t="n">
        <v>-894.9</v>
      </c>
      <c r="J466" s="6" t="n">
        <v>-0</v>
      </c>
      <c r="K466" s="6" t="n">
        <v>-0.54</v>
      </c>
      <c r="L466" s="6" t="n">
        <v>-0.26</v>
      </c>
      <c r="M466" s="6" t="s">
        <f>=I466+J466+K466+L466</f>
      </c>
      <c r="N466" s="16"/>
    </row>
    <row collapsed="false" customFormat="false" customHeight="false" hidden="false" ht="12.1" outlineLevel="0" r="467">
      <c r="A467" s="21" t="n">
        <v>45873</v>
      </c>
      <c r="B467" s="22" t="s">
        <v>791</v>
      </c>
      <c r="C467" s="22" t="s">
        <v>1066</v>
      </c>
      <c r="D467" s="22" t="s">
        <v>791</v>
      </c>
      <c r="E467" s="22" t="s">
        <v>791</v>
      </c>
      <c r="F467" s="22" t="s">
        <v>19</v>
      </c>
      <c r="G467" s="23" t="n">
        <v>3</v>
      </c>
      <c r="H467" s="24" t="n">
        <v>14.68</v>
      </c>
      <c r="I467" s="24" t="n">
        <v>38.04</v>
      </c>
      <c r="J467" s="24" t="n">
        <v>0</v>
      </c>
      <c r="K467" s="24" t="n">
        <v>-0</v>
      </c>
      <c r="L467" s="24" t="n">
        <v>-0</v>
      </c>
      <c r="M467" s="6" t="s">
        <f>=I467+J467+K467+L467</f>
      </c>
      <c r="N467" s="22"/>
    </row>
    <row collapsed="false" customFormat="false" customHeight="false" hidden="false" ht="12.1" outlineLevel="0" r="468">
      <c r="A468" s="21" t="n">
        <v>45873</v>
      </c>
      <c r="B468" s="22" t="s">
        <v>791</v>
      </c>
      <c r="C468" s="22" t="s">
        <v>1067</v>
      </c>
      <c r="D468" s="22" t="s">
        <v>791</v>
      </c>
      <c r="E468" s="22" t="s">
        <v>791</v>
      </c>
      <c r="F468" s="22" t="s">
        <v>19</v>
      </c>
      <c r="G468" s="23" t="n">
        <v>1</v>
      </c>
      <c r="H468" s="24" t="n">
        <v>303.4</v>
      </c>
      <c r="I468" s="24" t="n">
        <v>303.4</v>
      </c>
      <c r="J468" s="24" t="n">
        <v>0</v>
      </c>
      <c r="K468" s="24" t="n">
        <v>-0</v>
      </c>
      <c r="L468" s="24" t="n">
        <v>-0</v>
      </c>
      <c r="M468" s="6" t="s">
        <f>=I468+J468+K468+L468</f>
      </c>
      <c r="N468" s="22"/>
    </row>
    <row collapsed="false" customFormat="false" customHeight="false" hidden="false" ht="12.1" outlineLevel="0" r="469">
      <c r="A469" s="21" t="n">
        <v>45880</v>
      </c>
      <c r="B469" s="22" t="s">
        <v>791</v>
      </c>
      <c r="C469" s="22" t="s">
        <v>1068</v>
      </c>
      <c r="D469" s="22" t="s">
        <v>791</v>
      </c>
      <c r="E469" s="22" t="s">
        <v>791</v>
      </c>
      <c r="F469" s="22" t="s">
        <v>19</v>
      </c>
      <c r="G469" s="23" t="n">
        <v>1</v>
      </c>
      <c r="H469" s="24" t="n">
        <v>22.19</v>
      </c>
      <c r="I469" s="24" t="n">
        <v>22.19</v>
      </c>
      <c r="J469" s="24" t="n">
        <v>0</v>
      </c>
      <c r="K469" s="24" t="n">
        <v>-0</v>
      </c>
      <c r="L469" s="24" t="n">
        <v>-0</v>
      </c>
      <c r="M469" s="6" t="s">
        <f>=I469+J469+K469+L469</f>
      </c>
      <c r="N469" s="22"/>
    </row>
    <row collapsed="false" customFormat="false" customHeight="false" hidden="false" ht="12.1" outlineLevel="0" r="470">
      <c r="A470" s="21" t="n">
        <v>45884</v>
      </c>
      <c r="B470" s="22" t="s">
        <v>791</v>
      </c>
      <c r="C470" s="22" t="s">
        <v>1069</v>
      </c>
      <c r="D470" s="22" t="s">
        <v>791</v>
      </c>
      <c r="E470" s="22" t="s">
        <v>791</v>
      </c>
      <c r="F470" s="22" t="s">
        <v>19</v>
      </c>
      <c r="G470" s="23" t="n">
        <v>1</v>
      </c>
      <c r="H470" s="24" t="n">
        <v>51.86</v>
      </c>
      <c r="I470" s="24" t="n">
        <v>51.86</v>
      </c>
      <c r="J470" s="24" t="n">
        <v>0</v>
      </c>
      <c r="K470" s="24" t="n">
        <v>-0</v>
      </c>
      <c r="L470" s="24" t="n">
        <v>-0</v>
      </c>
      <c r="M470" s="6" t="s">
        <f>=I470+J470+K470+L470</f>
      </c>
      <c r="N470" s="22"/>
    </row>
    <row collapsed="false" customFormat="false" customHeight="false" hidden="false" ht="12.1" outlineLevel="0" r="471">
      <c r="A471" s="21" t="n">
        <v>45894</v>
      </c>
      <c r="B471" s="22" t="s">
        <v>791</v>
      </c>
      <c r="C471" s="22" t="s">
        <v>1070</v>
      </c>
      <c r="D471" s="22" t="s">
        <v>791</v>
      </c>
      <c r="E471" s="22" t="s">
        <v>791</v>
      </c>
      <c r="F471" s="22" t="s">
        <v>19</v>
      </c>
      <c r="G471" s="23" t="n">
        <v>1</v>
      </c>
      <c r="H471" s="24" t="n">
        <v>27.12</v>
      </c>
      <c r="I471" s="24" t="n">
        <v>27.12</v>
      </c>
      <c r="J471" s="24" t="n">
        <v>0</v>
      </c>
      <c r="K471" s="24" t="n">
        <v>-0</v>
      </c>
      <c r="L471" s="24" t="n">
        <v>-0</v>
      </c>
      <c r="M471" s="6" t="s">
        <f>=I471+J471+K471+L471</f>
      </c>
      <c r="N471" s="22"/>
    </row>
    <row collapsed="false" customFormat="false" customHeight="false" hidden="false" ht="12.1" outlineLevel="0" r="472">
      <c r="A472" s="21" t="n">
        <v>45897</v>
      </c>
      <c r="B472" s="22" t="s">
        <v>791</v>
      </c>
      <c r="C472" s="22" t="s">
        <v>1071</v>
      </c>
      <c r="D472" s="22" t="s">
        <v>791</v>
      </c>
      <c r="E472" s="22" t="s">
        <v>791</v>
      </c>
      <c r="F472" s="22" t="s">
        <v>19</v>
      </c>
      <c r="G472" s="23" t="n">
        <v>1</v>
      </c>
      <c r="H472" s="24" t="n">
        <v>166.5</v>
      </c>
      <c r="I472" s="24" t="n">
        <v>166.5</v>
      </c>
      <c r="J472" s="24" t="n">
        <v>0</v>
      </c>
      <c r="K472" s="24" t="n">
        <v>-0</v>
      </c>
      <c r="L472" s="24" t="n">
        <v>-0</v>
      </c>
      <c r="M472" s="6" t="s">
        <f>=I472+J472+K472+L472</f>
      </c>
      <c r="N472" s="22"/>
    </row>
    <row collapsed="false" customFormat="false" customHeight="false" hidden="false" ht="12.1" outlineLevel="0" r="473">
      <c r="A473" s="21" t="n">
        <v>45897</v>
      </c>
      <c r="B473" s="22" t="s">
        <v>791</v>
      </c>
      <c r="C473" s="22" t="s">
        <v>1072</v>
      </c>
      <c r="D473" s="22" t="s">
        <v>791</v>
      </c>
      <c r="E473" s="22" t="s">
        <v>791</v>
      </c>
      <c r="F473" s="22" t="s">
        <v>19</v>
      </c>
      <c r="G473" s="23" t="n">
        <v>1</v>
      </c>
      <c r="H473" s="24" t="n">
        <v>11.26</v>
      </c>
      <c r="I473" s="24" t="n">
        <v>11.26</v>
      </c>
      <c r="J473" s="24" t="n">
        <v>0</v>
      </c>
      <c r="K473" s="24" t="n">
        <v>-0</v>
      </c>
      <c r="L473" s="24" t="n">
        <v>-0</v>
      </c>
      <c r="M473" s="6" t="s">
        <f>=I473+J473+K473+L473</f>
      </c>
      <c r="N473" s="22"/>
    </row>
    <row collapsed="false" customFormat="false" customHeight="false" hidden="false" ht="12.1" outlineLevel="0" r="474">
      <c r="A474" s="21" t="n">
        <v>45901</v>
      </c>
      <c r="B474" s="22" t="s">
        <v>875</v>
      </c>
      <c r="C474" s="22" t="s">
        <v>997</v>
      </c>
      <c r="D474" s="22" t="s">
        <v>875</v>
      </c>
      <c r="E474" s="22" t="s">
        <v>875</v>
      </c>
      <c r="F474" s="22" t="s">
        <v>19</v>
      </c>
      <c r="G474" s="23" t="n">
        <v>1</v>
      </c>
      <c r="H474" s="24" t="n">
        <v>35.13</v>
      </c>
      <c r="I474" s="24" t="n">
        <v>35.13</v>
      </c>
      <c r="J474" s="24" t="n">
        <v>0</v>
      </c>
      <c r="K474" s="24" t="n">
        <v>-0</v>
      </c>
      <c r="L474" s="24" t="n">
        <v>-0</v>
      </c>
      <c r="M474" s="6" t="s">
        <f>=I474+J474+K474+L474</f>
      </c>
      <c r="N474" s="22"/>
    </row>
    <row collapsed="false" customFormat="false" customHeight="false" hidden="false" ht="12.1" outlineLevel="0" r="475">
      <c r="A475" s="21" t="n">
        <v>45901</v>
      </c>
      <c r="B475" s="22" t="s">
        <v>791</v>
      </c>
      <c r="C475" s="22" t="s">
        <v>1073</v>
      </c>
      <c r="D475" s="22" t="s">
        <v>791</v>
      </c>
      <c r="E475" s="22" t="s">
        <v>791</v>
      </c>
      <c r="F475" s="22" t="s">
        <v>19</v>
      </c>
      <c r="G475" s="23" t="n">
        <v>1</v>
      </c>
      <c r="H475" s="24" t="n">
        <v>11.63</v>
      </c>
      <c r="I475" s="24" t="n">
        <v>11.63</v>
      </c>
      <c r="J475" s="24" t="n">
        <v>0</v>
      </c>
      <c r="K475" s="24" t="n">
        <v>-0</v>
      </c>
      <c r="L475" s="24" t="n">
        <v>-0</v>
      </c>
      <c r="M475" s="6" t="s">
        <f>=I475+J475+K475+L475</f>
      </c>
      <c r="N475" s="22"/>
    </row>
    <row collapsed="false" customFormat="false" customHeight="false" hidden="false" ht="12.1" outlineLevel="0" r="476">
      <c r="A476" s="21" t="n">
        <v>45901</v>
      </c>
      <c r="B476" s="22" t="s">
        <v>791</v>
      </c>
      <c r="C476" s="22" t="s">
        <v>1074</v>
      </c>
      <c r="D476" s="22" t="s">
        <v>791</v>
      </c>
      <c r="E476" s="22" t="s">
        <v>791</v>
      </c>
      <c r="F476" s="22" t="s">
        <v>19</v>
      </c>
      <c r="G476" s="23" t="n">
        <v>1</v>
      </c>
      <c r="H476" s="24" t="n">
        <v>26.3</v>
      </c>
      <c r="I476" s="24" t="n">
        <v>26.3</v>
      </c>
      <c r="J476" s="24" t="n">
        <v>0</v>
      </c>
      <c r="K476" s="24" t="n">
        <v>-0</v>
      </c>
      <c r="L476" s="24" t="n">
        <v>-0</v>
      </c>
      <c r="M476" s="6" t="s">
        <f>=I476+J476+K476+L476</f>
      </c>
      <c r="N476" s="22"/>
    </row>
    <row collapsed="false" customFormat="false" customHeight="false" hidden="false" ht="12.1" outlineLevel="0" r="477">
      <c r="A477" s="21" t="n">
        <v>45908</v>
      </c>
      <c r="B477" s="22" t="s">
        <v>791</v>
      </c>
      <c r="C477" s="22" t="s">
        <v>1075</v>
      </c>
      <c r="D477" s="22" t="s">
        <v>791</v>
      </c>
      <c r="E477" s="22" t="s">
        <v>791</v>
      </c>
      <c r="F477" s="22" t="s">
        <v>19</v>
      </c>
      <c r="G477" s="23" t="n">
        <v>1</v>
      </c>
      <c r="H477" s="24" t="n">
        <v>22.19</v>
      </c>
      <c r="I477" s="24" t="n">
        <v>22.19</v>
      </c>
      <c r="J477" s="24" t="n">
        <v>0</v>
      </c>
      <c r="K477" s="24" t="n">
        <v>-0</v>
      </c>
      <c r="L477" s="24" t="n">
        <v>-0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45922.596435185</v>
      </c>
      <c r="B478" s="16" t="s">
        <v>65</v>
      </c>
      <c r="C478" s="16" t="s">
        <v>800</v>
      </c>
      <c r="D478" s="16" t="s">
        <v>688</v>
      </c>
      <c r="E478" s="16" t="s">
        <v>17</v>
      </c>
      <c r="F478" s="16" t="s">
        <v>19</v>
      </c>
      <c r="G478" s="7" t="n">
        <v>2</v>
      </c>
      <c r="H478" s="6" t="n">
        <v>61.75</v>
      </c>
      <c r="I478" s="6" t="n">
        <v>-123.5</v>
      </c>
      <c r="J478" s="6" t="n">
        <v>-0</v>
      </c>
      <c r="K478" s="6" t="n">
        <v>-0.07</v>
      </c>
      <c r="L478" s="6" t="n">
        <v>-0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45922.597546296</v>
      </c>
      <c r="B479" s="16" t="s">
        <v>65</v>
      </c>
      <c r="C479" s="16" t="s">
        <v>800</v>
      </c>
      <c r="D479" s="16" t="s">
        <v>688</v>
      </c>
      <c r="E479" s="16" t="s">
        <v>17</v>
      </c>
      <c r="F479" s="16" t="s">
        <v>19</v>
      </c>
      <c r="G479" s="7" t="n">
        <v>2</v>
      </c>
      <c r="H479" s="6" t="n">
        <v>61.5</v>
      </c>
      <c r="I479" s="6" t="n">
        <v>-123</v>
      </c>
      <c r="J479" s="6" t="n">
        <v>-0</v>
      </c>
      <c r="K479" s="6" t="n">
        <v>-0.08</v>
      </c>
      <c r="L479" s="6" t="n">
        <v>-0</v>
      </c>
      <c r="M479" s="6" t="s">
        <f>=I479+J479+K479+L479</f>
      </c>
      <c r="N479" s="16"/>
    </row>
    <row collapsed="false" customFormat="false" customHeight="false" hidden="false" ht="12.1" outlineLevel="0" r="480">
      <c r="A480" s="20" t="n">
        <v>45922.597615741</v>
      </c>
      <c r="B480" s="16" t="s">
        <v>65</v>
      </c>
      <c r="C480" s="16" t="s">
        <v>800</v>
      </c>
      <c r="D480" s="16" t="s">
        <v>688</v>
      </c>
      <c r="E480" s="16" t="s">
        <v>17</v>
      </c>
      <c r="F480" s="16" t="s">
        <v>19</v>
      </c>
      <c r="G480" s="7" t="n">
        <v>2</v>
      </c>
      <c r="H480" s="6" t="n">
        <v>61.15</v>
      </c>
      <c r="I480" s="6" t="n">
        <v>-122.3</v>
      </c>
      <c r="J480" s="6" t="n">
        <v>-0</v>
      </c>
      <c r="K480" s="6" t="n">
        <v>-0.07</v>
      </c>
      <c r="L480" s="6" t="n">
        <v>-0</v>
      </c>
      <c r="M480" s="6" t="s">
        <f>=I480+J480+K480+L480</f>
      </c>
      <c r="N480" s="16"/>
    </row>
    <row collapsed="false" customFormat="false" customHeight="false" hidden="false" ht="12.1" outlineLevel="0" r="481">
      <c r="A481" s="20" t="n">
        <v>45922.598194444</v>
      </c>
      <c r="B481" s="16" t="s">
        <v>65</v>
      </c>
      <c r="C481" s="16" t="s">
        <v>800</v>
      </c>
      <c r="D481" s="16" t="s">
        <v>688</v>
      </c>
      <c r="E481" s="16" t="s">
        <v>17</v>
      </c>
      <c r="F481" s="16" t="s">
        <v>19</v>
      </c>
      <c r="G481" s="7" t="n">
        <v>2</v>
      </c>
      <c r="H481" s="6" t="n">
        <v>60.05</v>
      </c>
      <c r="I481" s="6" t="n">
        <v>-120.1</v>
      </c>
      <c r="J481" s="6" t="n">
        <v>-0</v>
      </c>
      <c r="K481" s="6" t="n">
        <v>-0.07</v>
      </c>
      <c r="L481" s="6" t="n">
        <v>-0</v>
      </c>
      <c r="M481" s="6" t="s">
        <f>=I481+J481+K481+L481</f>
      </c>
      <c r="N481" s="16"/>
    </row>
    <row collapsed="false" customFormat="false" customHeight="false" hidden="false" ht="12.1" outlineLevel="0" r="482">
      <c r="A482" s="20" t="n">
        <v>45922.600555556</v>
      </c>
      <c r="B482" s="16" t="s">
        <v>65</v>
      </c>
      <c r="C482" s="16" t="s">
        <v>800</v>
      </c>
      <c r="D482" s="16" t="s">
        <v>688</v>
      </c>
      <c r="E482" s="16" t="s">
        <v>17</v>
      </c>
      <c r="F482" s="16" t="s">
        <v>19</v>
      </c>
      <c r="G482" s="7" t="n">
        <v>2</v>
      </c>
      <c r="H482" s="6" t="n">
        <v>59.1</v>
      </c>
      <c r="I482" s="6" t="n">
        <v>-118.2</v>
      </c>
      <c r="J482" s="6" t="n">
        <v>-0</v>
      </c>
      <c r="K482" s="6" t="n">
        <v>-0.07</v>
      </c>
      <c r="L482" s="6" t="n">
        <v>-0</v>
      </c>
      <c r="M482" s="6" t="s">
        <f>=I482+J482+K482+L482</f>
      </c>
      <c r="N482" s="16"/>
    </row>
    <row collapsed="false" customFormat="false" customHeight="false" hidden="false" ht="12.1" outlineLevel="0" r="483">
      <c r="A483" s="20" t="n">
        <v>45922.616909722</v>
      </c>
      <c r="B483" s="16" t="s">
        <v>65</v>
      </c>
      <c r="C483" s="16" t="s">
        <v>800</v>
      </c>
      <c r="D483" s="16" t="s">
        <v>688</v>
      </c>
      <c r="E483" s="16" t="s">
        <v>17</v>
      </c>
      <c r="F483" s="16" t="s">
        <v>19</v>
      </c>
      <c r="G483" s="7" t="n">
        <v>2</v>
      </c>
      <c r="H483" s="6" t="n">
        <v>58</v>
      </c>
      <c r="I483" s="6" t="n">
        <v>-116</v>
      </c>
      <c r="J483" s="6" t="n">
        <v>-0</v>
      </c>
      <c r="K483" s="6" t="n">
        <v>-0.07</v>
      </c>
      <c r="L483" s="6" t="n">
        <v>-0</v>
      </c>
      <c r="M483" s="6" t="s">
        <f>=I483+J483+K483+L483</f>
      </c>
      <c r="N483" s="16"/>
    </row>
    <row collapsed="false" customFormat="false" customHeight="false" hidden="false" ht="12.1" outlineLevel="0" r="484">
      <c r="A484" s="21" t="n">
        <v>45924</v>
      </c>
      <c r="B484" s="22" t="s">
        <v>791</v>
      </c>
      <c r="C484" s="22" t="s">
        <v>1076</v>
      </c>
      <c r="D484" s="22" t="s">
        <v>791</v>
      </c>
      <c r="E484" s="22" t="s">
        <v>791</v>
      </c>
      <c r="F484" s="22" t="s">
        <v>19</v>
      </c>
      <c r="G484" s="23" t="n">
        <v>1</v>
      </c>
      <c r="H484" s="24" t="n">
        <v>56.1</v>
      </c>
      <c r="I484" s="24" t="n">
        <v>56.1</v>
      </c>
      <c r="J484" s="24" t="n">
        <v>0</v>
      </c>
      <c r="K484" s="24" t="n">
        <v>-0</v>
      </c>
      <c r="L484" s="24" t="n">
        <v>-0</v>
      </c>
      <c r="M484" s="6" t="s">
        <f>=I484+J484+K484+L484</f>
      </c>
      <c r="N484" s="22"/>
    </row>
    <row collapsed="false" customFormat="false" customHeight="false" hidden="false" ht="12.1" outlineLevel="0" r="485">
      <c r="A485" s="21" t="n">
        <v>45924</v>
      </c>
      <c r="B485" s="22" t="s">
        <v>791</v>
      </c>
      <c r="C485" s="22" t="s">
        <v>1077</v>
      </c>
      <c r="D485" s="22" t="s">
        <v>791</v>
      </c>
      <c r="E485" s="22" t="s">
        <v>791</v>
      </c>
      <c r="F485" s="22" t="s">
        <v>19</v>
      </c>
      <c r="G485" s="23" t="n">
        <v>1</v>
      </c>
      <c r="H485" s="24" t="n">
        <v>27.12</v>
      </c>
      <c r="I485" s="24" t="n">
        <v>27.12</v>
      </c>
      <c r="J485" s="24" t="n">
        <v>0</v>
      </c>
      <c r="K485" s="24" t="n">
        <v>-0</v>
      </c>
      <c r="L485" s="24" t="n">
        <v>-0</v>
      </c>
      <c r="M485" s="6" t="s">
        <f>=I485+J485+K485+L485</f>
      </c>
      <c r="N485" s="22"/>
    </row>
    <row collapsed="false" customFormat="false" customHeight="false" hidden="false" ht="12.1" outlineLevel="0" r="486">
      <c r="A486" s="21" t="n">
        <v>45929</v>
      </c>
      <c r="B486" s="22" t="s">
        <v>791</v>
      </c>
      <c r="C486" s="22" t="s">
        <v>1078</v>
      </c>
      <c r="D486" s="22" t="s">
        <v>791</v>
      </c>
      <c r="E486" s="22" t="s">
        <v>791</v>
      </c>
      <c r="F486" s="22" t="s">
        <v>19</v>
      </c>
      <c r="G486" s="23" t="n">
        <v>1</v>
      </c>
      <c r="H486" s="24" t="n">
        <v>11.26</v>
      </c>
      <c r="I486" s="24" t="n">
        <v>11.26</v>
      </c>
      <c r="J486" s="24" t="n">
        <v>0</v>
      </c>
      <c r="K486" s="24" t="n">
        <v>-0</v>
      </c>
      <c r="L486" s="24" t="n">
        <v>-0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45931</v>
      </c>
      <c r="B487" s="22" t="s">
        <v>791</v>
      </c>
      <c r="C487" s="22" t="s">
        <v>1079</v>
      </c>
      <c r="D487" s="22" t="s">
        <v>791</v>
      </c>
      <c r="E487" s="22" t="s">
        <v>791</v>
      </c>
      <c r="F487" s="22" t="s">
        <v>19</v>
      </c>
      <c r="G487" s="23" t="n">
        <v>1</v>
      </c>
      <c r="H487" s="24" t="n">
        <v>26.3</v>
      </c>
      <c r="I487" s="24" t="n">
        <v>26.3</v>
      </c>
      <c r="J487" s="24" t="n">
        <v>0</v>
      </c>
      <c r="K487" s="24" t="n">
        <v>-0</v>
      </c>
      <c r="L487" s="24" t="n">
        <v>-0</v>
      </c>
      <c r="M487" s="6" t="s">
        <f>=I487+J487+K487+L487</f>
      </c>
      <c r="N487" s="22"/>
    </row>
    <row collapsed="false" customFormat="false" customHeight="false" hidden="false" ht="12.1" outlineLevel="0" r="488">
      <c r="A488" s="21" t="n">
        <v>45932</v>
      </c>
      <c r="B488" s="22" t="s">
        <v>791</v>
      </c>
      <c r="C488" s="22" t="s">
        <v>1080</v>
      </c>
      <c r="D488" s="22" t="s">
        <v>791</v>
      </c>
      <c r="E488" s="22" t="s">
        <v>791</v>
      </c>
      <c r="F488" s="22" t="s">
        <v>19</v>
      </c>
      <c r="G488" s="23" t="n">
        <v>1</v>
      </c>
      <c r="H488" s="24" t="n">
        <v>10.64</v>
      </c>
      <c r="I488" s="24" t="n">
        <v>10.64</v>
      </c>
      <c r="J488" s="24" t="n">
        <v>0</v>
      </c>
      <c r="K488" s="24" t="n">
        <v>-0</v>
      </c>
      <c r="L488" s="24" t="n">
        <v>-0</v>
      </c>
      <c r="M488" s="6" t="s">
        <f>=I488+J488+K488+L488</f>
      </c>
      <c r="N488" s="22"/>
    </row>
    <row collapsed="false" customFormat="false" customHeight="false" hidden="false" ht="12.1" outlineLevel="0" r="489">
      <c r="A489" s="21" t="n">
        <v>45932</v>
      </c>
      <c r="B489" s="22" t="s">
        <v>875</v>
      </c>
      <c r="C489" s="22" t="s">
        <v>997</v>
      </c>
      <c r="D489" s="22" t="s">
        <v>875</v>
      </c>
      <c r="E489" s="22" t="s">
        <v>875</v>
      </c>
      <c r="F489" s="22" t="s">
        <v>19</v>
      </c>
      <c r="G489" s="23" t="n">
        <v>1</v>
      </c>
      <c r="H489" s="24" t="n">
        <v>32.66</v>
      </c>
      <c r="I489" s="24" t="n">
        <v>32.66</v>
      </c>
      <c r="J489" s="24" t="n">
        <v>0</v>
      </c>
      <c r="K489" s="24" t="n">
        <v>-0</v>
      </c>
      <c r="L489" s="24" t="n">
        <v>-0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45933</v>
      </c>
      <c r="B490" s="22" t="s">
        <v>791</v>
      </c>
      <c r="C490" s="22" t="s">
        <v>1081</v>
      </c>
      <c r="D490" s="22" t="s">
        <v>791</v>
      </c>
      <c r="E490" s="22" t="s">
        <v>791</v>
      </c>
      <c r="F490" s="22" t="s">
        <v>19</v>
      </c>
      <c r="G490" s="23" t="n">
        <v>2</v>
      </c>
      <c r="H490" s="24" t="n">
        <v>69.5</v>
      </c>
      <c r="I490" s="24" t="n">
        <v>139</v>
      </c>
      <c r="J490" s="24" t="n">
        <v>0</v>
      </c>
      <c r="K490" s="24" t="n">
        <v>-0</v>
      </c>
      <c r="L490" s="24" t="n">
        <v>-0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45933.708564815</v>
      </c>
      <c r="B491" s="16" t="s">
        <v>39</v>
      </c>
      <c r="C491" s="16" t="s">
        <v>785</v>
      </c>
      <c r="D491" s="16" t="s">
        <v>688</v>
      </c>
      <c r="E491" s="16" t="s">
        <v>17</v>
      </c>
      <c r="F491" s="16" t="s">
        <v>19</v>
      </c>
      <c r="G491" s="7" t="n">
        <v>10</v>
      </c>
      <c r="H491" s="6" t="n">
        <v>41.52</v>
      </c>
      <c r="I491" s="6" t="n">
        <v>-415.2</v>
      </c>
      <c r="J491" s="6" t="n">
        <v>-0</v>
      </c>
      <c r="K491" s="6" t="n">
        <v>-0.25</v>
      </c>
      <c r="L491" s="6" t="n">
        <v>-0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45933.710740741</v>
      </c>
      <c r="B492" s="16" t="s">
        <v>79</v>
      </c>
      <c r="C492" s="16" t="s">
        <v>795</v>
      </c>
      <c r="D492" s="16" t="s">
        <v>688</v>
      </c>
      <c r="E492" s="16" t="s">
        <v>17</v>
      </c>
      <c r="F492" s="16" t="s">
        <v>19</v>
      </c>
      <c r="G492" s="7" t="n">
        <v>10</v>
      </c>
      <c r="H492" s="6" t="n">
        <v>26.79</v>
      </c>
      <c r="I492" s="6" t="n">
        <v>-267.9</v>
      </c>
      <c r="J492" s="6" t="n">
        <v>-0</v>
      </c>
      <c r="K492" s="6" t="n">
        <v>-0.16</v>
      </c>
      <c r="L492" s="6" t="n">
        <v>-0</v>
      </c>
      <c r="M492" s="6" t="s">
        <f>=I492+J492+K492+L492</f>
      </c>
      <c r="N492" s="16"/>
    </row>
    <row collapsed="false" customFormat="false" customHeight="false" hidden="false" ht="12.1" outlineLevel="0" r="493">
      <c r="A493" s="21" t="n">
        <v>45936</v>
      </c>
      <c r="B493" s="22" t="s">
        <v>791</v>
      </c>
      <c r="C493" s="22" t="s">
        <v>1082</v>
      </c>
      <c r="D493" s="22" t="s">
        <v>791</v>
      </c>
      <c r="E493" s="22" t="s">
        <v>791</v>
      </c>
      <c r="F493" s="22" t="s">
        <v>19</v>
      </c>
      <c r="G493" s="23" t="n">
        <v>1</v>
      </c>
      <c r="H493" s="24" t="n">
        <v>43</v>
      </c>
      <c r="I493" s="24" t="n">
        <v>43</v>
      </c>
      <c r="J493" s="24" t="n">
        <v>0</v>
      </c>
      <c r="K493" s="24" t="n">
        <v>-0</v>
      </c>
      <c r="L493" s="24" t="n">
        <v>-0</v>
      </c>
      <c r="M493" s="6" t="s">
        <f>=I493+J493+K493+L493</f>
      </c>
      <c r="N493" s="22"/>
    </row>
    <row collapsed="false" customFormat="false" customHeight="false" hidden="false" ht="12.1" outlineLevel="0" r="494">
      <c r="A494" s="21" t="n">
        <v>45938</v>
      </c>
      <c r="B494" s="22" t="s">
        <v>791</v>
      </c>
      <c r="C494" s="22" t="s">
        <v>1083</v>
      </c>
      <c r="D494" s="22" t="s">
        <v>791</v>
      </c>
      <c r="E494" s="22" t="s">
        <v>791</v>
      </c>
      <c r="F494" s="22" t="s">
        <v>19</v>
      </c>
      <c r="G494" s="23" t="n">
        <v>1</v>
      </c>
      <c r="H494" s="24" t="n">
        <v>22.19</v>
      </c>
      <c r="I494" s="24" t="n">
        <v>22.19</v>
      </c>
      <c r="J494" s="24" t="n">
        <v>0</v>
      </c>
      <c r="K494" s="24" t="n">
        <v>-0</v>
      </c>
      <c r="L494" s="24" t="n">
        <v>-0</v>
      </c>
      <c r="M494" s="6" t="s">
        <f>=I494+J494+K494+L494</f>
      </c>
      <c r="N494" s="22"/>
    </row>
    <row collapsed="false" customFormat="false" customHeight="false" hidden="false" ht="12.1" outlineLevel="0" r="495">
      <c r="A495" s="21" t="n">
        <v>45939</v>
      </c>
      <c r="B495" s="22" t="s">
        <v>791</v>
      </c>
      <c r="C495" s="22" t="s">
        <v>1084</v>
      </c>
      <c r="D495" s="22" t="s">
        <v>791</v>
      </c>
      <c r="E495" s="22" t="s">
        <v>791</v>
      </c>
      <c r="F495" s="22" t="s">
        <v>19</v>
      </c>
      <c r="G495" s="23" t="n">
        <v>10</v>
      </c>
      <c r="H495" s="24" t="n">
        <v>0.23628925</v>
      </c>
      <c r="I495" s="24" t="n">
        <v>2.3628925</v>
      </c>
      <c r="J495" s="24" t="n">
        <v>0</v>
      </c>
      <c r="K495" s="24" t="n">
        <v>-0</v>
      </c>
      <c r="L495" s="24" t="n">
        <v>-0</v>
      </c>
      <c r="M495" s="6" t="s">
        <f>=I495+J495+K495+L495</f>
      </c>
      <c r="N495" s="22"/>
    </row>
    <row collapsed="false" customFormat="false" customHeight="false" hidden="false" ht="12.1" outlineLevel="0" r="496">
      <c r="A496" s="20" t="n">
        <v>45939.485902778</v>
      </c>
      <c r="B496" s="16" t="s">
        <v>81</v>
      </c>
      <c r="C496" s="16" t="s">
        <v>1001</v>
      </c>
      <c r="D496" s="16" t="s">
        <v>688</v>
      </c>
      <c r="E496" s="16" t="s">
        <v>17</v>
      </c>
      <c r="F496" s="16" t="s">
        <v>19</v>
      </c>
      <c r="G496" s="7" t="n">
        <v>10</v>
      </c>
      <c r="H496" s="6" t="n">
        <v>48.5</v>
      </c>
      <c r="I496" s="6" t="n">
        <v>-485</v>
      </c>
      <c r="J496" s="6" t="n">
        <v>-0</v>
      </c>
      <c r="K496" s="6" t="n">
        <v>-0</v>
      </c>
      <c r="L496" s="6" t="n">
        <v>-0.24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45947</v>
      </c>
      <c r="B497" s="22" t="s">
        <v>791</v>
      </c>
      <c r="C497" s="22" t="s">
        <v>1085</v>
      </c>
      <c r="D497" s="22" t="s">
        <v>791</v>
      </c>
      <c r="E497" s="22" t="s">
        <v>791</v>
      </c>
      <c r="F497" s="22" t="s">
        <v>19</v>
      </c>
      <c r="G497" s="23" t="n">
        <v>1</v>
      </c>
      <c r="H497" s="24" t="n">
        <v>62.33</v>
      </c>
      <c r="I497" s="24" t="n">
        <v>62.33</v>
      </c>
      <c r="J497" s="24" t="n">
        <v>0</v>
      </c>
      <c r="K497" s="24" t="n">
        <v>-0</v>
      </c>
      <c r="L497" s="24" t="n">
        <v>-0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45954</v>
      </c>
      <c r="B498" s="22" t="s">
        <v>791</v>
      </c>
      <c r="C498" s="22" t="s">
        <v>1086</v>
      </c>
      <c r="D498" s="22" t="s">
        <v>791</v>
      </c>
      <c r="E498" s="22" t="s">
        <v>791</v>
      </c>
      <c r="F498" s="22" t="s">
        <v>19</v>
      </c>
      <c r="G498" s="23" t="n">
        <v>1</v>
      </c>
      <c r="H498" s="24" t="n">
        <v>27.12</v>
      </c>
      <c r="I498" s="24" t="n">
        <v>27.12</v>
      </c>
      <c r="J498" s="24" t="n">
        <v>0</v>
      </c>
      <c r="K498" s="24" t="n">
        <v>-0</v>
      </c>
      <c r="L498" s="24" t="n">
        <v>-0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45958</v>
      </c>
      <c r="B499" s="22" t="s">
        <v>791</v>
      </c>
      <c r="C499" s="22" t="s">
        <v>1087</v>
      </c>
      <c r="D499" s="22" t="s">
        <v>791</v>
      </c>
      <c r="E499" s="22" t="s">
        <v>791</v>
      </c>
      <c r="F499" s="22" t="s">
        <v>19</v>
      </c>
      <c r="G499" s="23" t="n">
        <v>1</v>
      </c>
      <c r="H499" s="24" t="n">
        <v>11.26</v>
      </c>
      <c r="I499" s="24" t="n">
        <v>11.26</v>
      </c>
      <c r="J499" s="24" t="n">
        <v>0</v>
      </c>
      <c r="K499" s="24" t="n">
        <v>-0</v>
      </c>
      <c r="L499" s="24" t="n">
        <v>-0</v>
      </c>
      <c r="M499" s="6" t="s">
        <f>=I499+J499+K499+L499</f>
      </c>
      <c r="N499" s="22"/>
    </row>
    <row collapsed="false" customFormat="false" customHeight="false" hidden="false" ht="12.1" outlineLevel="0" r="500">
      <c r="A500" s="21" t="n">
        <v>45958</v>
      </c>
      <c r="B500" s="22" t="s">
        <v>791</v>
      </c>
      <c r="C500" s="22" t="s">
        <v>1088</v>
      </c>
      <c r="D500" s="22" t="s">
        <v>791</v>
      </c>
      <c r="E500" s="22" t="s">
        <v>791</v>
      </c>
      <c r="F500" s="22" t="s">
        <v>19</v>
      </c>
      <c r="G500" s="23" t="n">
        <v>1</v>
      </c>
      <c r="H500" s="24" t="n">
        <v>29.17</v>
      </c>
      <c r="I500" s="24" t="n">
        <v>29.17</v>
      </c>
      <c r="J500" s="24" t="n">
        <v>0</v>
      </c>
      <c r="K500" s="24" t="n">
        <v>-0</v>
      </c>
      <c r="L500" s="24" t="n">
        <v>-0</v>
      </c>
      <c r="M500" s="6" t="s">
        <f>=I500+J500+K500+L500</f>
      </c>
      <c r="N500" s="22"/>
    </row>
    <row collapsed="false" customFormat="false" customHeight="false" hidden="false" ht="12.1" outlineLevel="0" r="501">
      <c r="A501" s="21" t="n">
        <v>45959</v>
      </c>
      <c r="B501" s="22" t="s">
        <v>791</v>
      </c>
      <c r="C501" s="22" t="s">
        <v>1089</v>
      </c>
      <c r="D501" s="22" t="s">
        <v>791</v>
      </c>
      <c r="E501" s="22" t="s">
        <v>791</v>
      </c>
      <c r="F501" s="22" t="s">
        <v>19</v>
      </c>
      <c r="G501" s="23" t="n">
        <v>1</v>
      </c>
      <c r="H501" s="24" t="n">
        <v>37.05</v>
      </c>
      <c r="I501" s="24" t="n">
        <v>37.05</v>
      </c>
      <c r="J501" s="24" t="n">
        <v>0</v>
      </c>
      <c r="K501" s="24" t="n">
        <v>-0</v>
      </c>
      <c r="L501" s="24" t="n">
        <v>-0</v>
      </c>
      <c r="M501" s="6" t="s">
        <f>=I501+J501+K501+L501</f>
      </c>
      <c r="N501" s="22"/>
    </row>
    <row collapsed="false" customFormat="false" customHeight="false" hidden="false" ht="12.1" outlineLevel="0" r="502">
      <c r="A502" s="21" t="n">
        <v>45960</v>
      </c>
      <c r="B502" s="22" t="s">
        <v>791</v>
      </c>
      <c r="C502" s="22" t="s">
        <v>1090</v>
      </c>
      <c r="D502" s="22" t="s">
        <v>791</v>
      </c>
      <c r="E502" s="22" t="s">
        <v>791</v>
      </c>
      <c r="F502" s="22" t="s">
        <v>19</v>
      </c>
      <c r="G502" s="23" t="n">
        <v>1</v>
      </c>
      <c r="H502" s="24" t="n">
        <v>26.3</v>
      </c>
      <c r="I502" s="24" t="n">
        <v>26.3</v>
      </c>
      <c r="J502" s="24" t="n">
        <v>0</v>
      </c>
      <c r="K502" s="24" t="n">
        <v>-0</v>
      </c>
      <c r="L502" s="24" t="n">
        <v>-0</v>
      </c>
      <c r="M502" s="6" t="s">
        <f>=I502+J502+K502+L502</f>
      </c>
      <c r="N502" s="22"/>
    </row>
    <row collapsed="false" customFormat="false" customHeight="false" hidden="false" ht="12.1" outlineLevel="0" r="503">
      <c r="A503" s="21" t="n">
        <v>45962</v>
      </c>
      <c r="B503" s="22" t="s">
        <v>791</v>
      </c>
      <c r="C503" s="22" t="s">
        <v>1091</v>
      </c>
      <c r="D503" s="22" t="s">
        <v>791</v>
      </c>
      <c r="E503" s="22" t="s">
        <v>791</v>
      </c>
      <c r="F503" s="22" t="s">
        <v>19</v>
      </c>
      <c r="G503" s="23" t="n">
        <v>1</v>
      </c>
      <c r="H503" s="24" t="n">
        <v>10.4</v>
      </c>
      <c r="I503" s="24" t="n">
        <v>10.4</v>
      </c>
      <c r="J503" s="24" t="n">
        <v>0</v>
      </c>
      <c r="K503" s="24" t="n">
        <v>-0</v>
      </c>
      <c r="L503" s="24" t="n">
        <v>-0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45962</v>
      </c>
      <c r="B504" s="22" t="s">
        <v>875</v>
      </c>
      <c r="C504" s="22" t="s">
        <v>997</v>
      </c>
      <c r="D504" s="22" t="s">
        <v>875</v>
      </c>
      <c r="E504" s="22" t="s">
        <v>875</v>
      </c>
      <c r="F504" s="22" t="s">
        <v>19</v>
      </c>
      <c r="G504" s="23" t="n">
        <v>1</v>
      </c>
      <c r="H504" s="24" t="n">
        <v>38.68</v>
      </c>
      <c r="I504" s="24" t="n">
        <v>38.68</v>
      </c>
      <c r="J504" s="24" t="n">
        <v>0</v>
      </c>
      <c r="K504" s="24" t="n">
        <v>-0</v>
      </c>
      <c r="L504" s="24" t="n">
        <v>-0</v>
      </c>
      <c r="M504" s="6" t="s">
        <f>=I504+J504+K504+L504</f>
      </c>
      <c r="N504" s="22"/>
    </row>
    <row collapsed="false" customFormat="false" customHeight="false" hidden="false" ht="12.1" outlineLevel="0" r="505">
      <c r="A505" s="21" t="n">
        <v>45968</v>
      </c>
      <c r="B505" s="22" t="s">
        <v>791</v>
      </c>
      <c r="C505" s="22" t="s">
        <v>1092</v>
      </c>
      <c r="D505" s="22" t="s">
        <v>791</v>
      </c>
      <c r="E505" s="22" t="s">
        <v>791</v>
      </c>
      <c r="F505" s="22" t="s">
        <v>19</v>
      </c>
      <c r="G505" s="23" t="n">
        <v>1</v>
      </c>
      <c r="H505" s="24" t="n">
        <v>22.19</v>
      </c>
      <c r="I505" s="24" t="n">
        <v>22.19</v>
      </c>
      <c r="J505" s="24" t="n">
        <v>0</v>
      </c>
      <c r="K505" s="24" t="n">
        <v>-0</v>
      </c>
      <c r="L505" s="24" t="n">
        <v>-0</v>
      </c>
      <c r="M505" s="6" t="s">
        <f>=I505+J505+K505+L505</f>
      </c>
      <c r="N505" s="22"/>
    </row>
    <row collapsed="false" customFormat="false" customHeight="false" hidden="false" ht="12.1" outlineLevel="0" r="506">
      <c r="A506" s="21" t="n">
        <v>45973</v>
      </c>
      <c r="B506" s="22" t="s">
        <v>791</v>
      </c>
      <c r="C506" s="22" t="s">
        <v>1093</v>
      </c>
      <c r="D506" s="22" t="s">
        <v>791</v>
      </c>
      <c r="E506" s="22" t="s">
        <v>791</v>
      </c>
      <c r="F506" s="22" t="s">
        <v>19</v>
      </c>
      <c r="G506" s="23" t="n">
        <v>1</v>
      </c>
      <c r="H506" s="24" t="n">
        <v>35.65</v>
      </c>
      <c r="I506" s="24" t="n">
        <v>35.65</v>
      </c>
      <c r="J506" s="24" t="n">
        <v>0</v>
      </c>
      <c r="K506" s="24" t="n">
        <v>-0</v>
      </c>
      <c r="L506" s="24" t="n">
        <v>-0</v>
      </c>
      <c r="M506" s="6" t="s">
        <f>=I506+J506+K506+L506</f>
      </c>
      <c r="N506" s="22"/>
    </row>
    <row collapsed="false" customFormat="false" customHeight="false" hidden="false" ht="12.1" outlineLevel="0" r="507">
      <c r="A507" s="21" t="n">
        <v>45973</v>
      </c>
      <c r="B507" s="22" t="s">
        <v>875</v>
      </c>
      <c r="C507" s="22" t="s">
        <v>1094</v>
      </c>
      <c r="D507" s="22" t="s">
        <v>875</v>
      </c>
      <c r="E507" s="22" t="s">
        <v>875</v>
      </c>
      <c r="F507" s="22" t="s">
        <v>19</v>
      </c>
      <c r="G507" s="23" t="n">
        <v>1</v>
      </c>
      <c r="H507" s="24" t="n">
        <v>1000</v>
      </c>
      <c r="I507" s="24" t="n">
        <v>1000</v>
      </c>
      <c r="J507" s="24" t="n">
        <v>0</v>
      </c>
      <c r="K507" s="24" t="n">
        <v>-0</v>
      </c>
      <c r="L507" s="24" t="n">
        <v>-0</v>
      </c>
      <c r="M507" s="6" t="s">
        <f>=I507+J507+K507+L507</f>
      </c>
      <c r="N507" s="22"/>
    </row>
    <row collapsed="false" customFormat="false" customHeight="false" hidden="false" ht="12.1" outlineLevel="0" r="508">
      <c r="A508" s="21" t="n">
        <v>45981</v>
      </c>
      <c r="B508" s="22" t="s">
        <v>791</v>
      </c>
      <c r="C508" s="22" t="s">
        <v>1095</v>
      </c>
      <c r="D508" s="22" t="s">
        <v>791</v>
      </c>
      <c r="E508" s="22" t="s">
        <v>791</v>
      </c>
      <c r="F508" s="22" t="s">
        <v>19</v>
      </c>
      <c r="G508" s="23" t="n">
        <v>1</v>
      </c>
      <c r="H508" s="24" t="n">
        <v>416.53</v>
      </c>
      <c r="I508" s="24" t="n">
        <v>416.53</v>
      </c>
      <c r="J508" s="24" t="n">
        <v>0</v>
      </c>
      <c r="K508" s="24" t="n">
        <v>-0</v>
      </c>
      <c r="L508" s="24" t="n">
        <v>-0</v>
      </c>
      <c r="M508" s="6" t="s">
        <f>=I508+J508+K508+L508</f>
      </c>
      <c r="N508" s="22"/>
    </row>
    <row collapsed="false" customFormat="false" customHeight="false" hidden="false" ht="12.1" outlineLevel="0" r="509">
      <c r="A509" s="21" t="n">
        <v>45985</v>
      </c>
      <c r="B509" s="22" t="s">
        <v>791</v>
      </c>
      <c r="C509" s="22" t="s">
        <v>1096</v>
      </c>
      <c r="D509" s="22" t="s">
        <v>791</v>
      </c>
      <c r="E509" s="22" t="s">
        <v>791</v>
      </c>
      <c r="F509" s="22" t="s">
        <v>19</v>
      </c>
      <c r="G509" s="23" t="n">
        <v>1</v>
      </c>
      <c r="H509" s="24" t="n">
        <v>27.12</v>
      </c>
      <c r="I509" s="24" t="n">
        <v>27.12</v>
      </c>
      <c r="J509" s="24" t="n">
        <v>0</v>
      </c>
      <c r="K509" s="24" t="n">
        <v>-0</v>
      </c>
      <c r="L509" s="24" t="n">
        <v>-0</v>
      </c>
      <c r="M509" s="6" t="s">
        <f>=I509+J509+K509+L509</f>
      </c>
      <c r="N509" s="22"/>
    </row>
    <row collapsed="false" customFormat="false" customHeight="false" hidden="false" ht="12.1" outlineLevel="0" r="510">
      <c r="A510" s="21" t="n">
        <v>45987</v>
      </c>
      <c r="B510" s="22" t="s">
        <v>791</v>
      </c>
      <c r="C510" s="22" t="s">
        <v>1097</v>
      </c>
      <c r="D510" s="22" t="s">
        <v>791</v>
      </c>
      <c r="E510" s="22" t="s">
        <v>791</v>
      </c>
      <c r="F510" s="22" t="s">
        <v>19</v>
      </c>
      <c r="G510" s="23" t="n">
        <v>1</v>
      </c>
      <c r="H510" s="24" t="n">
        <v>11.26</v>
      </c>
      <c r="I510" s="24" t="n">
        <v>11.26</v>
      </c>
      <c r="J510" s="24" t="n">
        <v>0</v>
      </c>
      <c r="K510" s="24" t="n">
        <v>-0</v>
      </c>
      <c r="L510" s="24" t="n">
        <v>-0</v>
      </c>
      <c r="M510" s="6" t="s">
        <f>=I510+J510+K510+L510</f>
      </c>
      <c r="N510" s="22"/>
    </row>
    <row collapsed="false" customFormat="false" customHeight="false" hidden="false" ht="12.1" outlineLevel="0" r="511">
      <c r="A511" s="21" t="n">
        <v>45992</v>
      </c>
      <c r="B511" s="22" t="s">
        <v>791</v>
      </c>
      <c r="C511" s="22" t="s">
        <v>1098</v>
      </c>
      <c r="D511" s="22" t="s">
        <v>791</v>
      </c>
      <c r="E511" s="22" t="s">
        <v>791</v>
      </c>
      <c r="F511" s="22" t="s">
        <v>19</v>
      </c>
      <c r="G511" s="23" t="n">
        <v>1</v>
      </c>
      <c r="H511" s="24" t="n">
        <v>26.3</v>
      </c>
      <c r="I511" s="24" t="n">
        <v>26.3</v>
      </c>
      <c r="J511" s="24" t="n">
        <v>0</v>
      </c>
      <c r="K511" s="24" t="n">
        <v>-0</v>
      </c>
      <c r="L511" s="24" t="n">
        <v>-0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45992</v>
      </c>
      <c r="B512" s="22" t="s">
        <v>791</v>
      </c>
      <c r="C512" s="22" t="s">
        <v>1099</v>
      </c>
      <c r="D512" s="22" t="s">
        <v>791</v>
      </c>
      <c r="E512" s="22" t="s">
        <v>791</v>
      </c>
      <c r="F512" s="22" t="s">
        <v>19</v>
      </c>
      <c r="G512" s="23" t="n">
        <v>1</v>
      </c>
      <c r="H512" s="24" t="n">
        <v>9.38</v>
      </c>
      <c r="I512" s="24" t="n">
        <v>9.38</v>
      </c>
      <c r="J512" s="24" t="n">
        <v>0</v>
      </c>
      <c r="K512" s="24" t="n">
        <v>-0</v>
      </c>
      <c r="L512" s="24" t="n">
        <v>-0</v>
      </c>
      <c r="M512" s="6" t="s">
        <f>=I512+J512+K512+L512</f>
      </c>
      <c r="N512" s="22"/>
    </row>
    <row collapsed="false" customFormat="false" customHeight="false" hidden="false" ht="12.1" outlineLevel="0" r="513">
      <c r="A513" s="21" t="n">
        <v>45992</v>
      </c>
      <c r="B513" s="22" t="s">
        <v>875</v>
      </c>
      <c r="C513" s="22" t="s">
        <v>997</v>
      </c>
      <c r="D513" s="22" t="s">
        <v>875</v>
      </c>
      <c r="E513" s="22" t="s">
        <v>875</v>
      </c>
      <c r="F513" s="22" t="s">
        <v>19</v>
      </c>
      <c r="G513" s="23" t="n">
        <v>1</v>
      </c>
      <c r="H513" s="24" t="n">
        <v>34.22</v>
      </c>
      <c r="I513" s="24" t="n">
        <v>34.22</v>
      </c>
      <c r="J513" s="24" t="n">
        <v>0</v>
      </c>
      <c r="K513" s="24" t="n">
        <v>-0</v>
      </c>
      <c r="L513" s="24" t="n">
        <v>-0</v>
      </c>
      <c r="M513" s="6" t="s">
        <f>=I513+J513+K513+L513</f>
      </c>
      <c r="N513" s="22"/>
    </row>
    <row collapsed="false" customFormat="false" customHeight="false" hidden="false" ht="12.1" outlineLevel="0" r="514">
      <c r="A514" s="21" t="n">
        <v>45993</v>
      </c>
      <c r="B514" s="22" t="s">
        <v>791</v>
      </c>
      <c r="C514" s="22" t="s">
        <v>1100</v>
      </c>
      <c r="D514" s="22" t="s">
        <v>791</v>
      </c>
      <c r="E514" s="22" t="s">
        <v>791</v>
      </c>
      <c r="F514" s="22" t="s">
        <v>19</v>
      </c>
      <c r="G514" s="23" t="n">
        <v>1</v>
      </c>
      <c r="H514" s="24" t="n">
        <v>56.1</v>
      </c>
      <c r="I514" s="24" t="n">
        <v>56.1</v>
      </c>
      <c r="J514" s="24" t="n">
        <v>0</v>
      </c>
      <c r="K514" s="24" t="n">
        <v>-0</v>
      </c>
      <c r="L514" s="24" t="n">
        <v>-0</v>
      </c>
      <c r="M514" s="6" t="s">
        <f>=I514+J514+K514+L514</f>
      </c>
      <c r="N514" s="22"/>
    </row>
    <row collapsed="false" customFormat="false" customHeight="false" hidden="false" ht="12.1" outlineLevel="0" r="515">
      <c r="A515" s="21" t="n">
        <v>45994</v>
      </c>
      <c r="B515" s="22" t="s">
        <v>791</v>
      </c>
      <c r="C515" s="22" t="s">
        <v>1101</v>
      </c>
      <c r="D515" s="22" t="s">
        <v>791</v>
      </c>
      <c r="E515" s="22" t="s">
        <v>791</v>
      </c>
      <c r="F515" s="22" t="s">
        <v>19</v>
      </c>
      <c r="G515" s="23" t="n">
        <v>1</v>
      </c>
      <c r="H515" s="24" t="n">
        <v>35.4</v>
      </c>
      <c r="I515" s="24" t="n">
        <v>35.4</v>
      </c>
      <c r="J515" s="24" t="n">
        <v>0</v>
      </c>
      <c r="K515" s="24" t="n">
        <v>-0</v>
      </c>
      <c r="L515" s="24" t="n">
        <v>-0</v>
      </c>
      <c r="M515" s="6" t="s">
        <f>=I515+J515+K515+L515</f>
      </c>
      <c r="N515" s="22"/>
    </row>
    <row collapsed="false" customFormat="false" customHeight="false" hidden="false" ht="12.1" outlineLevel="0" r="516">
      <c r="A516" s="21" t="n">
        <v>45994</v>
      </c>
      <c r="B516" s="22" t="s">
        <v>791</v>
      </c>
      <c r="C516" s="22" t="s">
        <v>1102</v>
      </c>
      <c r="D516" s="22" t="s">
        <v>791</v>
      </c>
      <c r="E516" s="22" t="s">
        <v>791</v>
      </c>
      <c r="F516" s="22" t="s">
        <v>19</v>
      </c>
      <c r="G516" s="23" t="n">
        <v>1</v>
      </c>
      <c r="H516" s="24" t="n">
        <v>56.84</v>
      </c>
      <c r="I516" s="24" t="n">
        <v>56.84</v>
      </c>
      <c r="J516" s="24" t="n">
        <v>0</v>
      </c>
      <c r="K516" s="24" t="n">
        <v>-0</v>
      </c>
      <c r="L516" s="24" t="n">
        <v>-0</v>
      </c>
      <c r="M516" s="6" t="s">
        <f>=I516+J516+K516+L516</f>
      </c>
      <c r="N516" s="22"/>
    </row>
    <row collapsed="false" customFormat="false" customHeight="false" hidden="false" ht="12.1" outlineLevel="0" r="517">
      <c r="A517" s="21" t="n">
        <v>45999</v>
      </c>
      <c r="B517" s="22" t="s">
        <v>791</v>
      </c>
      <c r="C517" s="22" t="s">
        <v>1103</v>
      </c>
      <c r="D517" s="22" t="s">
        <v>791</v>
      </c>
      <c r="E517" s="22" t="s">
        <v>791</v>
      </c>
      <c r="F517" s="22" t="s">
        <v>19</v>
      </c>
      <c r="G517" s="23" t="n">
        <v>1</v>
      </c>
      <c r="H517" s="24" t="n">
        <v>22.19</v>
      </c>
      <c r="I517" s="24" t="n">
        <v>22.19</v>
      </c>
      <c r="J517" s="24" t="n">
        <v>0</v>
      </c>
      <c r="K517" s="24" t="n">
        <v>-0</v>
      </c>
      <c r="L517" s="24" t="n">
        <v>-0</v>
      </c>
      <c r="M517" s="6" t="s">
        <f>=I517+J517+K517+L517</f>
      </c>
      <c r="N517" s="22"/>
    </row>
    <row collapsed="false" customFormat="false" customHeight="false" hidden="false" ht="12.1" outlineLevel="0" r="518">
      <c r="A518" s="21" t="n">
        <v>46014</v>
      </c>
      <c r="B518" s="22" t="s">
        <v>791</v>
      </c>
      <c r="C518" s="22" t="s">
        <v>1104</v>
      </c>
      <c r="D518" s="22" t="s">
        <v>791</v>
      </c>
      <c r="E518" s="22" t="s">
        <v>791</v>
      </c>
      <c r="F518" s="22" t="s">
        <v>19</v>
      </c>
      <c r="G518" s="23" t="n">
        <v>1</v>
      </c>
      <c r="H518" s="24" t="n">
        <v>27.12</v>
      </c>
      <c r="I518" s="24" t="n">
        <v>27.12</v>
      </c>
      <c r="J518" s="24" t="n">
        <v>0</v>
      </c>
      <c r="K518" s="24" t="n">
        <v>-0</v>
      </c>
      <c r="L518" s="24" t="n">
        <v>-0</v>
      </c>
      <c r="M518" s="6" t="s">
        <f>=I518+J518+K518+L518</f>
      </c>
      <c r="N518" s="22"/>
    </row>
    <row collapsed="false" customFormat="false" customHeight="false" hidden="false" ht="12.1" outlineLevel="0" r="519">
      <c r="A519" s="21" t="n">
        <v>46017</v>
      </c>
      <c r="B519" s="22" t="s">
        <v>791</v>
      </c>
      <c r="C519" s="22" t="s">
        <v>1105</v>
      </c>
      <c r="D519" s="22" t="s">
        <v>791</v>
      </c>
      <c r="E519" s="22" t="s">
        <v>791</v>
      </c>
      <c r="F519" s="22" t="s">
        <v>19</v>
      </c>
      <c r="G519" s="23" t="n">
        <v>1</v>
      </c>
      <c r="H519" s="24" t="n">
        <v>11.26</v>
      </c>
      <c r="I519" s="24" t="n">
        <v>11.26</v>
      </c>
      <c r="J519" s="24" t="n">
        <v>0</v>
      </c>
      <c r="K519" s="24" t="n">
        <v>-0</v>
      </c>
      <c r="L519" s="24" t="n">
        <v>-0</v>
      </c>
      <c r="M519" s="6" t="s">
        <f>=I519+J519+K519+L519</f>
      </c>
      <c r="N519" s="22"/>
    </row>
    <row collapsed="false" customFormat="false" customHeight="false" hidden="false" ht="12.1" outlineLevel="0" r="520">
      <c r="A520" s="21" t="n">
        <v>46020</v>
      </c>
      <c r="B520" s="22" t="s">
        <v>791</v>
      </c>
      <c r="C520" s="22" t="s">
        <v>1106</v>
      </c>
      <c r="D520" s="22" t="s">
        <v>791</v>
      </c>
      <c r="E520" s="22" t="s">
        <v>791</v>
      </c>
      <c r="F520" s="22" t="s">
        <v>19</v>
      </c>
      <c r="G520" s="23" t="n">
        <v>1</v>
      </c>
      <c r="H520" s="24" t="n">
        <v>26.3</v>
      </c>
      <c r="I520" s="24" t="n">
        <v>26.3</v>
      </c>
      <c r="J520" s="24" t="n">
        <v>0</v>
      </c>
      <c r="K520" s="24" t="n">
        <v>-0</v>
      </c>
      <c r="L520" s="24" t="n">
        <v>-0</v>
      </c>
      <c r="M520" s="6" t="s">
        <f>=I520+J520+K520+L520</f>
      </c>
      <c r="N520" s="22"/>
    </row>
    <row collapsed="false" customFormat="false" customHeight="false" hidden="false" ht="12.1" outlineLevel="0" r="521">
      <c r="A521" s="29" t="n">
        <v>46026</v>
      </c>
      <c r="B521" s="30" t="s">
        <v>977</v>
      </c>
      <c r="C521" s="30" t="s">
        <v>1107</v>
      </c>
      <c r="D521" s="30" t="s">
        <v>977</v>
      </c>
      <c r="E521" s="30" t="s">
        <v>977</v>
      </c>
      <c r="F521" s="30" t="s">
        <v>19</v>
      </c>
      <c r="G521" s="31" t="n">
        <v>1</v>
      </c>
      <c r="H521" s="32" t="n">
        <v>-308</v>
      </c>
      <c r="I521" s="32" t="n">
        <v>-308</v>
      </c>
      <c r="J521" s="32" t="n">
        <v>0</v>
      </c>
      <c r="K521" s="32" t="n">
        <v>-0</v>
      </c>
      <c r="L521" s="32" t="n">
        <v>-0</v>
      </c>
      <c r="M521" s="6" t="s">
        <f>=I521+J521+K521+L521</f>
      </c>
      <c r="N521" s="30"/>
    </row>
    <row collapsed="false" customFormat="false" customHeight="false" hidden="false" ht="12.1" outlineLevel="0" r="522">
      <c r="A522" s="21" t="n">
        <v>46034</v>
      </c>
      <c r="B522" s="22" t="s">
        <v>875</v>
      </c>
      <c r="C522" s="22" t="s">
        <v>1108</v>
      </c>
      <c r="D522" s="22" t="s">
        <v>875</v>
      </c>
      <c r="E522" s="22" t="s">
        <v>875</v>
      </c>
      <c r="F522" s="22" t="s">
        <v>19</v>
      </c>
      <c r="G522" s="23" t="n">
        <v>1</v>
      </c>
      <c r="H522" s="24" t="n">
        <v>33.53</v>
      </c>
      <c r="I522" s="24" t="n">
        <v>33.53</v>
      </c>
      <c r="J522" s="24" t="n">
        <v>0</v>
      </c>
      <c r="K522" s="24" t="n">
        <v>-0</v>
      </c>
      <c r="L522" s="24" t="n">
        <v>-0</v>
      </c>
      <c r="M522" s="6" t="s">
        <f>=I522+J522+K522+L522</f>
      </c>
      <c r="N522" s="22"/>
    </row>
    <row collapsed="false" customFormat="false" customHeight="false" hidden="false" ht="12.1" outlineLevel="0" r="523">
      <c r="A523" s="21" t="n">
        <v>46034</v>
      </c>
      <c r="B523" s="22" t="s">
        <v>791</v>
      </c>
      <c r="C523" s="22" t="s">
        <v>1109</v>
      </c>
      <c r="D523" s="22" t="s">
        <v>791</v>
      </c>
      <c r="E523" s="22" t="s">
        <v>791</v>
      </c>
      <c r="F523" s="22" t="s">
        <v>19</v>
      </c>
      <c r="G523" s="23" t="n">
        <v>1</v>
      </c>
      <c r="H523" s="24" t="n">
        <v>9.06</v>
      </c>
      <c r="I523" s="24" t="n">
        <v>9.06</v>
      </c>
      <c r="J523" s="24" t="n">
        <v>0</v>
      </c>
      <c r="K523" s="24" t="n">
        <v>-0</v>
      </c>
      <c r="L523" s="24" t="n">
        <v>-0</v>
      </c>
      <c r="M523" s="6" t="s">
        <f>=I523+J523+K523+L523</f>
      </c>
      <c r="N523" s="22"/>
    </row>
    <row collapsed="false" customFormat="false" customHeight="false" hidden="false" ht="12.1" outlineLevel="0" r="524">
      <c r="A524" s="21" t="n">
        <v>46035</v>
      </c>
      <c r="B524" s="22" t="s">
        <v>791</v>
      </c>
      <c r="C524" s="22" t="s">
        <v>1110</v>
      </c>
      <c r="D524" s="22" t="s">
        <v>791</v>
      </c>
      <c r="E524" s="22" t="s">
        <v>791</v>
      </c>
      <c r="F524" s="22" t="s">
        <v>19</v>
      </c>
      <c r="G524" s="23" t="n">
        <v>1</v>
      </c>
      <c r="H524" s="24" t="n">
        <v>22.19</v>
      </c>
      <c r="I524" s="24" t="n">
        <v>22.19</v>
      </c>
      <c r="J524" s="24" t="n">
        <v>0</v>
      </c>
      <c r="K524" s="24" t="n">
        <v>-0</v>
      </c>
      <c r="L524" s="24" t="n">
        <v>-0</v>
      </c>
      <c r="M524" s="6" t="s">
        <f>=I524+J524+K524+L524</f>
      </c>
      <c r="N524" s="22"/>
    </row>
    <row collapsed="false" customFormat="false" customHeight="false" hidden="false" ht="12.1" outlineLevel="0" r="525">
      <c r="A525" s="21" t="n">
        <v>46035</v>
      </c>
      <c r="B525" s="22" t="s">
        <v>791</v>
      </c>
      <c r="C525" s="22" t="s">
        <v>1111</v>
      </c>
      <c r="D525" s="22" t="s">
        <v>791</v>
      </c>
      <c r="E525" s="22" t="s">
        <v>791</v>
      </c>
      <c r="F525" s="22" t="s">
        <v>19</v>
      </c>
      <c r="G525" s="23" t="n">
        <v>1</v>
      </c>
      <c r="H525" s="24" t="n">
        <v>54.1</v>
      </c>
      <c r="I525" s="24" t="n">
        <v>54.1</v>
      </c>
      <c r="J525" s="24" t="n">
        <v>0</v>
      </c>
      <c r="K525" s="24" t="n">
        <v>-0</v>
      </c>
      <c r="L525" s="24" t="n">
        <v>-0</v>
      </c>
      <c r="M525" s="6" t="s">
        <f>=I525+J525+K525+L525</f>
      </c>
      <c r="N525" s="22"/>
    </row>
    <row collapsed="false" customFormat="false" customHeight="false" hidden="false" ht="12.1" outlineLevel="0" r="526">
      <c r="A526" s="29" t="n">
        <v>46037</v>
      </c>
      <c r="B526" s="30" t="s">
        <v>977</v>
      </c>
      <c r="C526" s="30" t="s">
        <v>1112</v>
      </c>
      <c r="D526" s="30" t="s">
        <v>977</v>
      </c>
      <c r="E526" s="30" t="s">
        <v>977</v>
      </c>
      <c r="F526" s="30" t="s">
        <v>19</v>
      </c>
      <c r="G526" s="31" t="n">
        <v>1</v>
      </c>
      <c r="H526" s="32" t="n">
        <v>-1</v>
      </c>
      <c r="I526" s="32" t="n">
        <v>-1</v>
      </c>
      <c r="J526" s="32" t="n">
        <v>0</v>
      </c>
      <c r="K526" s="32" t="n">
        <v>-0</v>
      </c>
      <c r="L526" s="32" t="n">
        <v>-0</v>
      </c>
      <c r="M526" s="6" t="s">
        <f>=I526+J526+K526+L526</f>
      </c>
      <c r="N526" s="30"/>
    </row>
    <row collapsed="false" customFormat="false" customHeight="false" hidden="false" ht="12.1" outlineLevel="0" r="527">
      <c r="A527" s="21" t="n">
        <v>46037</v>
      </c>
      <c r="B527" s="22" t="s">
        <v>791</v>
      </c>
      <c r="C527" s="22" t="s">
        <v>1113</v>
      </c>
      <c r="D527" s="22" t="s">
        <v>791</v>
      </c>
      <c r="E527" s="22" t="s">
        <v>791</v>
      </c>
      <c r="F527" s="22" t="s">
        <v>19</v>
      </c>
      <c r="G527" s="23" t="n">
        <v>20</v>
      </c>
      <c r="H527" s="24" t="n">
        <v>0.27</v>
      </c>
      <c r="I527" s="24" t="n">
        <v>5.4</v>
      </c>
      <c r="J527" s="24" t="n">
        <v>0</v>
      </c>
      <c r="K527" s="24" t="n">
        <v>-0</v>
      </c>
      <c r="L527" s="24" t="n">
        <v>-0</v>
      </c>
      <c r="M527" s="6" t="s">
        <f>=I527+J527+K527+L527</f>
      </c>
      <c r="N527" s="22"/>
    </row>
    <row collapsed="false" customFormat="false" customHeight="false" hidden="false" ht="12.1" outlineLevel="0" r="528">
      <c r="A528" s="21" t="n">
        <v>46041</v>
      </c>
      <c r="B528" s="22" t="s">
        <v>791</v>
      </c>
      <c r="C528" s="22" t="s">
        <v>1114</v>
      </c>
      <c r="D528" s="22" t="s">
        <v>791</v>
      </c>
      <c r="E528" s="22" t="s">
        <v>791</v>
      </c>
      <c r="F528" s="22" t="s">
        <v>19</v>
      </c>
      <c r="G528" s="23" t="n">
        <v>1</v>
      </c>
      <c r="H528" s="24" t="n">
        <v>62.33</v>
      </c>
      <c r="I528" s="24" t="n">
        <v>62.33</v>
      </c>
      <c r="J528" s="24" t="n">
        <v>0</v>
      </c>
      <c r="K528" s="24" t="n">
        <v>-0</v>
      </c>
      <c r="L528" s="24" t="n">
        <v>-0</v>
      </c>
      <c r="M528" s="6" t="s">
        <f>=I528+J528+K528+L528</f>
      </c>
      <c r="N528" s="22"/>
    </row>
    <row collapsed="false" customFormat="false" customHeight="false" hidden="false" ht="12.1" outlineLevel="0" r="529">
      <c r="A529" s="20" t="n">
        <v>46042.634930556</v>
      </c>
      <c r="B529" s="16" t="s">
        <v>48</v>
      </c>
      <c r="C529" s="16" t="s">
        <v>1020</v>
      </c>
      <c r="D529" s="16" t="s">
        <v>688</v>
      </c>
      <c r="E529" s="16" t="s">
        <v>17</v>
      </c>
      <c r="F529" s="16" t="s">
        <v>19</v>
      </c>
      <c r="G529" s="7" t="n">
        <v>1</v>
      </c>
      <c r="H529" s="6" t="n">
        <v>392.05</v>
      </c>
      <c r="I529" s="6" t="n">
        <v>-392.05</v>
      </c>
      <c r="J529" s="6" t="n">
        <v>-0</v>
      </c>
      <c r="K529" s="6" t="n">
        <v>-0.12</v>
      </c>
      <c r="L529" s="6" t="n">
        <v>-0.2</v>
      </c>
      <c r="M529" s="6" t="s">
        <f>=I529+J529+K529+L529</f>
      </c>
      <c r="N529" s="16"/>
    </row>
    <row collapsed="false" customFormat="false" customHeight="false" hidden="false" ht="12.1" outlineLevel="0" r="530">
      <c r="A530" s="21" t="n">
        <v>46044</v>
      </c>
      <c r="B530" s="22" t="s">
        <v>791</v>
      </c>
      <c r="C530" s="22" t="s">
        <v>1115</v>
      </c>
      <c r="D530" s="22" t="s">
        <v>791</v>
      </c>
      <c r="E530" s="22" t="s">
        <v>791</v>
      </c>
      <c r="F530" s="22" t="s">
        <v>19</v>
      </c>
      <c r="G530" s="23" t="n">
        <v>1</v>
      </c>
      <c r="H530" s="24" t="n">
        <v>26</v>
      </c>
      <c r="I530" s="24" t="n">
        <v>26</v>
      </c>
      <c r="J530" s="24" t="n">
        <v>0</v>
      </c>
      <c r="K530" s="24" t="n">
        <v>-0</v>
      </c>
      <c r="L530" s="24" t="n">
        <v>-0</v>
      </c>
      <c r="M530" s="6" t="s">
        <f>=I530+J530+K530+L530</f>
      </c>
      <c r="N530" s="22"/>
    </row>
    <row collapsed="false" customFormat="false" customHeight="false" hidden="false" ht="12.1" outlineLevel="0" r="531">
      <c r="A531" s="29" t="n">
        <v>46045</v>
      </c>
      <c r="B531" s="30" t="s">
        <v>977</v>
      </c>
      <c r="C531" s="30" t="s">
        <v>1116</v>
      </c>
      <c r="D531" s="30" t="s">
        <v>977</v>
      </c>
      <c r="E531" s="30" t="s">
        <v>977</v>
      </c>
      <c r="F531" s="30" t="s">
        <v>19</v>
      </c>
      <c r="G531" s="31" t="n">
        <v>1</v>
      </c>
      <c r="H531" s="32" t="n">
        <v>-48</v>
      </c>
      <c r="I531" s="32" t="n">
        <v>-48</v>
      </c>
      <c r="J531" s="32" t="n">
        <v>0</v>
      </c>
      <c r="K531" s="32" t="n">
        <v>-0</v>
      </c>
      <c r="L531" s="32" t="n">
        <v>-0</v>
      </c>
      <c r="M531" s="6" t="s">
        <f>=I531+J531+K531+L531</f>
      </c>
      <c r="N531" s="30"/>
    </row>
    <row collapsed="false" customFormat="false" customHeight="false" hidden="false" ht="12.1" outlineLevel="0" r="532">
      <c r="A532" s="21" t="n">
        <v>46045</v>
      </c>
      <c r="B532" s="22" t="s">
        <v>791</v>
      </c>
      <c r="C532" s="22" t="s">
        <v>1117</v>
      </c>
      <c r="D532" s="22" t="s">
        <v>791</v>
      </c>
      <c r="E532" s="22" t="s">
        <v>791</v>
      </c>
      <c r="F532" s="22" t="s">
        <v>19</v>
      </c>
      <c r="G532" s="23" t="n">
        <v>1</v>
      </c>
      <c r="H532" s="24" t="n">
        <v>368</v>
      </c>
      <c r="I532" s="24" t="n">
        <v>368</v>
      </c>
      <c r="J532" s="24" t="n">
        <v>0</v>
      </c>
      <c r="K532" s="24" t="n">
        <v>-0</v>
      </c>
      <c r="L532" s="24" t="n">
        <v>-0</v>
      </c>
      <c r="M532" s="6" t="s">
        <f>=I532+J532+K532+L532</f>
      </c>
      <c r="N532" s="22"/>
    </row>
    <row collapsed="false" customFormat="false" customHeight="false" hidden="false" ht="12.1" outlineLevel="0" r="533">
      <c r="A533" s="21" t="n">
        <v>46045</v>
      </c>
      <c r="B533" s="22" t="s">
        <v>791</v>
      </c>
      <c r="C533" s="22" t="s">
        <v>1118</v>
      </c>
      <c r="D533" s="22" t="s">
        <v>791</v>
      </c>
      <c r="E533" s="22" t="s">
        <v>791</v>
      </c>
      <c r="F533" s="22" t="s">
        <v>19</v>
      </c>
      <c r="G533" s="23" t="n">
        <v>1</v>
      </c>
      <c r="H533" s="24" t="n">
        <v>27.12</v>
      </c>
      <c r="I533" s="24" t="n">
        <v>27.12</v>
      </c>
      <c r="J533" s="24" t="n">
        <v>0</v>
      </c>
      <c r="K533" s="24" t="n">
        <v>-0</v>
      </c>
      <c r="L533" s="24" t="n">
        <v>-0</v>
      </c>
      <c r="M533" s="6" t="s">
        <f>=I533+J533+K533+L533</f>
      </c>
      <c r="N533" s="22"/>
    </row>
    <row collapsed="false" customFormat="false" customHeight="false" hidden="false" ht="12.1" outlineLevel="0" r="534">
      <c r="A534" s="21" t="n">
        <v>46048</v>
      </c>
      <c r="B534" s="22" t="s">
        <v>791</v>
      </c>
      <c r="C534" s="22" t="s">
        <v>1119</v>
      </c>
      <c r="D534" s="22" t="s">
        <v>791</v>
      </c>
      <c r="E534" s="22" t="s">
        <v>791</v>
      </c>
      <c r="F534" s="22" t="s">
        <v>19</v>
      </c>
      <c r="G534" s="23" t="n">
        <v>1</v>
      </c>
      <c r="H534" s="24" t="n">
        <v>11.26</v>
      </c>
      <c r="I534" s="24" t="n">
        <v>11.26</v>
      </c>
      <c r="J534" s="24" t="n">
        <v>0</v>
      </c>
      <c r="K534" s="24" t="n">
        <v>-0</v>
      </c>
      <c r="L534" s="24" t="n">
        <v>-0</v>
      </c>
      <c r="M534" s="6" t="s">
        <f>=I534+J534+K534+L534</f>
      </c>
      <c r="N534" s="22"/>
    </row>
    <row collapsed="false" customFormat="false" customHeight="false" hidden="false" ht="12.1" outlineLevel="0" r="535">
      <c r="A535" s="21" t="n">
        <v>46048</v>
      </c>
      <c r="B535" s="22" t="s">
        <v>791</v>
      </c>
      <c r="C535" s="22" t="s">
        <v>1120</v>
      </c>
      <c r="D535" s="22" t="s">
        <v>791</v>
      </c>
      <c r="E535" s="22" t="s">
        <v>791</v>
      </c>
      <c r="F535" s="22" t="s">
        <v>19</v>
      </c>
      <c r="G535" s="23" t="n">
        <v>1</v>
      </c>
      <c r="H535" s="24" t="n">
        <v>21.39</v>
      </c>
      <c r="I535" s="24" t="n">
        <v>21.39</v>
      </c>
      <c r="J535" s="24" t="n">
        <v>0</v>
      </c>
      <c r="K535" s="24" t="n">
        <v>-0</v>
      </c>
      <c r="L535" s="24" t="n">
        <v>-0</v>
      </c>
      <c r="M535" s="6" t="s">
        <f>=I535+J535+K535+L535</f>
      </c>
      <c r="N535" s="22"/>
    </row>
    <row collapsed="false" customFormat="false" customHeight="false" hidden="false" ht="12.1" outlineLevel="0" r="536">
      <c r="A536" s="29" t="n">
        <v>46049</v>
      </c>
      <c r="B536" s="30" t="s">
        <v>977</v>
      </c>
      <c r="C536" s="30" t="s">
        <v>1121</v>
      </c>
      <c r="D536" s="30" t="s">
        <v>977</v>
      </c>
      <c r="E536" s="30" t="s">
        <v>977</v>
      </c>
      <c r="F536" s="30" t="s">
        <v>19</v>
      </c>
      <c r="G536" s="31" t="n">
        <v>1</v>
      </c>
      <c r="H536" s="32" t="n">
        <v>-5</v>
      </c>
      <c r="I536" s="32" t="n">
        <v>-5</v>
      </c>
      <c r="J536" s="32" t="n">
        <v>0</v>
      </c>
      <c r="K536" s="32" t="n">
        <v>-0</v>
      </c>
      <c r="L536" s="32" t="n">
        <v>-0</v>
      </c>
      <c r="M536" s="6" t="s">
        <f>=I536+J536+K536+L536</f>
      </c>
      <c r="N536" s="30"/>
    </row>
    <row collapsed="false" customFormat="false" customHeight="false" hidden="false" ht="12.1" outlineLevel="0" r="537">
      <c r="A537" s="21" t="n">
        <v>46049</v>
      </c>
      <c r="B537" s="22" t="s">
        <v>791</v>
      </c>
      <c r="C537" s="22" t="s">
        <v>1122</v>
      </c>
      <c r="D537" s="22" t="s">
        <v>791</v>
      </c>
      <c r="E537" s="22" t="s">
        <v>791</v>
      </c>
      <c r="F537" s="22" t="s">
        <v>19</v>
      </c>
      <c r="G537" s="23" t="n">
        <v>3</v>
      </c>
      <c r="H537" s="24" t="n">
        <v>11.56</v>
      </c>
      <c r="I537" s="24" t="n">
        <v>34.68</v>
      </c>
      <c r="J537" s="24" t="n">
        <v>0</v>
      </c>
      <c r="K537" s="24" t="n">
        <v>-0</v>
      </c>
      <c r="L537" s="24" t="n">
        <v>-0</v>
      </c>
      <c r="M537" s="6" t="s">
        <f>=I537+J537+K537+L537</f>
      </c>
      <c r="N537" s="22"/>
    </row>
    <row collapsed="false" customFormat="false" customHeight="false" hidden="false" ht="12.1" outlineLevel="0" r="538">
      <c r="A538" s="21" t="n">
        <v>46050</v>
      </c>
      <c r="B538" s="22" t="s">
        <v>791</v>
      </c>
      <c r="C538" s="22" t="s">
        <v>1123</v>
      </c>
      <c r="D538" s="22" t="s">
        <v>791</v>
      </c>
      <c r="E538" s="22" t="s">
        <v>791</v>
      </c>
      <c r="F538" s="22" t="s">
        <v>19</v>
      </c>
      <c r="G538" s="23" t="n">
        <v>1</v>
      </c>
      <c r="H538" s="24" t="n">
        <v>182.52</v>
      </c>
      <c r="I538" s="24" t="n">
        <v>182.52</v>
      </c>
      <c r="J538" s="24" t="n">
        <v>0</v>
      </c>
      <c r="K538" s="24" t="n">
        <v>-0</v>
      </c>
      <c r="L538" s="24" t="n">
        <v>-0</v>
      </c>
      <c r="M538" s="6" t="s">
        <f>=I538+J538+K538+L538</f>
      </c>
      <c r="N538" s="22"/>
    </row>
    <row collapsed="false" customFormat="false" customHeight="false" hidden="false" ht="12.1" outlineLevel="0" r="539">
      <c r="A539" s="21" t="n">
        <v>46050</v>
      </c>
      <c r="B539" s="22" t="s">
        <v>791</v>
      </c>
      <c r="C539" s="22" t="s">
        <v>1124</v>
      </c>
      <c r="D539" s="22" t="s">
        <v>791</v>
      </c>
      <c r="E539" s="22" t="s">
        <v>791</v>
      </c>
      <c r="F539" s="22" t="s">
        <v>19</v>
      </c>
      <c r="G539" s="23" t="n">
        <v>1</v>
      </c>
      <c r="H539" s="24" t="n">
        <v>26.3</v>
      </c>
      <c r="I539" s="24" t="n">
        <v>26.3</v>
      </c>
      <c r="J539" s="24" t="n">
        <v>0</v>
      </c>
      <c r="K539" s="24" t="n">
        <v>-0</v>
      </c>
      <c r="L539" s="24" t="n">
        <v>-0</v>
      </c>
      <c r="M539" s="6" t="s">
        <f>=I539+J539+K539+L539</f>
      </c>
      <c r="N539" s="22"/>
    </row>
    <row collapsed="false" customFormat="false" customHeight="false" hidden="false" ht="12.1" outlineLevel="0" r="540">
      <c r="A540" s="21" t="n">
        <v>46050</v>
      </c>
      <c r="B540" s="22" t="s">
        <v>875</v>
      </c>
      <c r="C540" s="22" t="s">
        <v>1125</v>
      </c>
      <c r="D540" s="22" t="s">
        <v>875</v>
      </c>
      <c r="E540" s="22" t="s">
        <v>875</v>
      </c>
      <c r="F540" s="22" t="s">
        <v>19</v>
      </c>
      <c r="G540" s="23" t="n">
        <v>1</v>
      </c>
      <c r="H540" s="24" t="n">
        <v>125</v>
      </c>
      <c r="I540" s="24" t="n">
        <v>125</v>
      </c>
      <c r="J540" s="24" t="n">
        <v>0</v>
      </c>
      <c r="K540" s="24" t="n">
        <v>-0</v>
      </c>
      <c r="L540" s="24" t="n">
        <v>-0</v>
      </c>
      <c r="M540" s="6" t="s">
        <f>=I540+J540+K540+L540</f>
      </c>
      <c r="N540" s="22"/>
    </row>
    <row collapsed="false" customFormat="false" customHeight="false" hidden="false" ht="12.1" outlineLevel="0" r="541">
      <c r="A541" s="21" t="n">
        <v>46050</v>
      </c>
      <c r="B541" s="22" t="s">
        <v>791</v>
      </c>
      <c r="C541" s="22" t="s">
        <v>1126</v>
      </c>
      <c r="D541" s="22" t="s">
        <v>791</v>
      </c>
      <c r="E541" s="22" t="s">
        <v>791</v>
      </c>
      <c r="F541" s="22" t="s">
        <v>19</v>
      </c>
      <c r="G541" s="23" t="n">
        <v>1</v>
      </c>
      <c r="H541" s="24" t="n">
        <v>29.17</v>
      </c>
      <c r="I541" s="24" t="n">
        <v>29.17</v>
      </c>
      <c r="J541" s="24" t="n">
        <v>0</v>
      </c>
      <c r="K541" s="24" t="n">
        <v>-0</v>
      </c>
      <c r="L541" s="24" t="n">
        <v>-0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46055</v>
      </c>
      <c r="B542" s="22" t="s">
        <v>875</v>
      </c>
      <c r="C542" s="22" t="s">
        <v>1108</v>
      </c>
      <c r="D542" s="22" t="s">
        <v>875</v>
      </c>
      <c r="E542" s="22" t="s">
        <v>875</v>
      </c>
      <c r="F542" s="22" t="s">
        <v>19</v>
      </c>
      <c r="G542" s="23" t="n">
        <v>1</v>
      </c>
      <c r="H542" s="24" t="n">
        <v>37.29</v>
      </c>
      <c r="I542" s="24" t="n">
        <v>37.29</v>
      </c>
      <c r="J542" s="24" t="n">
        <v>0</v>
      </c>
      <c r="K542" s="24" t="n">
        <v>-0</v>
      </c>
      <c r="L542" s="24" t="n">
        <v>-0</v>
      </c>
      <c r="M542" s="6" t="s">
        <f>=I542+J542+K542+L542</f>
      </c>
      <c r="N542" s="22"/>
    </row>
    <row collapsed="false" customFormat="false" customHeight="false" hidden="false" ht="12.1" outlineLevel="0" r="543">
      <c r="A543" s="21" t="n">
        <v>46055</v>
      </c>
      <c r="B543" s="22" t="s">
        <v>791</v>
      </c>
      <c r="C543" s="22" t="s">
        <v>1127</v>
      </c>
      <c r="D543" s="22" t="s">
        <v>791</v>
      </c>
      <c r="E543" s="22" t="s">
        <v>791</v>
      </c>
      <c r="F543" s="22" t="s">
        <v>19</v>
      </c>
      <c r="G543" s="23" t="n">
        <v>1</v>
      </c>
      <c r="H543" s="24" t="n">
        <v>8.45</v>
      </c>
      <c r="I543" s="24" t="n">
        <v>8.45</v>
      </c>
      <c r="J543" s="24" t="n">
        <v>0</v>
      </c>
      <c r="K543" s="24" t="n">
        <v>-0</v>
      </c>
      <c r="L543" s="24" t="n">
        <v>-0</v>
      </c>
      <c r="M543" s="6" t="s">
        <f>=I543+J543+K543+L543</f>
      </c>
      <c r="N543" s="22"/>
    </row>
    <row collapsed="false" customFormat="false" customHeight="false" hidden="false" ht="12.1" outlineLevel="0" r="544">
      <c r="A544" s="21" t="n">
        <v>46056</v>
      </c>
      <c r="B544" s="22" t="s">
        <v>762</v>
      </c>
      <c r="C544" s="22" t="s">
        <v>235</v>
      </c>
      <c r="D544" s="22" t="s">
        <v>762</v>
      </c>
      <c r="E544" s="22" t="s">
        <v>763</v>
      </c>
      <c r="F544" s="22" t="s">
        <v>19</v>
      </c>
      <c r="G544" s="23" t="n">
        <v>1</v>
      </c>
      <c r="H544" s="24" t="n">
        <v>1500</v>
      </c>
      <c r="I544" s="24" t="n">
        <v>1500</v>
      </c>
      <c r="J544" s="24" t="n">
        <v>0</v>
      </c>
      <c r="K544" s="24" t="n">
        <v>-0</v>
      </c>
      <c r="L544" s="24" t="n">
        <v>-0</v>
      </c>
      <c r="M544" s="6" t="s">
        <f>=I544+J544+K544+L544</f>
      </c>
      <c r="N544" s="22"/>
    </row>
    <row collapsed="false" customFormat="false" customHeight="false" hidden="false" ht="12.1" outlineLevel="0" r="545">
      <c r="A545" s="20" t="n">
        <v>46056.612951389</v>
      </c>
      <c r="B545" s="16" t="s">
        <v>27</v>
      </c>
      <c r="C545" s="16" t="s">
        <v>1128</v>
      </c>
      <c r="D545" s="16" t="s">
        <v>688</v>
      </c>
      <c r="E545" s="16" t="s">
        <v>17</v>
      </c>
      <c r="F545" s="16" t="s">
        <v>19</v>
      </c>
      <c r="G545" s="7" t="n">
        <v>1</v>
      </c>
      <c r="H545" s="6" t="n">
        <v>5226.5</v>
      </c>
      <c r="I545" s="6" t="n">
        <v>-5226.5</v>
      </c>
      <c r="J545" s="6" t="n">
        <v>-0</v>
      </c>
      <c r="K545" s="6" t="n">
        <v>-3.14</v>
      </c>
      <c r="L545" s="6" t="n">
        <v>-1.57</v>
      </c>
      <c r="M545" s="6" t="s">
        <f>=I545+J545+K545+L545</f>
      </c>
      <c r="N545" s="16"/>
    </row>
    <row collapsed="false" customFormat="false" customHeight="false" hidden="false" ht="12.1" outlineLevel="0" r="546">
      <c r="A546" s="21" t="n">
        <v>46058</v>
      </c>
      <c r="B546" s="22" t="s">
        <v>791</v>
      </c>
      <c r="C546" s="22" t="s">
        <v>1129</v>
      </c>
      <c r="D546" s="22" t="s">
        <v>791</v>
      </c>
      <c r="E546" s="22" t="s">
        <v>791</v>
      </c>
      <c r="F546" s="22" t="s">
        <v>19</v>
      </c>
      <c r="G546" s="23" t="n">
        <v>1</v>
      </c>
      <c r="H546" s="24" t="n">
        <v>22.19</v>
      </c>
      <c r="I546" s="24" t="n">
        <v>22.19</v>
      </c>
      <c r="J546" s="24" t="n">
        <v>0</v>
      </c>
      <c r="K546" s="24" t="n">
        <v>-0</v>
      </c>
      <c r="L546" s="24" t="n">
        <v>-0</v>
      </c>
      <c r="M546" s="6" t="s">
        <f>=I546+J546+K546+L546</f>
      </c>
      <c r="N546" s="22"/>
    </row>
    <row collapsed="false" customFormat="false" customHeight="false" hidden="false" ht="12.1" outlineLevel="0" r="547">
      <c r="A547" s="21" t="n">
        <v>46069</v>
      </c>
      <c r="B547" s="22" t="s">
        <v>791</v>
      </c>
      <c r="C547" s="22" t="s">
        <v>1130</v>
      </c>
      <c r="D547" s="22" t="s">
        <v>791</v>
      </c>
      <c r="E547" s="22" t="s">
        <v>791</v>
      </c>
      <c r="F547" s="22" t="s">
        <v>19</v>
      </c>
      <c r="G547" s="23" t="n">
        <v>1</v>
      </c>
      <c r="H547" s="24" t="n">
        <v>51.86</v>
      </c>
      <c r="I547" s="24" t="n">
        <v>51.86</v>
      </c>
      <c r="J547" s="24" t="n">
        <v>0</v>
      </c>
      <c r="K547" s="24" t="n">
        <v>-0</v>
      </c>
      <c r="L547" s="24" t="n">
        <v>-0</v>
      </c>
      <c r="M547" s="6" t="s">
        <f>=I547+J547+K547+L547</f>
      </c>
      <c r="N547" s="22"/>
    </row>
    <row collapsed="false" customFormat="false" customHeight="false" hidden="false" ht="12.1" outlineLevel="0" r="548">
      <c r="A548" s="21" t="n">
        <v>46077</v>
      </c>
      <c r="B548" s="22" t="s">
        <v>762</v>
      </c>
      <c r="C548" s="22" t="s">
        <v>235</v>
      </c>
      <c r="D548" s="22" t="s">
        <v>762</v>
      </c>
      <c r="E548" s="22" t="s">
        <v>763</v>
      </c>
      <c r="F548" s="22" t="s">
        <v>19</v>
      </c>
      <c r="G548" s="23" t="n">
        <v>1</v>
      </c>
      <c r="H548" s="24" t="n">
        <v>50</v>
      </c>
      <c r="I548" s="24" t="n">
        <v>50</v>
      </c>
      <c r="J548" s="24" t="n">
        <v>0</v>
      </c>
      <c r="K548" s="24" t="n">
        <v>-0</v>
      </c>
      <c r="L548" s="24" t="n">
        <v>-0</v>
      </c>
      <c r="M548" s="6" t="s">
        <f>=I548+J548+K548+L548</f>
      </c>
      <c r="N548" s="22"/>
    </row>
    <row collapsed="false" customFormat="false" customHeight="false" hidden="false" ht="12.1" outlineLevel="0" r="549">
      <c r="A549" s="20" t="n">
        <v>46077.742268519</v>
      </c>
      <c r="B549" s="16" t="s">
        <v>39</v>
      </c>
      <c r="C549" s="16" t="s">
        <v>785</v>
      </c>
      <c r="D549" s="16" t="s">
        <v>688</v>
      </c>
      <c r="E549" s="16" t="s">
        <v>17</v>
      </c>
      <c r="F549" s="16" t="s">
        <v>19</v>
      </c>
      <c r="G549" s="7" t="n">
        <v>10</v>
      </c>
      <c r="H549" s="6" t="n">
        <v>39.53</v>
      </c>
      <c r="I549" s="6" t="n">
        <v>-395.3</v>
      </c>
      <c r="J549" s="6" t="n">
        <v>-0</v>
      </c>
      <c r="K549" s="6" t="n">
        <v>-0.24</v>
      </c>
      <c r="L549" s="6" t="n">
        <v>-0</v>
      </c>
      <c r="M549" s="6" t="s">
        <f>=I549+J549+K549+L549</f>
      </c>
      <c r="N549" s="16"/>
    </row>
    <row collapsed="false" customFormat="false" customHeight="false" hidden="false" ht="12.1" outlineLevel="0" r="550">
      <c r="A550" s="21" t="n">
        <v>46078</v>
      </c>
      <c r="B550" s="22" t="s">
        <v>791</v>
      </c>
      <c r="C550" s="22" t="s">
        <v>1131</v>
      </c>
      <c r="D550" s="22" t="s">
        <v>791</v>
      </c>
      <c r="E550" s="22" t="s">
        <v>791</v>
      </c>
      <c r="F550" s="22" t="s">
        <v>19</v>
      </c>
      <c r="G550" s="23" t="n">
        <v>1</v>
      </c>
      <c r="H550" s="24" t="n">
        <v>27.12</v>
      </c>
      <c r="I550" s="24" t="n">
        <v>27.12</v>
      </c>
      <c r="J550" s="24" t="n">
        <v>0</v>
      </c>
      <c r="K550" s="24" t="n">
        <v>-0</v>
      </c>
      <c r="L550" s="24" t="n">
        <v>-0</v>
      </c>
      <c r="M550" s="6" t="s">
        <f>=I550+J550+K550+L550</f>
      </c>
      <c r="N550" s="22"/>
    </row>
    <row collapsed="false" customFormat="false" customHeight="false" hidden="false" ht="12.1" outlineLevel="0" r="551">
      <c r="A551" s="21" t="n">
        <v>46078</v>
      </c>
      <c r="B551" s="22" t="s">
        <v>791</v>
      </c>
      <c r="C551" s="22" t="s">
        <v>1132</v>
      </c>
      <c r="D551" s="22" t="s">
        <v>791</v>
      </c>
      <c r="E551" s="22" t="s">
        <v>791</v>
      </c>
      <c r="F551" s="22" t="s">
        <v>19</v>
      </c>
      <c r="G551" s="23" t="n">
        <v>1</v>
      </c>
      <c r="H551" s="24" t="n">
        <v>11.26</v>
      </c>
      <c r="I551" s="24" t="n">
        <v>11.26</v>
      </c>
      <c r="J551" s="24" t="n">
        <v>0</v>
      </c>
      <c r="K551" s="24" t="n">
        <v>-0</v>
      </c>
      <c r="L551" s="24" t="n">
        <v>-0</v>
      </c>
      <c r="M551" s="6" t="s">
        <f>=I551+J551+K551+L551</f>
      </c>
      <c r="N551" s="22"/>
    </row>
    <row collapsed="false" customFormat="false" customHeight="false" hidden="false" ht="12.1" outlineLevel="0" r="552">
      <c r="A552" s="20" t="n">
        <v>46078.599236111</v>
      </c>
      <c r="B552" s="16" t="s">
        <v>48</v>
      </c>
      <c r="C552" s="16" t="s">
        <v>1020</v>
      </c>
      <c r="D552" s="16" t="s">
        <v>688</v>
      </c>
      <c r="E552" s="16" t="s">
        <v>17</v>
      </c>
      <c r="F552" s="16" t="s">
        <v>19</v>
      </c>
      <c r="G552" s="7" t="n">
        <v>1</v>
      </c>
      <c r="H552" s="6" t="n">
        <v>390</v>
      </c>
      <c r="I552" s="6" t="n">
        <v>-390</v>
      </c>
      <c r="J552" s="6" t="n">
        <v>-0</v>
      </c>
      <c r="K552" s="6" t="n">
        <v>-0</v>
      </c>
      <c r="L552" s="6" t="n">
        <v>-0.2</v>
      </c>
      <c r="M552" s="6" t="s">
        <f>=I552+J552+K552+L552</f>
      </c>
      <c r="N552" s="16"/>
    </row>
    <row collapsed="false" customFormat="false" customHeight="false" hidden="false" ht="12.1" outlineLevel="0" r="553">
      <c r="A553" s="21" t="n">
        <v>46080</v>
      </c>
      <c r="B553" s="22" t="s">
        <v>791</v>
      </c>
      <c r="C553" s="22" t="s">
        <v>1133</v>
      </c>
      <c r="D553" s="22" t="s">
        <v>791</v>
      </c>
      <c r="E553" s="22" t="s">
        <v>791</v>
      </c>
      <c r="F553" s="22" t="s">
        <v>19</v>
      </c>
      <c r="G553" s="23" t="n">
        <v>1</v>
      </c>
      <c r="H553" s="24" t="n">
        <v>26.3</v>
      </c>
      <c r="I553" s="24" t="n">
        <v>26.3</v>
      </c>
      <c r="J553" s="24" t="n">
        <v>0</v>
      </c>
      <c r="K553" s="24" t="n">
        <v>-0</v>
      </c>
      <c r="L553" s="24" t="n">
        <v>-0</v>
      </c>
      <c r="M553" s="6" t="s">
        <f>=I553+J553+K553+L553</f>
      </c>
      <c r="N553" s="22"/>
    </row>
    <row collapsed="false" customFormat="false" customHeight="false" hidden="false" ht="12.1" outlineLevel="0" r="554">
      <c r="A554" s="21" t="n">
        <v>46083</v>
      </c>
      <c r="B554" s="22" t="s">
        <v>791</v>
      </c>
      <c r="C554" s="22" t="s">
        <v>1134</v>
      </c>
      <c r="D554" s="22" t="s">
        <v>791</v>
      </c>
      <c r="E554" s="22" t="s">
        <v>791</v>
      </c>
      <c r="F554" s="22" t="s">
        <v>19</v>
      </c>
      <c r="G554" s="23" t="n">
        <v>1</v>
      </c>
      <c r="H554" s="24" t="n">
        <v>7.02</v>
      </c>
      <c r="I554" s="24" t="n">
        <v>7.02</v>
      </c>
      <c r="J554" s="24" t="n">
        <v>0</v>
      </c>
      <c r="K554" s="24" t="n">
        <v>-0</v>
      </c>
      <c r="L554" s="24" t="n">
        <v>-0</v>
      </c>
      <c r="M554" s="6" t="s">
        <f>=I554+J554+K554+L554</f>
      </c>
      <c r="N554" s="22"/>
    </row>
    <row collapsed="false" customFormat="false" customHeight="false" hidden="false" ht="12.1" outlineLevel="0" r="555">
      <c r="A555" s="21" t="n">
        <v>46083</v>
      </c>
      <c r="B555" s="22" t="s">
        <v>875</v>
      </c>
      <c r="C555" s="22" t="s">
        <v>1108</v>
      </c>
      <c r="D555" s="22" t="s">
        <v>875</v>
      </c>
      <c r="E555" s="22" t="s">
        <v>875</v>
      </c>
      <c r="F555" s="22" t="s">
        <v>19</v>
      </c>
      <c r="G555" s="23" t="n">
        <v>1</v>
      </c>
      <c r="H555" s="24" t="n">
        <v>27.55</v>
      </c>
      <c r="I555" s="24" t="n">
        <v>27.55</v>
      </c>
      <c r="J555" s="24" t="n">
        <v>0</v>
      </c>
      <c r="K555" s="24" t="n">
        <v>-0</v>
      </c>
      <c r="L555" s="24" t="n">
        <v>-0</v>
      </c>
      <c r="M555" s="6" t="s">
        <f>=I555+J555+K555+L555</f>
      </c>
      <c r="N555" s="22"/>
    </row>
    <row collapsed="false" customFormat="false" customHeight="false" hidden="false" ht="12.1" outlineLevel="0" r="556">
      <c r="A556" s="21" t="n">
        <v>46087</v>
      </c>
      <c r="B556" s="22" t="s">
        <v>762</v>
      </c>
      <c r="C556" s="22" t="s">
        <v>235</v>
      </c>
      <c r="D556" s="22" t="s">
        <v>762</v>
      </c>
      <c r="E556" s="22" t="s">
        <v>763</v>
      </c>
      <c r="F556" s="22" t="s">
        <v>19</v>
      </c>
      <c r="G556" s="23" t="n">
        <v>1</v>
      </c>
      <c r="H556" s="24" t="n">
        <v>51.04</v>
      </c>
      <c r="I556" s="24" t="n">
        <v>51.04</v>
      </c>
      <c r="J556" s="24" t="n">
        <v>0</v>
      </c>
      <c r="K556" s="24" t="n">
        <v>-0</v>
      </c>
      <c r="L556" s="24" t="n">
        <v>-0</v>
      </c>
      <c r="M556" s="6" t="s">
        <f>=I556+J556+K556+L556</f>
      </c>
      <c r="N556" s="22"/>
    </row>
    <row collapsed="false" customFormat="false" customHeight="false" hidden="false" ht="12.1" outlineLevel="0" r="557">
      <c r="A557" s="20" t="n">
        <v>46087.62818287</v>
      </c>
      <c r="B557" s="16" t="s">
        <v>101</v>
      </c>
      <c r="C557" s="16" t="s">
        <v>1135</v>
      </c>
      <c r="D557" s="16" t="s">
        <v>688</v>
      </c>
      <c r="E557" s="16" t="s">
        <v>89</v>
      </c>
      <c r="F557" s="16" t="s">
        <v>19</v>
      </c>
      <c r="G557" s="7" t="n">
        <v>8</v>
      </c>
      <c r="H557" s="6" t="n">
        <v>6.38</v>
      </c>
      <c r="I557" s="6" t="n">
        <v>-51.04</v>
      </c>
      <c r="J557" s="6" t="n">
        <v>-0</v>
      </c>
      <c r="K557" s="6" t="n">
        <v>-0</v>
      </c>
      <c r="L557" s="6" t="n">
        <v>-0</v>
      </c>
      <c r="M557" s="6" t="s">
        <f>=I557+J557+K557+L557</f>
      </c>
      <c r="N557" s="16"/>
    </row>
    <row collapsed="false" customFormat="false" customHeight="false" hidden="false" ht="12.1" outlineLevel="0" r="558">
      <c r="A558" s="21" t="n">
        <v>46091</v>
      </c>
      <c r="B558" s="22" t="s">
        <v>791</v>
      </c>
      <c r="C558" s="22" t="s">
        <v>1136</v>
      </c>
      <c r="D558" s="22" t="s">
        <v>791</v>
      </c>
      <c r="E558" s="22" t="s">
        <v>791</v>
      </c>
      <c r="F558" s="22" t="s">
        <v>19</v>
      </c>
      <c r="G558" s="23" t="n">
        <v>1</v>
      </c>
      <c r="H558" s="24" t="n">
        <v>22.19</v>
      </c>
      <c r="I558" s="24" t="n">
        <v>22.19</v>
      </c>
      <c r="J558" s="24" t="n">
        <v>0</v>
      </c>
      <c r="K558" s="24" t="n">
        <v>-0</v>
      </c>
      <c r="L558" s="24" t="n">
        <v>-0</v>
      </c>
      <c r="M558" s="6" t="s">
        <f>=I558+J558+K558+L558</f>
      </c>
      <c r="N558" s="22"/>
    </row>
    <row collapsed="false" customFormat="false" customHeight="false" hidden="false" ht="12.1" outlineLevel="0" r="559">
      <c r="A559" s="21" t="n">
        <v>46105</v>
      </c>
      <c r="B559" s="22" t="s">
        <v>791</v>
      </c>
      <c r="C559" s="22" t="s">
        <v>1137</v>
      </c>
      <c r="D559" s="22" t="s">
        <v>791</v>
      </c>
      <c r="E559" s="22" t="s">
        <v>791</v>
      </c>
      <c r="F559" s="22" t="s">
        <v>19</v>
      </c>
      <c r="G559" s="23" t="n">
        <v>1</v>
      </c>
      <c r="H559" s="24" t="n">
        <v>27.12</v>
      </c>
      <c r="I559" s="24" t="n">
        <v>27.12</v>
      </c>
      <c r="J559" s="24" t="n">
        <v>0</v>
      </c>
      <c r="K559" s="24" t="n">
        <v>-0</v>
      </c>
      <c r="L559" s="24" t="n">
        <v>-0</v>
      </c>
      <c r="M559" s="6" t="s">
        <f>=I559+J559+K559+L559</f>
      </c>
      <c r="N559" s="22"/>
    </row>
    <row collapsed="false" customFormat="false" customHeight="false" hidden="false" ht="12.1" outlineLevel="0" r="560">
      <c r="A560" s="21" t="n">
        <v>46106</v>
      </c>
      <c r="B560" s="22" t="s">
        <v>791</v>
      </c>
      <c r="C560" s="22" t="s">
        <v>1138</v>
      </c>
      <c r="D560" s="22" t="s">
        <v>791</v>
      </c>
      <c r="E560" s="22" t="s">
        <v>791</v>
      </c>
      <c r="F560" s="22" t="s">
        <v>19</v>
      </c>
      <c r="G560" s="23" t="n">
        <v>1</v>
      </c>
      <c r="H560" s="24" t="n">
        <v>56.1</v>
      </c>
      <c r="I560" s="24" t="n">
        <v>56.1</v>
      </c>
      <c r="J560" s="24" t="n">
        <v>0</v>
      </c>
      <c r="K560" s="24" t="n">
        <v>-0</v>
      </c>
      <c r="L560" s="24" t="n">
        <v>-0</v>
      </c>
      <c r="M560" s="6" t="s">
        <f>=I560+J560+K560+L560</f>
      </c>
      <c r="N560" s="22"/>
    </row>
    <row collapsed="false" customFormat="false" customHeight="false" hidden="false" ht="12.1" outlineLevel="0" r="561">
      <c r="A561" s="21" t="n">
        <v>46107</v>
      </c>
      <c r="B561" s="22" t="s">
        <v>791</v>
      </c>
      <c r="C561" s="22" t="s">
        <v>1139</v>
      </c>
      <c r="D561" s="22" t="s">
        <v>791</v>
      </c>
      <c r="E561" s="22" t="s">
        <v>791</v>
      </c>
      <c r="F561" s="22" t="s">
        <v>19</v>
      </c>
      <c r="G561" s="23" t="n">
        <v>1</v>
      </c>
      <c r="H561" s="24" t="n">
        <v>11.26</v>
      </c>
      <c r="I561" s="24" t="n">
        <v>11.26</v>
      </c>
      <c r="J561" s="24" t="n">
        <v>0</v>
      </c>
      <c r="K561" s="24" t="n">
        <v>-0</v>
      </c>
      <c r="L561" s="24" t="n">
        <v>-0</v>
      </c>
      <c r="M561" s="6" t="s">
        <f>=I561+J561+K561+L561</f>
      </c>
      <c r="N561" s="22"/>
    </row>
    <row collapsed="false" customFormat="false" customHeight="false" hidden="false" ht="12.1" outlineLevel="0" r="562">
      <c r="A562" s="21" t="n">
        <v>46111</v>
      </c>
      <c r="B562" s="22" t="s">
        <v>791</v>
      </c>
      <c r="C562" s="22" t="s">
        <v>1140</v>
      </c>
      <c r="D562" s="22" t="s">
        <v>791</v>
      </c>
      <c r="E562" s="22" t="s">
        <v>791</v>
      </c>
      <c r="F562" s="22" t="s">
        <v>19</v>
      </c>
      <c r="G562" s="23" t="n">
        <v>1</v>
      </c>
      <c r="H562" s="24" t="n">
        <v>19.73</v>
      </c>
      <c r="I562" s="24" t="n">
        <v>19.73</v>
      </c>
      <c r="J562" s="24" t="n">
        <v>0</v>
      </c>
      <c r="K562" s="24" t="n">
        <v>-0</v>
      </c>
      <c r="L562" s="24" t="n">
        <v>-0</v>
      </c>
      <c r="M562" s="6" t="s">
        <f>=I562+J562+K562+L562</f>
      </c>
      <c r="N562" s="22"/>
    </row>
    <row collapsed="false" customFormat="false" customHeight="false" hidden="false" ht="12.1" outlineLevel="0" r="563">
      <c r="A563" s="21" t="n">
        <v>46113</v>
      </c>
      <c r="B563" s="22" t="s">
        <v>791</v>
      </c>
      <c r="C563" s="22" t="s">
        <v>1141</v>
      </c>
      <c r="D563" s="22" t="s">
        <v>791</v>
      </c>
      <c r="E563" s="22" t="s">
        <v>791</v>
      </c>
      <c r="F563" s="22" t="s">
        <v>19</v>
      </c>
      <c r="G563" s="23" t="n">
        <v>1</v>
      </c>
      <c r="H563" s="24" t="n">
        <v>7.27</v>
      </c>
      <c r="I563" s="24" t="n">
        <v>7.27</v>
      </c>
      <c r="J563" s="24" t="n">
        <v>0</v>
      </c>
      <c r="K563" s="24" t="n">
        <v>-0</v>
      </c>
      <c r="L563" s="24" t="n">
        <v>-0</v>
      </c>
      <c r="M563" s="6" t="s">
        <f>=I563+J563+K563+L563</f>
      </c>
      <c r="N563" s="22"/>
    </row>
    <row collapsed="false" customFormat="false" customHeight="false" hidden="false" ht="12.1" outlineLevel="0" r="564">
      <c r="A564" s="21" t="n">
        <v>46113</v>
      </c>
      <c r="B564" s="22" t="s">
        <v>875</v>
      </c>
      <c r="C564" s="22" t="s">
        <v>997</v>
      </c>
      <c r="D564" s="22" t="s">
        <v>875</v>
      </c>
      <c r="E564" s="22" t="s">
        <v>875</v>
      </c>
      <c r="F564" s="22" t="s">
        <v>19</v>
      </c>
      <c r="G564" s="23" t="n">
        <v>1</v>
      </c>
      <c r="H564" s="24" t="n">
        <v>29.42</v>
      </c>
      <c r="I564" s="24" t="n">
        <v>29.42</v>
      </c>
      <c r="J564" s="24" t="n">
        <v>0</v>
      </c>
      <c r="K564" s="24" t="n">
        <v>-0</v>
      </c>
      <c r="L564" s="24" t="n">
        <v>-0</v>
      </c>
      <c r="M564" s="6" t="s">
        <f>=I564+J564+K564+L564</f>
      </c>
      <c r="N564" s="22"/>
    </row>
    <row collapsed="false" customFormat="false" customHeight="false" hidden="false" ht="12.1" outlineLevel="0" r="565">
      <c r="A565" s="21" t="n">
        <v>46118</v>
      </c>
      <c r="B565" s="22" t="s">
        <v>791</v>
      </c>
      <c r="C565" s="22" t="s">
        <v>1142</v>
      </c>
      <c r="D565" s="22" t="s">
        <v>791</v>
      </c>
      <c r="E565" s="22" t="s">
        <v>791</v>
      </c>
      <c r="F565" s="22" t="s">
        <v>19</v>
      </c>
      <c r="G565" s="23" t="n">
        <v>1</v>
      </c>
      <c r="H565" s="24" t="n">
        <v>22.19</v>
      </c>
      <c r="I565" s="24" t="n">
        <v>22.19</v>
      </c>
      <c r="J565" s="24" t="n">
        <v>0</v>
      </c>
      <c r="K565" s="24" t="n">
        <v>-0</v>
      </c>
      <c r="L565" s="24" t="n">
        <v>-0</v>
      </c>
      <c r="M565" s="6" t="s">
        <f>=I565+J565+K565+L565</f>
      </c>
      <c r="N565" s="22"/>
    </row>
    <row collapsed="false" customFormat="false" customHeight="false" hidden="false" ht="12.1" outlineLevel="0" r="566">
      <c r="A566" s="21" t="n">
        <v>46132</v>
      </c>
      <c r="B566" s="22" t="s">
        <v>791</v>
      </c>
      <c r="C566" s="22" t="s">
        <v>1143</v>
      </c>
      <c r="D566" s="22" t="s">
        <v>791</v>
      </c>
      <c r="E566" s="22" t="s">
        <v>791</v>
      </c>
      <c r="F566" s="22" t="s">
        <v>19</v>
      </c>
      <c r="G566" s="23" t="n">
        <v>1</v>
      </c>
      <c r="H566" s="24" t="n">
        <v>62.33</v>
      </c>
      <c r="I566" s="24" t="n">
        <v>62.33</v>
      </c>
      <c r="J566" s="24" t="n">
        <v>0</v>
      </c>
      <c r="K566" s="24" t="n">
        <v>-0</v>
      </c>
      <c r="L566" s="24" t="n">
        <v>-0</v>
      </c>
      <c r="M566" s="6" t="s">
        <f>=I566+J566+K566+L566</f>
      </c>
      <c r="N566" s="22"/>
    </row>
    <row collapsed="false" customFormat="false" customHeight="false" hidden="false" ht="12.1" outlineLevel="0" r="567">
      <c r="A567" s="21" t="n">
        <v>46132</v>
      </c>
      <c r="B567" s="22" t="s">
        <v>875</v>
      </c>
      <c r="C567" s="22" t="s">
        <v>1144</v>
      </c>
      <c r="D567" s="22" t="s">
        <v>875</v>
      </c>
      <c r="E567" s="22" t="s">
        <v>875</v>
      </c>
      <c r="F567" s="22" t="s">
        <v>19</v>
      </c>
      <c r="G567" s="23" t="n">
        <v>1</v>
      </c>
      <c r="H567" s="24" t="n">
        <v>1000</v>
      </c>
      <c r="I567" s="24" t="n">
        <v>1000</v>
      </c>
      <c r="J567" s="24" t="n">
        <v>0</v>
      </c>
      <c r="K567" s="24" t="n">
        <v>-0</v>
      </c>
      <c r="L567" s="24" t="n">
        <v>-0</v>
      </c>
      <c r="M567" s="6" t="s">
        <f>=I567+J567+K567+L567</f>
      </c>
      <c r="N567" s="22"/>
    </row>
    <row collapsed="false" customFormat="false" customHeight="false" hidden="false" ht="12.1" outlineLevel="0" r="568">
      <c r="A568" s="21" t="n">
        <v>46135</v>
      </c>
      <c r="B568" s="22" t="s">
        <v>791</v>
      </c>
      <c r="C568" s="22" t="s">
        <v>1145</v>
      </c>
      <c r="D568" s="22" t="s">
        <v>791</v>
      </c>
      <c r="E568" s="22" t="s">
        <v>791</v>
      </c>
      <c r="F568" s="22" t="s">
        <v>19</v>
      </c>
      <c r="G568" s="23" t="n">
        <v>1</v>
      </c>
      <c r="H568" s="24" t="n">
        <v>27.12</v>
      </c>
      <c r="I568" s="24" t="n">
        <v>27.12</v>
      </c>
      <c r="J568" s="24" t="n">
        <v>0</v>
      </c>
      <c r="K568" s="24" t="n">
        <v>-0</v>
      </c>
      <c r="L568" s="24" t="n">
        <v>-0</v>
      </c>
      <c r="M568" s="6" t="s">
        <f>=I568+J568+K568+L568</f>
      </c>
      <c r="N568" s="22"/>
    </row>
    <row collapsed="false" customFormat="false" customHeight="false" hidden="false" ht="12.1" outlineLevel="0" r="569">
      <c r="A569" s="21" t="n">
        <v>46139</v>
      </c>
      <c r="B569" s="22" t="s">
        <v>791</v>
      </c>
      <c r="C569" s="22" t="s">
        <v>1146</v>
      </c>
      <c r="D569" s="22" t="s">
        <v>791</v>
      </c>
      <c r="E569" s="22" t="s">
        <v>791</v>
      </c>
      <c r="F569" s="22" t="s">
        <v>19</v>
      </c>
      <c r="G569" s="23" t="n">
        <v>1</v>
      </c>
      <c r="H569" s="24" t="n">
        <v>11.26</v>
      </c>
      <c r="I569" s="24" t="n">
        <v>11.26</v>
      </c>
      <c r="J569" s="24" t="n">
        <v>0</v>
      </c>
      <c r="K569" s="24" t="n">
        <v>-0</v>
      </c>
      <c r="L569" s="24" t="n">
        <v>-0</v>
      </c>
      <c r="M569" s="6" t="s">
        <f>=I569+J569+K569+L569</f>
      </c>
      <c r="N569" s="22"/>
    </row>
    <row collapsed="false" customFormat="false" customHeight="false" hidden="false" ht="12.1" outlineLevel="0" r="570">
      <c r="A570" s="21" t="n">
        <v>46140</v>
      </c>
      <c r="B570" s="22" t="s">
        <v>791</v>
      </c>
      <c r="C570" s="22" t="s">
        <v>1147</v>
      </c>
      <c r="D570" s="22" t="s">
        <v>791</v>
      </c>
      <c r="E570" s="22" t="s">
        <v>791</v>
      </c>
      <c r="F570" s="22" t="s">
        <v>19</v>
      </c>
      <c r="G570" s="23" t="n">
        <v>1</v>
      </c>
      <c r="H570" s="24" t="n">
        <v>19.73</v>
      </c>
      <c r="I570" s="24" t="n">
        <v>19.73</v>
      </c>
      <c r="J570" s="24" t="n">
        <v>0</v>
      </c>
      <c r="K570" s="24" t="n">
        <v>-0</v>
      </c>
      <c r="L570" s="24" t="n">
        <v>-0</v>
      </c>
      <c r="M570" s="6" t="s">
        <f>=I570+J570+K570+L570</f>
      </c>
      <c r="N570" s="22"/>
    </row>
    <row collapsed="false" customFormat="false" customHeight="false" hidden="false" ht="12.1" outlineLevel="0" r="571">
      <c r="A571" s="21" t="n">
        <v>46141</v>
      </c>
      <c r="B571" s="22" t="s">
        <v>791</v>
      </c>
      <c r="C571" s="22" t="s">
        <v>1148</v>
      </c>
      <c r="D571" s="22" t="s">
        <v>791</v>
      </c>
      <c r="E571" s="22" t="s">
        <v>791</v>
      </c>
      <c r="F571" s="22" t="s">
        <v>19</v>
      </c>
      <c r="G571" s="23" t="n">
        <v>1</v>
      </c>
      <c r="H571" s="24" t="n">
        <v>25.52</v>
      </c>
      <c r="I571" s="24" t="n">
        <v>25.52</v>
      </c>
      <c r="J571" s="24" t="n">
        <v>0</v>
      </c>
      <c r="K571" s="24" t="n">
        <v>-0</v>
      </c>
      <c r="L571" s="24" t="n">
        <v>-0</v>
      </c>
      <c r="M571" s="6" t="s">
        <f>=I571+J571+K571+L571</f>
      </c>
      <c r="N571" s="22"/>
    </row>
    <row collapsed="false" customFormat="false" customHeight="false" hidden="false" ht="12.1" outlineLevel="0" r="572">
      <c r="A572" s="21" t="n">
        <v>46141</v>
      </c>
      <c r="B572" s="22" t="s">
        <v>875</v>
      </c>
      <c r="C572" s="22" t="s">
        <v>1149</v>
      </c>
      <c r="D572" s="22" t="s">
        <v>875</v>
      </c>
      <c r="E572" s="22" t="s">
        <v>875</v>
      </c>
      <c r="F572" s="22" t="s">
        <v>19</v>
      </c>
      <c r="G572" s="23" t="n">
        <v>1</v>
      </c>
      <c r="H572" s="24" t="n">
        <v>125</v>
      </c>
      <c r="I572" s="24" t="n">
        <v>125</v>
      </c>
      <c r="J572" s="24" t="n">
        <v>0</v>
      </c>
      <c r="K572" s="24" t="n">
        <v>-0</v>
      </c>
      <c r="L572" s="24" t="n">
        <v>-0</v>
      </c>
      <c r="M572" s="6" t="s">
        <f>=I572+J572+K572+L572</f>
      </c>
      <c r="N572" s="22"/>
    </row>
    <row collapsed="false" customFormat="false" customHeight="false" hidden="false" ht="12.1" outlineLevel="0" r="573">
      <c r="A573" s="20" t="n">
        <v>46141.57212963</v>
      </c>
      <c r="B573" s="16" t="s">
        <v>39</v>
      </c>
      <c r="C573" s="16" t="s">
        <v>785</v>
      </c>
      <c r="D573" s="16" t="s">
        <v>688</v>
      </c>
      <c r="E573" s="16" t="s">
        <v>17</v>
      </c>
      <c r="F573" s="16" t="s">
        <v>19</v>
      </c>
      <c r="G573" s="7" t="n">
        <v>10</v>
      </c>
      <c r="H573" s="6" t="n">
        <v>28.28</v>
      </c>
      <c r="I573" s="6" t="n">
        <v>-282.8</v>
      </c>
      <c r="J573" s="6" t="n">
        <v>-0</v>
      </c>
      <c r="K573" s="6" t="n">
        <v>-0.17</v>
      </c>
      <c r="L573" s="6" t="n">
        <v>-0</v>
      </c>
      <c r="M573" s="6" t="s">
        <f>=I573+J573+K573+L573</f>
      </c>
      <c r="N573" s="16"/>
    </row>
    <row collapsed="false" customFormat="false" customHeight="false" hidden="false" ht="12.1" outlineLevel="0" r="574">
      <c r="A574" s="20" t="n">
        <v>46141.614525463</v>
      </c>
      <c r="B574" s="16" t="s">
        <v>85</v>
      </c>
      <c r="C574" s="16" t="s">
        <v>954</v>
      </c>
      <c r="D574" s="16" t="s">
        <v>688</v>
      </c>
      <c r="E574" s="16" t="s">
        <v>17</v>
      </c>
      <c r="F574" s="16" t="s">
        <v>19</v>
      </c>
      <c r="G574" s="7" t="n">
        <v>100</v>
      </c>
      <c r="H574" s="6" t="n">
        <v>0.87</v>
      </c>
      <c r="I574" s="6" t="n">
        <v>-87</v>
      </c>
      <c r="J574" s="6" t="n">
        <v>-0</v>
      </c>
      <c r="K574" s="6" t="n">
        <v>-0.05</v>
      </c>
      <c r="L574" s="6" t="n">
        <v>-0</v>
      </c>
      <c r="M574" s="6" t="s">
        <f>=I574+J574+K574+L574</f>
      </c>
      <c r="N574" s="16"/>
    </row>
    <row collapsed="false" customFormat="false" customHeight="false" hidden="false" ht="12.1" outlineLevel="0" r="575">
      <c r="A575" s="20" t="n">
        <v>46141.648252315</v>
      </c>
      <c r="B575" s="16" t="s">
        <v>85</v>
      </c>
      <c r="C575" s="16" t="s">
        <v>954</v>
      </c>
      <c r="D575" s="16" t="s">
        <v>688</v>
      </c>
      <c r="E575" s="16" t="s">
        <v>17</v>
      </c>
      <c r="F575" s="16" t="s">
        <v>19</v>
      </c>
      <c r="G575" s="7" t="n">
        <v>100</v>
      </c>
      <c r="H575" s="6" t="n">
        <v>0.86</v>
      </c>
      <c r="I575" s="6" t="n">
        <v>-86</v>
      </c>
      <c r="J575" s="6" t="n">
        <v>-0</v>
      </c>
      <c r="K575" s="6" t="n">
        <v>-0.05</v>
      </c>
      <c r="L575" s="6" t="n">
        <v>-0</v>
      </c>
      <c r="M575" s="6" t="s">
        <f>=I575+J575+K575+L575</f>
      </c>
      <c r="N575" s="16"/>
    </row>
    <row collapsed="false" customFormat="false" customHeight="false" hidden="false" ht="12.1" outlineLevel="0" r="576">
      <c r="A576" s="20" t="n">
        <v>46141.733576389</v>
      </c>
      <c r="B576" s="16" t="s">
        <v>39</v>
      </c>
      <c r="C576" s="16" t="s">
        <v>785</v>
      </c>
      <c r="D576" s="16" t="s">
        <v>688</v>
      </c>
      <c r="E576" s="16" t="s">
        <v>17</v>
      </c>
      <c r="F576" s="16" t="s">
        <v>19</v>
      </c>
      <c r="G576" s="7" t="n">
        <v>10</v>
      </c>
      <c r="H576" s="6" t="n">
        <v>27.27</v>
      </c>
      <c r="I576" s="6" t="n">
        <v>-272.7</v>
      </c>
      <c r="J576" s="6" t="n">
        <v>-0</v>
      </c>
      <c r="K576" s="6" t="n">
        <v>-0.17</v>
      </c>
      <c r="L576" s="6" t="n">
        <v>-0</v>
      </c>
      <c r="M576" s="6" t="s">
        <f>=I576+J576+K576+L576</f>
      </c>
      <c r="N576" s="16"/>
    </row>
    <row collapsed="false" customFormat="false" customHeight="false" hidden="false" ht="12.1" outlineLevel="0" r="577">
      <c r="A577" s="29" t="n">
        <v>46142</v>
      </c>
      <c r="B577" s="30" t="s">
        <v>977</v>
      </c>
      <c r="C577" s="30" t="s">
        <v>1150</v>
      </c>
      <c r="D577" s="30" t="s">
        <v>977</v>
      </c>
      <c r="E577" s="30" t="s">
        <v>977</v>
      </c>
      <c r="F577" s="30" t="s">
        <v>19</v>
      </c>
      <c r="G577" s="31" t="n">
        <v>1</v>
      </c>
      <c r="H577" s="32" t="n">
        <v>-29</v>
      </c>
      <c r="I577" s="32" t="n">
        <v>-29</v>
      </c>
      <c r="J577" s="32" t="n">
        <v>0</v>
      </c>
      <c r="K577" s="32" t="n">
        <v>-0</v>
      </c>
      <c r="L577" s="32" t="n">
        <v>-0</v>
      </c>
      <c r="M577" s="6" t="s">
        <f>=I577+J577+K577+L577</f>
      </c>
      <c r="N577" s="30"/>
    </row>
    <row collapsed="false" customFormat="false" customHeight="false" hidden="false" ht="12.1" outlineLevel="0" r="578">
      <c r="A578" s="21" t="n">
        <v>46142</v>
      </c>
      <c r="B578" s="22" t="s">
        <v>791</v>
      </c>
      <c r="C578" s="22" t="s">
        <v>1151</v>
      </c>
      <c r="D578" s="22" t="s">
        <v>791</v>
      </c>
      <c r="E578" s="22" t="s">
        <v>791</v>
      </c>
      <c r="F578" s="22" t="s">
        <v>19</v>
      </c>
      <c r="G578" s="23" t="n">
        <v>2</v>
      </c>
      <c r="H578" s="24" t="n">
        <v>110</v>
      </c>
      <c r="I578" s="24" t="n">
        <v>220</v>
      </c>
      <c r="J578" s="24" t="n">
        <v>0</v>
      </c>
      <c r="K578" s="24" t="n">
        <v>-0</v>
      </c>
      <c r="L578" s="24" t="n">
        <v>-0</v>
      </c>
      <c r="M578" s="6" t="s">
        <f>=I578+J578+K578+L578</f>
      </c>
      <c r="N578" s="22"/>
    </row>
    <row collapsed="false" customFormat="false" customHeight="false" hidden="false" ht="12.1" outlineLevel="0" r="579">
      <c r="A579" s="21" t="n">
        <v>46146</v>
      </c>
      <c r="B579" s="22" t="s">
        <v>875</v>
      </c>
      <c r="C579" s="22" t="s">
        <v>997</v>
      </c>
      <c r="D579" s="22" t="s">
        <v>875</v>
      </c>
      <c r="E579" s="22" t="s">
        <v>875</v>
      </c>
      <c r="F579" s="22" t="s">
        <v>19</v>
      </c>
      <c r="G579" s="23" t="n">
        <v>1</v>
      </c>
      <c r="H579" s="24" t="n">
        <v>35.03</v>
      </c>
      <c r="I579" s="24" t="n">
        <v>35.03</v>
      </c>
      <c r="J579" s="24" t="n">
        <v>0</v>
      </c>
      <c r="K579" s="24" t="n">
        <v>-0</v>
      </c>
      <c r="L579" s="24" t="n">
        <v>-0</v>
      </c>
      <c r="M579" s="6" t="s">
        <f>=I579+J579+K579+L579</f>
      </c>
      <c r="N579" s="22"/>
    </row>
    <row collapsed="false" customFormat="false" customHeight="false" hidden="false" ht="12.1" outlineLevel="0" r="580">
      <c r="A580" s="21" t="n">
        <v>46146</v>
      </c>
      <c r="B580" s="22" t="s">
        <v>791</v>
      </c>
      <c r="C580" s="22" t="s">
        <v>1152</v>
      </c>
      <c r="D580" s="22" t="s">
        <v>791</v>
      </c>
      <c r="E580" s="22" t="s">
        <v>791</v>
      </c>
      <c r="F580" s="22" t="s">
        <v>19</v>
      </c>
      <c r="G580" s="23" t="n">
        <v>1</v>
      </c>
      <c r="H580" s="24" t="n">
        <v>6.51</v>
      </c>
      <c r="I580" s="24" t="n">
        <v>6.51</v>
      </c>
      <c r="J580" s="24" t="n">
        <v>0</v>
      </c>
      <c r="K580" s="24" t="n">
        <v>-0</v>
      </c>
      <c r="L580" s="24" t="n">
        <v>-0</v>
      </c>
      <c r="M580" s="6" t="s">
        <f>=I580+J580+K580+L580</f>
      </c>
      <c r="N580" s="22"/>
    </row>
    <row collapsed="false" customFormat="false" customHeight="false" hidden="false" ht="12.1" outlineLevel="0" r="581">
      <c r="A581" s="21" t="n">
        <v>46148</v>
      </c>
      <c r="B581" s="22" t="s">
        <v>791</v>
      </c>
      <c r="C581" s="22" t="s">
        <v>1153</v>
      </c>
      <c r="D581" s="22" t="s">
        <v>791</v>
      </c>
      <c r="E581" s="22" t="s">
        <v>791</v>
      </c>
      <c r="F581" s="22" t="s">
        <v>19</v>
      </c>
      <c r="G581" s="23" t="n">
        <v>1</v>
      </c>
      <c r="H581" s="24" t="n">
        <v>22.19</v>
      </c>
      <c r="I581" s="24" t="n">
        <v>22.19</v>
      </c>
      <c r="J581" s="24" t="n">
        <v>0</v>
      </c>
      <c r="K581" s="24" t="n">
        <v>-0</v>
      </c>
      <c r="L581" s="24" t="n">
        <v>-0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46161</v>
      </c>
      <c r="B582" s="22" t="s">
        <v>791</v>
      </c>
      <c r="C582" s="22" t="s">
        <v>1154</v>
      </c>
      <c r="D582" s="22" t="s">
        <v>791</v>
      </c>
      <c r="E582" s="22" t="s">
        <v>791</v>
      </c>
      <c r="F582" s="22" t="s">
        <v>19</v>
      </c>
      <c r="G582" s="23" t="n">
        <v>1</v>
      </c>
      <c r="H582" s="24" t="n">
        <v>242</v>
      </c>
      <c r="I582" s="24" t="n">
        <v>242</v>
      </c>
      <c r="J582" s="24" t="n">
        <v>0</v>
      </c>
      <c r="K582" s="24" t="n">
        <v>-0</v>
      </c>
      <c r="L582" s="24" t="n">
        <v>-0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46167</v>
      </c>
      <c r="B583" s="22" t="s">
        <v>791</v>
      </c>
      <c r="C583" s="22" t="s">
        <v>1155</v>
      </c>
      <c r="D583" s="22" t="s">
        <v>791</v>
      </c>
      <c r="E583" s="22" t="s">
        <v>791</v>
      </c>
      <c r="F583" s="22" t="s">
        <v>19</v>
      </c>
      <c r="G583" s="23" t="n">
        <v>1</v>
      </c>
      <c r="H583" s="24" t="n">
        <v>27.12</v>
      </c>
      <c r="I583" s="24" t="n">
        <v>27.12</v>
      </c>
      <c r="J583" s="24" t="n">
        <v>0</v>
      </c>
      <c r="K583" s="24" t="n">
        <v>-0</v>
      </c>
      <c r="L583" s="24" t="n">
        <v>-0</v>
      </c>
      <c r="M583" s="6" t="s">
        <f>=I583+J583+K583+L583</f>
      </c>
      <c r="N583" s="22"/>
    </row>
    <row collapsed="false" customFormat="false" customHeight="false" hidden="false" ht="12.1" outlineLevel="0" r="584">
      <c r="A584" s="21" t="n">
        <v>46168</v>
      </c>
      <c r="B584" s="22" t="s">
        <v>791</v>
      </c>
      <c r="C584" s="22" t="s">
        <v>1156</v>
      </c>
      <c r="D584" s="22" t="s">
        <v>791</v>
      </c>
      <c r="E584" s="22" t="s">
        <v>791</v>
      </c>
      <c r="F584" s="22" t="s">
        <v>19</v>
      </c>
      <c r="G584" s="23" t="n">
        <v>1</v>
      </c>
      <c r="H584" s="24" t="n">
        <v>11.26</v>
      </c>
      <c r="I584" s="24" t="n">
        <v>11.26</v>
      </c>
      <c r="J584" s="24" t="n">
        <v>0</v>
      </c>
      <c r="K584" s="24" t="n">
        <v>-0</v>
      </c>
      <c r="L584" s="24" t="n">
        <v>-0</v>
      </c>
      <c r="M584" s="6" t="s">
        <f>=I584+J584+K584+L584</f>
      </c>
      <c r="N584" s="22"/>
    </row>
    <row collapsed="false" customFormat="false" customHeight="false" hidden="false" ht="12.1" outlineLevel="0" r="585">
      <c r="A585" s="21" t="n">
        <v>46170</v>
      </c>
      <c r="B585" s="22" t="s">
        <v>791</v>
      </c>
      <c r="C585" s="22" t="s">
        <v>1157</v>
      </c>
      <c r="D585" s="22" t="s">
        <v>791</v>
      </c>
      <c r="E585" s="22" t="s">
        <v>791</v>
      </c>
      <c r="F585" s="22" t="s">
        <v>19</v>
      </c>
      <c r="G585" s="23" t="n">
        <v>1</v>
      </c>
      <c r="H585" s="24" t="n">
        <v>19.73</v>
      </c>
      <c r="I585" s="24" t="n">
        <v>19.73</v>
      </c>
      <c r="J585" s="24" t="n">
        <v>0</v>
      </c>
      <c r="K585" s="24" t="n">
        <v>-0</v>
      </c>
      <c r="L585" s="24" t="n">
        <v>-0</v>
      </c>
      <c r="M585" s="6" t="s">
        <f>=I585+J585+K585+L585</f>
      </c>
      <c r="N585" s="22"/>
    </row>
    <row collapsed="false" customFormat="false" customHeight="false" hidden="false" ht="12.1" outlineLevel="0" r="586">
      <c r="A586" s="21" t="n">
        <v>46174</v>
      </c>
      <c r="B586" s="22" t="s">
        <v>875</v>
      </c>
      <c r="C586" s="22" t="s">
        <v>997</v>
      </c>
      <c r="D586" s="22" t="s">
        <v>875</v>
      </c>
      <c r="E586" s="22" t="s">
        <v>875</v>
      </c>
      <c r="F586" s="22" t="s">
        <v>19</v>
      </c>
      <c r="G586" s="23" t="n">
        <v>1</v>
      </c>
      <c r="H586" s="24" t="n">
        <v>29.9</v>
      </c>
      <c r="I586" s="24" t="n">
        <v>29.9</v>
      </c>
      <c r="J586" s="24" t="n">
        <v>0</v>
      </c>
      <c r="K586" s="24" t="n">
        <v>-0</v>
      </c>
      <c r="L586" s="24" t="n">
        <v>-0</v>
      </c>
      <c r="M586" s="6" t="s">
        <f>=I586+J586+K586+L586</f>
      </c>
      <c r="N586" s="22"/>
    </row>
    <row collapsed="false" customFormat="false" customHeight="false" hidden="false" ht="12.1" outlineLevel="0" r="587">
      <c r="A587" s="21" t="n">
        <v>46174</v>
      </c>
      <c r="B587" s="22" t="s">
        <v>791</v>
      </c>
      <c r="C587" s="22" t="s">
        <v>1158</v>
      </c>
      <c r="D587" s="22" t="s">
        <v>791</v>
      </c>
      <c r="E587" s="22" t="s">
        <v>791</v>
      </c>
      <c r="F587" s="22" t="s">
        <v>19</v>
      </c>
      <c r="G587" s="23" t="n">
        <v>1</v>
      </c>
      <c r="H587" s="24" t="n">
        <v>6.09</v>
      </c>
      <c r="I587" s="24" t="n">
        <v>6.09</v>
      </c>
      <c r="J587" s="24" t="n">
        <v>0</v>
      </c>
      <c r="K587" s="24" t="n">
        <v>-0</v>
      </c>
      <c r="L587" s="24" t="n">
        <v>-0</v>
      </c>
      <c r="M587" s="6" t="s">
        <f>=I587+J587+K587+L587</f>
      </c>
      <c r="N587" s="22"/>
    </row>
    <row collapsed="false" customFormat="false" customHeight="false" hidden="false" ht="12.1" outlineLevel="0" r="588">
      <c r="A588" s="21" t="n">
        <v>46176</v>
      </c>
      <c r="B588" s="22" t="s">
        <v>791</v>
      </c>
      <c r="C588" s="22" t="s">
        <v>1159</v>
      </c>
      <c r="D588" s="22" t="s">
        <v>791</v>
      </c>
      <c r="E588" s="22" t="s">
        <v>791</v>
      </c>
      <c r="F588" s="22" t="s">
        <v>19</v>
      </c>
      <c r="G588" s="23" t="n">
        <v>1</v>
      </c>
      <c r="H588" s="24" t="n">
        <v>56.1</v>
      </c>
      <c r="I588" s="24" t="n">
        <v>56.1</v>
      </c>
      <c r="J588" s="24" t="n">
        <v>0</v>
      </c>
      <c r="K588" s="24" t="n">
        <v>-0</v>
      </c>
      <c r="L588" s="24" t="n">
        <v>-0</v>
      </c>
      <c r="M588" s="6" t="s">
        <f>=I588+J588+K588+L588</f>
      </c>
      <c r="N588" s="22"/>
    </row>
    <row collapsed="false" customFormat="false" customHeight="false" hidden="false" ht="12.1" outlineLevel="0" r="589">
      <c r="A589" s="21" t="n">
        <v>46176</v>
      </c>
      <c r="B589" s="22" t="s">
        <v>791</v>
      </c>
      <c r="C589" s="22" t="s">
        <v>1160</v>
      </c>
      <c r="D589" s="22" t="s">
        <v>791</v>
      </c>
      <c r="E589" s="22" t="s">
        <v>791</v>
      </c>
      <c r="F589" s="22" t="s">
        <v>19</v>
      </c>
      <c r="G589" s="23" t="n">
        <v>1</v>
      </c>
      <c r="H589" s="24" t="n">
        <v>35.4</v>
      </c>
      <c r="I589" s="24" t="n">
        <v>35.4</v>
      </c>
      <c r="J589" s="24" t="n">
        <v>0</v>
      </c>
      <c r="K589" s="24" t="n">
        <v>-0</v>
      </c>
      <c r="L589" s="24" t="n">
        <v>-0</v>
      </c>
      <c r="M589" s="6" t="s">
        <f>=I589+J589+K589+L589</f>
      </c>
      <c r="N589" s="22"/>
    </row>
    <row collapsed="false" customFormat="false" customHeight="false" hidden="false" ht="12.1" outlineLevel="0" r="590">
      <c r="A590" s="21" t="n">
        <v>46177</v>
      </c>
      <c r="B590" s="22" t="s">
        <v>791</v>
      </c>
      <c r="C590" s="22" t="s">
        <v>1161</v>
      </c>
      <c r="D590" s="22" t="s">
        <v>791</v>
      </c>
      <c r="E590" s="22" t="s">
        <v>791</v>
      </c>
      <c r="F590" s="22" t="s">
        <v>19</v>
      </c>
      <c r="G590" s="23" t="n">
        <v>1</v>
      </c>
      <c r="H590" s="24" t="n">
        <v>56.84</v>
      </c>
      <c r="I590" s="24" t="n">
        <v>56.84</v>
      </c>
      <c r="J590" s="24" t="n">
        <v>0</v>
      </c>
      <c r="K590" s="24" t="n">
        <v>-0</v>
      </c>
      <c r="L590" s="24" t="n">
        <v>-0</v>
      </c>
      <c r="M590" s="6" t="s">
        <f>=I590+J590+K590+L590</f>
      </c>
      <c r="N590" s="22"/>
    </row>
    <row collapsed="false" customFormat="false" customHeight="false" hidden="false" ht="12.1" outlineLevel="0" r="591">
      <c r="A591" s="21" t="n">
        <v>46178</v>
      </c>
      <c r="B591" s="22" t="s">
        <v>791</v>
      </c>
      <c r="C591" s="22" t="s">
        <v>1162</v>
      </c>
      <c r="D591" s="22" t="s">
        <v>791</v>
      </c>
      <c r="E591" s="22" t="s">
        <v>791</v>
      </c>
      <c r="F591" s="22" t="s">
        <v>19</v>
      </c>
      <c r="G591" s="23" t="n">
        <v>1</v>
      </c>
      <c r="H591" s="24" t="n">
        <v>22.19</v>
      </c>
      <c r="I591" s="24" t="n">
        <v>22.19</v>
      </c>
      <c r="J591" s="24" t="n">
        <v>0</v>
      </c>
      <c r="K591" s="24" t="n">
        <v>-0</v>
      </c>
      <c r="L591" s="24" t="n">
        <v>-0</v>
      </c>
      <c r="M591" s="6" t="s">
        <f>=I591+J591+K591+L591</f>
      </c>
      <c r="N591" s="22"/>
    </row>
    <row collapsed="false" customFormat="false" customHeight="false" hidden="false" ht="12.1" outlineLevel="0" r="592">
      <c r="A592" s="29" t="n">
        <v>46181</v>
      </c>
      <c r="B592" s="30" t="s">
        <v>977</v>
      </c>
      <c r="C592" s="30" t="s">
        <v>1163</v>
      </c>
      <c r="D592" s="30" t="s">
        <v>977</v>
      </c>
      <c r="E592" s="30" t="s">
        <v>977</v>
      </c>
      <c r="F592" s="30" t="s">
        <v>19</v>
      </c>
      <c r="G592" s="31" t="n">
        <v>1</v>
      </c>
      <c r="H592" s="32" t="n">
        <v>-1</v>
      </c>
      <c r="I592" s="32" t="n">
        <v>-1</v>
      </c>
      <c r="J592" s="32" t="n">
        <v>0</v>
      </c>
      <c r="K592" s="32" t="n">
        <v>-0</v>
      </c>
      <c r="L592" s="32" t="n">
        <v>-0</v>
      </c>
      <c r="M592" s="6" t="s">
        <f>=I592+J592+K592+L592</f>
      </c>
      <c r="N592" s="30"/>
    </row>
    <row collapsed="false" customFormat="false" customHeight="false" hidden="false" ht="12.1" outlineLevel="0" r="593">
      <c r="A593" s="21" t="n">
        <v>46181</v>
      </c>
      <c r="B593" s="22" t="s">
        <v>791</v>
      </c>
      <c r="C593" s="22" t="s">
        <v>1164</v>
      </c>
      <c r="D593" s="22" t="s">
        <v>791</v>
      </c>
      <c r="E593" s="22" t="s">
        <v>791</v>
      </c>
      <c r="F593" s="22" t="s">
        <v>19</v>
      </c>
      <c r="G593" s="23" t="n">
        <v>20</v>
      </c>
      <c r="H593" s="24" t="n">
        <v>0.27</v>
      </c>
      <c r="I593" s="24" t="n">
        <v>5.4</v>
      </c>
      <c r="J593" s="24" t="n">
        <v>0</v>
      </c>
      <c r="K593" s="24" t="n">
        <v>-0</v>
      </c>
      <c r="L593" s="24" t="n">
        <v>-0</v>
      </c>
      <c r="M593" s="6" t="s">
        <f>=I593+J593+K593+L593</f>
      </c>
      <c r="N593" s="22"/>
    </row>
    <row collapsed="false" customFormat="false" customHeight="false" hidden="false" ht="12.1" outlineLevel="0" r="594">
      <c r="A594" s="20" t="n">
        <v>46183.62900463</v>
      </c>
      <c r="B594" s="16" t="s">
        <v>39</v>
      </c>
      <c r="C594" s="16" t="s">
        <v>785</v>
      </c>
      <c r="D594" s="16" t="s">
        <v>688</v>
      </c>
      <c r="E594" s="16" t="s">
        <v>17</v>
      </c>
      <c r="F594" s="16" t="s">
        <v>19</v>
      </c>
      <c r="G594" s="7" t="n">
        <v>10</v>
      </c>
      <c r="H594" s="6" t="n">
        <v>23</v>
      </c>
      <c r="I594" s="6" t="n">
        <v>-230</v>
      </c>
      <c r="J594" s="6" t="n">
        <v>-0</v>
      </c>
      <c r="K594" s="6" t="n">
        <v>-0.14</v>
      </c>
      <c r="L594" s="6" t="n">
        <v>-0</v>
      </c>
      <c r="M594" s="6" t="s">
        <f>=I594+J594+K594+L594</f>
      </c>
      <c r="N594" s="16"/>
    </row>
    <row collapsed="false" customFormat="false" customHeight="false" hidden="false" ht="12.1" outlineLevel="0" r="595">
      <c r="A595" s="20" t="n">
        <v>46183.629293981</v>
      </c>
      <c r="B595" s="16" t="s">
        <v>51</v>
      </c>
      <c r="C595" s="16" t="s">
        <v>796</v>
      </c>
      <c r="D595" s="16" t="s">
        <v>688</v>
      </c>
      <c r="E595" s="16" t="s">
        <v>17</v>
      </c>
      <c r="F595" s="16" t="s">
        <v>19</v>
      </c>
      <c r="G595" s="7" t="n">
        <v>10</v>
      </c>
      <c r="H595" s="6" t="n">
        <v>71</v>
      </c>
      <c r="I595" s="6" t="n">
        <v>-710</v>
      </c>
      <c r="J595" s="6" t="n">
        <v>-0</v>
      </c>
      <c r="K595" s="6" t="n">
        <v>-0.42</v>
      </c>
      <c r="L595" s="6" t="n">
        <v>-0</v>
      </c>
      <c r="M595" s="6" t="s">
        <f>=I595+J595+K595+L595</f>
      </c>
      <c r="N595" s="16"/>
    </row>
    <row collapsed="false" customFormat="false" customHeight="false" hidden="false" ht="12.1" outlineLevel="0" r="596">
      <c r="A596" s="21" t="n">
        <v>46196</v>
      </c>
      <c r="B596" s="22" t="s">
        <v>791</v>
      </c>
      <c r="C596" s="22" t="s">
        <v>1165</v>
      </c>
      <c r="D596" s="22" t="s">
        <v>791</v>
      </c>
      <c r="E596" s="22" t="s">
        <v>791</v>
      </c>
      <c r="F596" s="22" t="s">
        <v>19</v>
      </c>
      <c r="G596" s="23" t="n">
        <v>1</v>
      </c>
      <c r="H596" s="24" t="n">
        <v>27.12</v>
      </c>
      <c r="I596" s="24" t="n">
        <v>27.12</v>
      </c>
      <c r="J596" s="24" t="n">
        <v>0</v>
      </c>
      <c r="K596" s="24" t="n">
        <v>-0</v>
      </c>
      <c r="L596" s="24" t="n">
        <v>-0</v>
      </c>
      <c r="M596" s="6" t="s">
        <f>=I596+J596+K596+L596</f>
      </c>
      <c r="N596" s="22"/>
    </row>
    <row collapsed="false" customFormat="false" customHeight="false" hidden="false" ht="12.1" outlineLevel="0" r="597">
      <c r="A597" s="21" t="n">
        <v>46197</v>
      </c>
      <c r="B597" s="22" t="s">
        <v>791</v>
      </c>
      <c r="C597" s="22" t="s">
        <v>1166</v>
      </c>
      <c r="D597" s="22" t="s">
        <v>791</v>
      </c>
      <c r="E597" s="22" t="s">
        <v>791</v>
      </c>
      <c r="F597" s="22" t="s">
        <v>19</v>
      </c>
      <c r="G597" s="23" t="n">
        <v>1</v>
      </c>
      <c r="H597" s="24" t="n">
        <v>11.26</v>
      </c>
      <c r="I597" s="24" t="n">
        <v>11.26</v>
      </c>
      <c r="J597" s="24" t="n">
        <v>0</v>
      </c>
      <c r="K597" s="24" t="n">
        <v>-0</v>
      </c>
      <c r="L597" s="24" t="n">
        <v>-0</v>
      </c>
      <c r="M597" s="6" t="s">
        <f>=I597+J597+K597+L597</f>
      </c>
      <c r="N597" s="22"/>
    </row>
    <row collapsed="false" customFormat="false" customHeight="false" hidden="false" ht="12.1" outlineLevel="0" r="598">
      <c r="A598" s="20" t="n">
        <v>46197.679976852</v>
      </c>
      <c r="B598" s="16" t="s">
        <v>85</v>
      </c>
      <c r="C598" s="16" t="s">
        <v>954</v>
      </c>
      <c r="D598" s="16" t="s">
        <v>688</v>
      </c>
      <c r="E598" s="16" t="s">
        <v>17</v>
      </c>
      <c r="F598" s="16" t="s">
        <v>19</v>
      </c>
      <c r="G598" s="7" t="n">
        <v>100</v>
      </c>
      <c r="H598" s="6" t="n">
        <v>0.68</v>
      </c>
      <c r="I598" s="6" t="n">
        <v>-68</v>
      </c>
      <c r="J598" s="6" t="n">
        <v>-0</v>
      </c>
      <c r="K598" s="6" t="n">
        <v>-0.04</v>
      </c>
      <c r="L598" s="6" t="n">
        <v>-0</v>
      </c>
      <c r="M598" s="6" t="s">
        <f>=I598+J598+K598+L598</f>
      </c>
      <c r="N598" s="16"/>
    </row>
    <row collapsed="false" customFormat="false" customHeight="false" hidden="false" ht="12.1" outlineLevel="0" r="599">
      <c r="A599" s="20" t="n">
        <v>46197.695162037</v>
      </c>
      <c r="B599" s="16" t="s">
        <v>48</v>
      </c>
      <c r="C599" s="16" t="s">
        <v>1020</v>
      </c>
      <c r="D599" s="16" t="s">
        <v>688</v>
      </c>
      <c r="E599" s="16" t="s">
        <v>17</v>
      </c>
      <c r="F599" s="16" t="s">
        <v>19</v>
      </c>
      <c r="G599" s="7" t="n">
        <v>1</v>
      </c>
      <c r="H599" s="6" t="n">
        <v>306</v>
      </c>
      <c r="I599" s="6" t="n">
        <v>-306</v>
      </c>
      <c r="J599" s="6" t="n">
        <v>-0</v>
      </c>
      <c r="K599" s="6" t="n">
        <v>-0</v>
      </c>
      <c r="L599" s="6" t="n">
        <v>-0.15</v>
      </c>
      <c r="M599" s="6" t="s">
        <f>=I599+J599+K599+L599</f>
      </c>
      <c r="N599" s="16"/>
    </row>
    <row collapsed="false" customFormat="false" customHeight="false" hidden="false" ht="12.1" outlineLevel="0" r="600">
      <c r="A600" s="20" t="n">
        <v>46197.69912037</v>
      </c>
      <c r="B600" s="16" t="s">
        <v>53</v>
      </c>
      <c r="C600" s="16" t="s">
        <v>781</v>
      </c>
      <c r="D600" s="16" t="s">
        <v>688</v>
      </c>
      <c r="E600" s="16" t="s">
        <v>17</v>
      </c>
      <c r="F600" s="16" t="s">
        <v>19</v>
      </c>
      <c r="G600" s="7" t="n">
        <v>1000</v>
      </c>
      <c r="H600" s="6" t="n">
        <v>0.207</v>
      </c>
      <c r="I600" s="6" t="n">
        <v>-207</v>
      </c>
      <c r="J600" s="6" t="n">
        <v>-0</v>
      </c>
      <c r="K600" s="6" t="n">
        <v>-0.13</v>
      </c>
      <c r="L600" s="6" t="n">
        <v>-0</v>
      </c>
      <c r="M600" s="6" t="s">
        <f>=I600+J600+K600+L600</f>
      </c>
      <c r="N600" s="16"/>
    </row>
    <row collapsed="false" customFormat="false" customHeight="false" hidden="false" ht="12.1" outlineLevel="0" r="601">
      <c r="A601" s="20" t="n">
        <v>46197.721365741</v>
      </c>
      <c r="B601" s="16" t="s">
        <v>79</v>
      </c>
      <c r="C601" s="16" t="s">
        <v>795</v>
      </c>
      <c r="D601" s="16" t="s">
        <v>688</v>
      </c>
      <c r="E601" s="16" t="s">
        <v>17</v>
      </c>
      <c r="F601" s="16" t="s">
        <v>19</v>
      </c>
      <c r="G601" s="7" t="n">
        <v>10</v>
      </c>
      <c r="H601" s="6" t="n">
        <v>18.7</v>
      </c>
      <c r="I601" s="6" t="n">
        <v>-187</v>
      </c>
      <c r="J601" s="6" t="n">
        <v>-0</v>
      </c>
      <c r="K601" s="6" t="n">
        <v>-0.11</v>
      </c>
      <c r="L601" s="6" t="n">
        <v>-0</v>
      </c>
      <c r="M601" s="6" t="s">
        <f>=I601+J601+K601+L601</f>
      </c>
      <c r="N601" s="16"/>
    </row>
    <row collapsed="false" customFormat="false" customHeight="false" hidden="false" ht="12.1" outlineLevel="0" r="602">
      <c r="A602" s="21" t="n">
        <v>46199</v>
      </c>
      <c r="B602" s="22" t="s">
        <v>791</v>
      </c>
      <c r="C602" s="22" t="s">
        <v>1167</v>
      </c>
      <c r="D602" s="22" t="s">
        <v>791</v>
      </c>
      <c r="E602" s="22" t="s">
        <v>791</v>
      </c>
      <c r="F602" s="22" t="s">
        <v>19</v>
      </c>
      <c r="G602" s="23" t="n">
        <v>1</v>
      </c>
      <c r="H602" s="24" t="n">
        <v>24</v>
      </c>
      <c r="I602" s="24" t="n">
        <v>24</v>
      </c>
      <c r="J602" s="24" t="n">
        <v>0</v>
      </c>
      <c r="K602" s="24" t="n">
        <v>-0</v>
      </c>
      <c r="L602" s="24" t="n">
        <v>-0</v>
      </c>
      <c r="M602" s="6" t="s">
        <f>=I602+J602+K602+L602</f>
      </c>
      <c r="N602" s="22"/>
    </row>
    <row collapsed="false" customFormat="false" customHeight="false" hidden="false" ht="12.1" outlineLevel="0" r="603">
      <c r="A603" s="21" t="n">
        <v>46202</v>
      </c>
      <c r="B603" s="22" t="s">
        <v>791</v>
      </c>
      <c r="C603" s="22" t="s">
        <v>1168</v>
      </c>
      <c r="D603" s="22" t="s">
        <v>791</v>
      </c>
      <c r="E603" s="22" t="s">
        <v>791</v>
      </c>
      <c r="F603" s="22" t="s">
        <v>19</v>
      </c>
      <c r="G603" s="23" t="n">
        <v>1</v>
      </c>
      <c r="H603" s="24" t="n">
        <v>19.73</v>
      </c>
      <c r="I603" s="24" t="n">
        <v>19.73</v>
      </c>
      <c r="J603" s="24" t="n">
        <v>0</v>
      </c>
      <c r="K603" s="24" t="n">
        <v>-0</v>
      </c>
      <c r="L603" s="24" t="n">
        <v>-0</v>
      </c>
      <c r="M603" s="6" t="s">
        <f>=I603+J603+K603+L603</f>
      </c>
      <c r="N603" s="22"/>
    </row>
    <row collapsed="false" customFormat="false" customHeight="false" hidden="false" ht="12.1" outlineLevel="0" r="604">
      <c r="A604" s="21" t="n">
        <v>46204</v>
      </c>
      <c r="B604" s="22" t="s">
        <v>791</v>
      </c>
      <c r="C604" s="22" t="s">
        <v>1169</v>
      </c>
      <c r="D604" s="22" t="s">
        <v>791</v>
      </c>
      <c r="E604" s="22" t="s">
        <v>791</v>
      </c>
      <c r="F604" s="22" t="s">
        <v>19</v>
      </c>
      <c r="G604" s="23" t="n">
        <v>1</v>
      </c>
      <c r="H604" s="24" t="n">
        <v>5.37</v>
      </c>
      <c r="I604" s="24" t="n">
        <v>5.37</v>
      </c>
      <c r="J604" s="24" t="n">
        <v>0</v>
      </c>
      <c r="K604" s="24" t="n">
        <v>-0</v>
      </c>
      <c r="L604" s="24" t="n">
        <v>-0</v>
      </c>
      <c r="M604" s="6" t="s">
        <f>=I604+J604+K604+L604</f>
      </c>
      <c r="N604" s="22"/>
    </row>
    <row collapsed="false" customFormat="false" customHeight="false" hidden="false" ht="12.1" outlineLevel="0" r="605">
      <c r="A605" s="21" t="n">
        <v>46204</v>
      </c>
      <c r="B605" s="22" t="s">
        <v>875</v>
      </c>
      <c r="C605" s="22" t="s">
        <v>997</v>
      </c>
      <c r="D605" s="22" t="s">
        <v>875</v>
      </c>
      <c r="E605" s="22" t="s">
        <v>875</v>
      </c>
      <c r="F605" s="22" t="s">
        <v>19</v>
      </c>
      <c r="G605" s="23" t="n">
        <v>1</v>
      </c>
      <c r="H605" s="24" t="n">
        <v>27.13</v>
      </c>
      <c r="I605" s="24" t="n">
        <v>27.13</v>
      </c>
      <c r="J605" s="24" t="n">
        <v>0</v>
      </c>
      <c r="K605" s="24" t="n">
        <v>-0</v>
      </c>
      <c r="L605" s="24" t="n">
        <v>-0</v>
      </c>
      <c r="M605" s="6" t="s">
        <f>=I605+J605+K605+L605</f>
      </c>
      <c r="N605" s="22"/>
    </row>
    <row collapsed="false" customFormat="false" customHeight="false" hidden="false" ht="12.1" outlineLevel="0" r="606">
      <c r="A606" s="21" t="n">
        <v>46209</v>
      </c>
      <c r="B606" s="22" t="s">
        <v>791</v>
      </c>
      <c r="C606" s="22" t="s">
        <v>1170</v>
      </c>
      <c r="D606" s="22" t="s">
        <v>791</v>
      </c>
      <c r="E606" s="22" t="s">
        <v>791</v>
      </c>
      <c r="F606" s="22" t="s">
        <v>19</v>
      </c>
      <c r="G606" s="23" t="n">
        <v>1</v>
      </c>
      <c r="H606" s="24" t="n">
        <v>22.19</v>
      </c>
      <c r="I606" s="24" t="n">
        <v>22.19</v>
      </c>
      <c r="J606" s="24" t="n">
        <v>0</v>
      </c>
      <c r="K606" s="24" t="n">
        <v>-0</v>
      </c>
      <c r="L606" s="24" t="n">
        <v>-0</v>
      </c>
      <c r="M606" s="6" t="s">
        <f>=I606+J606+K606+L606</f>
      </c>
      <c r="N606" s="22"/>
    </row>
    <row collapsed="false" customFormat="false" customHeight="false" hidden="false" ht="12.1" outlineLevel="0" r="607">
      <c r="A607" s="21" t="n">
        <v>46209</v>
      </c>
      <c r="B607" s="22" t="s">
        <v>875</v>
      </c>
      <c r="C607" s="22" t="s">
        <v>1171</v>
      </c>
      <c r="D607" s="22" t="s">
        <v>875</v>
      </c>
      <c r="E607" s="22" t="s">
        <v>875</v>
      </c>
      <c r="F607" s="22" t="s">
        <v>19</v>
      </c>
      <c r="G607" s="23" t="n">
        <v>1</v>
      </c>
      <c r="H607" s="24" t="n">
        <v>100</v>
      </c>
      <c r="I607" s="24" t="n">
        <v>100</v>
      </c>
      <c r="J607" s="24" t="n">
        <v>0</v>
      </c>
      <c r="K607" s="24" t="n">
        <v>-0</v>
      </c>
      <c r="L607" s="24" t="n">
        <v>-0</v>
      </c>
      <c r="M607" s="6" t="s">
        <f>=I607+J607+K607+L607</f>
      </c>
      <c r="N607" s="22"/>
    </row>
    <row collapsed="false" customFormat="false" customHeight="false" hidden="false" ht="12.1" outlineLevel="0" r="608">
      <c r="A608" s="21" t="n">
        <v>46210</v>
      </c>
      <c r="B608" s="22" t="s">
        <v>875</v>
      </c>
      <c r="C608" s="22" t="s">
        <v>1172</v>
      </c>
      <c r="D608" s="22" t="s">
        <v>875</v>
      </c>
      <c r="E608" s="22" t="s">
        <v>875</v>
      </c>
      <c r="F608" s="22" t="s">
        <v>19</v>
      </c>
      <c r="G608" s="23" t="n">
        <v>1</v>
      </c>
      <c r="H608" s="24" t="n">
        <v>250</v>
      </c>
      <c r="I608" s="24" t="n">
        <v>250</v>
      </c>
      <c r="J608" s="24" t="n">
        <v>0</v>
      </c>
      <c r="K608" s="24" t="n">
        <v>-0</v>
      </c>
      <c r="L608" s="24" t="n">
        <v>-0</v>
      </c>
      <c r="M608" s="6" t="s">
        <f>=I608+J608+K608+L608</f>
      </c>
      <c r="N608" s="22"/>
    </row>
    <row collapsed="false" customFormat="false" customHeight="false" hidden="false" ht="12.1" outlineLevel="0" r="609">
      <c r="A609" s="21" t="n">
        <v>46210</v>
      </c>
      <c r="B609" s="22" t="s">
        <v>791</v>
      </c>
      <c r="C609" s="22" t="s">
        <v>1173</v>
      </c>
      <c r="D609" s="22" t="s">
        <v>791</v>
      </c>
      <c r="E609" s="22" t="s">
        <v>791</v>
      </c>
      <c r="F609" s="22" t="s">
        <v>19</v>
      </c>
      <c r="G609" s="23" t="n">
        <v>1</v>
      </c>
      <c r="H609" s="24" t="n">
        <v>54.1</v>
      </c>
      <c r="I609" s="24" t="n">
        <v>54.1</v>
      </c>
      <c r="J609" s="24" t="n">
        <v>0</v>
      </c>
      <c r="K609" s="24" t="n">
        <v>-0</v>
      </c>
      <c r="L609" s="24" t="n">
        <v>-0</v>
      </c>
      <c r="M609" s="6" t="s">
        <f>=I609+J609+K609+L609</f>
      </c>
      <c r="N609" s="22"/>
    </row>
    <row collapsed="false" customFormat="false" customHeight="false" hidden="false" ht="12.1" outlineLevel="0"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 t="s">
        <v>1174</v>
      </c>
      <c r="M610" s="5" t="s">
        <f>=SUM(M2:M609)</f>
      </c>
      <c r="N610" s="4"/>
    </row>
  </sheetData>
  <autoFilter ref="A1:N6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148</v>
      </c>
      <c r="B1" s="38" t="s">
        <v>1175</v>
      </c>
      <c r="C1" s="38" t="s">
        <v>0</v>
      </c>
      <c r="D1" s="38" t="s">
        <v>2</v>
      </c>
      <c r="E1" s="38" t="s">
        <v>1176</v>
      </c>
      <c r="F1" s="38" t="s">
        <v>3</v>
      </c>
      <c r="G1" s="38" t="s">
        <v>1177</v>
      </c>
      <c r="H1" s="38" t="s">
        <v>1178</v>
      </c>
      <c r="I1" s="38" t="s">
        <v>1179</v>
      </c>
      <c r="J1" s="38" t="s">
        <v>1180</v>
      </c>
      <c r="K1" s="38" t="s">
        <v>1181</v>
      </c>
      <c r="L1" s="38" t="s">
        <v>1182</v>
      </c>
      <c r="M1" s="38" t="s">
        <v>1183</v>
      </c>
      <c r="N1" s="38" t="s">
        <v>1184</v>
      </c>
    </row>
    <row collapsed="false" customFormat="false" customHeight="false" hidden="false" ht="12.1" outlineLevel="0" r="2">
      <c r="A2" s="37" t="n">
        <v>44193</v>
      </c>
      <c r="B2" s="16" t="s">
        <v>1185</v>
      </c>
      <c r="C2" s="16" t="s">
        <v>697</v>
      </c>
      <c r="D2" s="16" t="s">
        <v>1186</v>
      </c>
      <c r="E2" s="7" t="n">
        <v>10</v>
      </c>
      <c r="F2" s="16" t="s">
        <v>19</v>
      </c>
      <c r="G2" s="6" t="n">
        <v>5.08</v>
      </c>
      <c r="H2" s="6" t="n">
        <v>139.68</v>
      </c>
      <c r="I2" s="6" t="n">
        <v>136.67</v>
      </c>
      <c r="J2" s="6" t="n">
        <v>7</v>
      </c>
      <c r="K2" s="6" t="n">
        <v>50.8</v>
      </c>
      <c r="L2" s="6" t="n">
        <v>43.8</v>
      </c>
      <c r="M2" s="6" t="n">
        <v>3.2</v>
      </c>
      <c r="N2" s="6" t="n">
        <v>3.14</v>
      </c>
    </row>
    <row collapsed="false" customFormat="false" customHeight="false" hidden="false" ht="12.1" outlineLevel="0" r="3">
      <c r="A3" s="37" t="n">
        <v>44323</v>
      </c>
      <c r="B3" s="16" t="s">
        <v>1185</v>
      </c>
      <c r="C3" s="16" t="s">
        <v>699</v>
      </c>
      <c r="D3" s="16" t="s">
        <v>1187</v>
      </c>
      <c r="E3" s="7" t="n">
        <v>2</v>
      </c>
      <c r="F3" s="16" t="s">
        <v>19</v>
      </c>
      <c r="G3" s="6" t="n">
        <v>65.4131</v>
      </c>
      <c r="H3" s="6" t="n">
        <v>1662.3</v>
      </c>
      <c r="I3" s="6" t="n">
        <v>1696.18</v>
      </c>
      <c r="J3" s="6" t="n">
        <v>0</v>
      </c>
      <c r="K3" s="6" t="n">
        <v>130.8263</v>
      </c>
      <c r="L3" s="6" t="n">
        <v>130.83</v>
      </c>
      <c r="M3" s="6" t="n">
        <v>3.86</v>
      </c>
      <c r="N3" s="6" t="n">
        <v>3.94</v>
      </c>
    </row>
    <row collapsed="false" customFormat="false" customHeight="false" hidden="false" ht="12.1" outlineLevel="0" r="4">
      <c r="A4" s="37" t="n">
        <v>44327</v>
      </c>
      <c r="B4" s="16" t="s">
        <v>1185</v>
      </c>
      <c r="C4" s="16" t="s">
        <v>36</v>
      </c>
      <c r="D4" s="16" t="s">
        <v>37</v>
      </c>
      <c r="E4" s="7" t="n">
        <v>2</v>
      </c>
      <c r="F4" s="16" t="s">
        <v>19</v>
      </c>
      <c r="G4" s="6" t="n">
        <v>39</v>
      </c>
      <c r="H4" s="6" t="n">
        <v>781</v>
      </c>
      <c r="I4" s="6" t="n">
        <v>857.6</v>
      </c>
      <c r="J4" s="6" t="n">
        <v>10</v>
      </c>
      <c r="K4" s="6" t="n">
        <v>78</v>
      </c>
      <c r="L4" s="6" t="n">
        <v>68</v>
      </c>
      <c r="M4" s="6" t="n">
        <v>3.96</v>
      </c>
      <c r="N4" s="6" t="n">
        <v>4.35</v>
      </c>
    </row>
    <row collapsed="false" customFormat="false" customHeight="false" hidden="false" ht="12.1" outlineLevel="0" r="5">
      <c r="A5" s="37" t="n">
        <v>44327</v>
      </c>
      <c r="B5" s="16" t="s">
        <v>1185</v>
      </c>
      <c r="C5" s="16" t="s">
        <v>51</v>
      </c>
      <c r="D5" s="16" t="s">
        <v>52</v>
      </c>
      <c r="E5" s="7" t="n">
        <v>10</v>
      </c>
      <c r="F5" s="16" t="s">
        <v>19</v>
      </c>
      <c r="G5" s="6" t="n">
        <v>7.25</v>
      </c>
      <c r="H5" s="6" t="n">
        <v>272.86</v>
      </c>
      <c r="I5" s="6" t="n">
        <v>208.14</v>
      </c>
      <c r="J5" s="6" t="n">
        <v>9</v>
      </c>
      <c r="K5" s="6" t="n">
        <v>72.5</v>
      </c>
      <c r="L5" s="6" t="n">
        <v>63.5</v>
      </c>
      <c r="M5" s="6" t="n">
        <v>3.05</v>
      </c>
      <c r="N5" s="6" t="n">
        <v>2.33</v>
      </c>
    </row>
    <row collapsed="false" customFormat="false" customHeight="false" hidden="false" ht="12.1" outlineLevel="0" r="6">
      <c r="A6" s="37" t="n">
        <v>44328</v>
      </c>
      <c r="B6" s="16" t="s">
        <v>1185</v>
      </c>
      <c r="C6" s="16" t="s">
        <v>30</v>
      </c>
      <c r="D6" s="16" t="s">
        <v>31</v>
      </c>
      <c r="E6" s="7" t="n">
        <v>10</v>
      </c>
      <c r="F6" s="16" t="s">
        <v>19</v>
      </c>
      <c r="G6" s="6" t="n">
        <v>18.7</v>
      </c>
      <c r="H6" s="6" t="n">
        <v>280.59</v>
      </c>
      <c r="I6" s="6" t="n">
        <v>238.02</v>
      </c>
      <c r="J6" s="6" t="n">
        <v>24</v>
      </c>
      <c r="K6" s="6" t="n">
        <v>187</v>
      </c>
      <c r="L6" s="6" t="n">
        <v>163</v>
      </c>
      <c r="M6" s="6" t="n">
        <v>6.85</v>
      </c>
      <c r="N6" s="6" t="n">
        <v>5.81</v>
      </c>
    </row>
    <row collapsed="false" customFormat="false" customHeight="false" hidden="false" ht="12.1" outlineLevel="0" r="7">
      <c r="A7" s="37" t="n">
        <v>44330</v>
      </c>
      <c r="B7" s="16" t="s">
        <v>1185</v>
      </c>
      <c r="C7" s="16" t="s">
        <v>62</v>
      </c>
      <c r="D7" s="16" t="s">
        <v>63</v>
      </c>
      <c r="E7" s="7" t="n">
        <v>10</v>
      </c>
      <c r="F7" s="16" t="s">
        <v>19</v>
      </c>
      <c r="G7" s="6" t="n">
        <v>9.45</v>
      </c>
      <c r="H7" s="6" t="n">
        <v>175.35</v>
      </c>
      <c r="I7" s="6" t="n">
        <v>162.03</v>
      </c>
      <c r="J7" s="6" t="n">
        <v>12</v>
      </c>
      <c r="K7" s="6" t="n">
        <v>94.5</v>
      </c>
      <c r="L7" s="6" t="n">
        <v>82.5</v>
      </c>
      <c r="M7" s="6" t="n">
        <v>5.09</v>
      </c>
      <c r="N7" s="6" t="n">
        <v>4.7</v>
      </c>
    </row>
    <row collapsed="false" customFormat="false" customHeight="false" hidden="false" ht="12.1" outlineLevel="0" r="8">
      <c r="A8" s="37" t="n">
        <v>44334</v>
      </c>
      <c r="B8" s="16" t="s">
        <v>1185</v>
      </c>
      <c r="C8" s="16" t="s">
        <v>65</v>
      </c>
      <c r="D8" s="16" t="s">
        <v>66</v>
      </c>
      <c r="E8" s="7" t="n">
        <v>3</v>
      </c>
      <c r="F8" s="16" t="s">
        <v>19</v>
      </c>
      <c r="G8" s="6" t="n">
        <v>38</v>
      </c>
      <c r="H8" s="6" t="n">
        <v>637.1</v>
      </c>
      <c r="I8" s="6" t="n">
        <v>714</v>
      </c>
      <c r="J8" s="6" t="n">
        <v>15</v>
      </c>
      <c r="K8" s="6" t="n">
        <v>114</v>
      </c>
      <c r="L8" s="6" t="n">
        <v>99</v>
      </c>
      <c r="M8" s="6" t="n">
        <v>4.62</v>
      </c>
      <c r="N8" s="6" t="n">
        <v>5.18</v>
      </c>
    </row>
    <row collapsed="false" customFormat="false" customHeight="false" hidden="false" ht="12.1" outlineLevel="0" r="9">
      <c r="A9" s="37" t="n">
        <v>44344</v>
      </c>
      <c r="B9" s="16" t="s">
        <v>1185</v>
      </c>
      <c r="C9" s="16" t="s">
        <v>45</v>
      </c>
      <c r="D9" s="16" t="s">
        <v>46</v>
      </c>
      <c r="E9" s="7" t="n">
        <v>1</v>
      </c>
      <c r="F9" s="16" t="s">
        <v>19</v>
      </c>
      <c r="G9" s="6" t="n">
        <v>110.73</v>
      </c>
      <c r="H9" s="6" t="n">
        <v>2204</v>
      </c>
      <c r="I9" s="6" t="n">
        <v>2387.65</v>
      </c>
      <c r="J9" s="6" t="n">
        <v>18.09</v>
      </c>
      <c r="K9" s="6" t="n">
        <v>110.73</v>
      </c>
      <c r="L9" s="6" t="n">
        <v>92.64</v>
      </c>
      <c r="M9" s="6" t="n">
        <v>3.88</v>
      </c>
      <c r="N9" s="6" t="n">
        <v>4.2</v>
      </c>
    </row>
    <row collapsed="false" customFormat="false" customHeight="false" hidden="false" ht="12.1" outlineLevel="0" r="10">
      <c r="A10" s="37" t="n">
        <v>44356</v>
      </c>
      <c r="B10" s="16" t="s">
        <v>1185</v>
      </c>
      <c r="C10" s="16" t="s">
        <v>77</v>
      </c>
      <c r="D10" s="16" t="s">
        <v>78</v>
      </c>
      <c r="E10" s="7" t="n">
        <v>1</v>
      </c>
      <c r="F10" s="16" t="s">
        <v>19</v>
      </c>
      <c r="G10" s="6" t="n">
        <v>28.6</v>
      </c>
      <c r="H10" s="6" t="n">
        <v>675</v>
      </c>
      <c r="I10" s="6" t="n">
        <v>616.92</v>
      </c>
      <c r="J10" s="6" t="n">
        <v>4</v>
      </c>
      <c r="K10" s="6" t="n">
        <v>28.6</v>
      </c>
      <c r="L10" s="6" t="n">
        <v>24.6</v>
      </c>
      <c r="M10" s="6" t="n">
        <v>3.99</v>
      </c>
      <c r="N10" s="6" t="n">
        <v>3.64</v>
      </c>
    </row>
    <row collapsed="false" customFormat="false" customHeight="false" hidden="false" ht="12.1" outlineLevel="0" r="11">
      <c r="A11" s="37" t="n">
        <v>44364</v>
      </c>
      <c r="B11" s="16" t="s">
        <v>1185</v>
      </c>
      <c r="C11" s="16" t="s">
        <v>79</v>
      </c>
      <c r="D11" s="16" t="s">
        <v>80</v>
      </c>
      <c r="E11" s="7" t="n">
        <v>10</v>
      </c>
      <c r="F11" s="16" t="s">
        <v>19</v>
      </c>
      <c r="G11" s="6" t="n">
        <v>0.945</v>
      </c>
      <c r="H11" s="6" t="n">
        <v>63.535</v>
      </c>
      <c r="I11" s="6" t="n">
        <v>51.68</v>
      </c>
      <c r="J11" s="6" t="n">
        <v>1</v>
      </c>
      <c r="K11" s="6" t="n">
        <v>9.45</v>
      </c>
      <c r="L11" s="6" t="n">
        <v>8.45</v>
      </c>
      <c r="M11" s="6" t="n">
        <v>1.64</v>
      </c>
      <c r="N11" s="6" t="n">
        <v>1.33</v>
      </c>
    </row>
    <row collapsed="false" customFormat="false" customHeight="false" hidden="false" ht="12.1" outlineLevel="0" r="12">
      <c r="A12" s="37" t="n">
        <v>44364</v>
      </c>
      <c r="B12" s="16" t="s">
        <v>1185</v>
      </c>
      <c r="C12" s="16" t="s">
        <v>79</v>
      </c>
      <c r="D12" s="16" t="s">
        <v>80</v>
      </c>
      <c r="E12" s="7" t="n">
        <v>10</v>
      </c>
      <c r="F12" s="16" t="s">
        <v>19</v>
      </c>
      <c r="G12" s="6" t="n">
        <v>1.795</v>
      </c>
      <c r="H12" s="6" t="n">
        <v>63.535</v>
      </c>
      <c r="I12" s="6" t="n">
        <v>51.68</v>
      </c>
      <c r="J12" s="6" t="n">
        <v>2</v>
      </c>
      <c r="K12" s="6" t="n">
        <v>17.95</v>
      </c>
      <c r="L12" s="6" t="n">
        <v>15.95</v>
      </c>
      <c r="M12" s="6" t="n">
        <v>3.09</v>
      </c>
      <c r="N12" s="6" t="n">
        <v>2.51</v>
      </c>
    </row>
    <row collapsed="false" customFormat="false" customHeight="false" hidden="false" ht="12.1" outlineLevel="0" r="13">
      <c r="A13" s="37" t="n">
        <v>44370</v>
      </c>
      <c r="B13" s="16" t="s">
        <v>1185</v>
      </c>
      <c r="C13" s="16" t="s">
        <v>51</v>
      </c>
      <c r="D13" s="16" t="s">
        <v>52</v>
      </c>
      <c r="E13" s="7" t="n">
        <v>10</v>
      </c>
      <c r="F13" s="16" t="s">
        <v>19</v>
      </c>
      <c r="G13" s="6" t="n">
        <v>7.71</v>
      </c>
      <c r="H13" s="6" t="n">
        <v>246.7</v>
      </c>
      <c r="I13" s="6" t="n">
        <v>208.14</v>
      </c>
      <c r="J13" s="6" t="n">
        <v>10</v>
      </c>
      <c r="K13" s="6" t="n">
        <v>77.1</v>
      </c>
      <c r="L13" s="6" t="n">
        <v>67.1</v>
      </c>
      <c r="M13" s="6" t="n">
        <v>3.22</v>
      </c>
      <c r="N13" s="6" t="n">
        <v>2.72</v>
      </c>
    </row>
    <row collapsed="false" customFormat="false" customHeight="false" hidden="false" ht="12.1" outlineLevel="0" r="14">
      <c r="A14" s="37" t="n">
        <v>44379</v>
      </c>
      <c r="B14" s="16" t="s">
        <v>1185</v>
      </c>
      <c r="C14" s="16" t="s">
        <v>53</v>
      </c>
      <c r="D14" s="16" t="s">
        <v>54</v>
      </c>
      <c r="E14" s="7" t="n">
        <v>2000</v>
      </c>
      <c r="F14" s="16" t="s">
        <v>19</v>
      </c>
      <c r="G14" s="6" t="n">
        <v>0.06</v>
      </c>
      <c r="H14" s="6" t="n">
        <v>0.741</v>
      </c>
      <c r="I14" s="6" t="n">
        <v>0.76</v>
      </c>
      <c r="J14" s="6" t="n">
        <v>16</v>
      </c>
      <c r="K14" s="6" t="n">
        <v>120.0916</v>
      </c>
      <c r="L14" s="6" t="n">
        <v>104.09</v>
      </c>
      <c r="M14" s="6" t="n">
        <v>6.87</v>
      </c>
      <c r="N14" s="6" t="n">
        <v>7.02</v>
      </c>
    </row>
    <row collapsed="false" customFormat="false" customHeight="false" hidden="false" ht="12.1" outlineLevel="0" r="15">
      <c r="A15" s="37" t="n">
        <v>44381</v>
      </c>
      <c r="B15" s="16" t="s">
        <v>1185</v>
      </c>
      <c r="C15" s="16" t="s">
        <v>39</v>
      </c>
      <c r="D15" s="16" t="s">
        <v>40</v>
      </c>
      <c r="E15" s="7" t="n">
        <v>20</v>
      </c>
      <c r="F15" s="16" t="s">
        <v>19</v>
      </c>
      <c r="G15" s="6" t="n">
        <v>9.54</v>
      </c>
      <c r="H15" s="6" t="n">
        <v>126.14</v>
      </c>
      <c r="I15" s="6" t="n">
        <v>95.96</v>
      </c>
      <c r="J15" s="6" t="n">
        <v>24</v>
      </c>
      <c r="K15" s="6" t="n">
        <v>190.8</v>
      </c>
      <c r="L15" s="6" t="n">
        <v>166.8</v>
      </c>
      <c r="M15" s="6" t="n">
        <v>8.69</v>
      </c>
      <c r="N15" s="6" t="n">
        <v>6.61</v>
      </c>
    </row>
    <row collapsed="false" customFormat="false" customHeight="false" hidden="false" ht="12.1" outlineLevel="0" r="16">
      <c r="A16" s="37" t="n">
        <v>44382</v>
      </c>
      <c r="B16" s="16" t="s">
        <v>1185</v>
      </c>
      <c r="C16" s="16" t="s">
        <v>56</v>
      </c>
      <c r="D16" s="16" t="s">
        <v>57</v>
      </c>
      <c r="E16" s="7" t="n">
        <v>100000</v>
      </c>
      <c r="F16" s="16" t="s">
        <v>19</v>
      </c>
      <c r="G16" s="6" t="n">
        <v>0.0011</v>
      </c>
      <c r="H16" s="6" t="n">
        <v>0.01111</v>
      </c>
      <c r="I16" s="6" t="n">
        <v>0.01</v>
      </c>
      <c r="J16" s="6" t="n">
        <v>14</v>
      </c>
      <c r="K16" s="6" t="n">
        <v>107.05</v>
      </c>
      <c r="L16" s="6" t="n">
        <v>93.05</v>
      </c>
      <c r="M16" s="6" t="n">
        <v>8.16</v>
      </c>
      <c r="N16" s="6" t="n">
        <v>8.38</v>
      </c>
    </row>
    <row collapsed="false" customFormat="false" customHeight="false" hidden="false" ht="12.1" outlineLevel="0" r="17">
      <c r="A17" s="37" t="n">
        <v>44388</v>
      </c>
      <c r="B17" s="16" t="s">
        <v>1185</v>
      </c>
      <c r="C17" s="16" t="s">
        <v>697</v>
      </c>
      <c r="D17" s="16" t="s">
        <v>1186</v>
      </c>
      <c r="E17" s="7" t="n">
        <v>10</v>
      </c>
      <c r="F17" s="16" t="s">
        <v>19</v>
      </c>
      <c r="G17" s="6" t="n">
        <v>6.07</v>
      </c>
      <c r="H17" s="6" t="n">
        <v>143.7</v>
      </c>
      <c r="I17" s="6" t="n">
        <v>136.67</v>
      </c>
      <c r="J17" s="6" t="n">
        <v>8</v>
      </c>
      <c r="K17" s="6" t="n">
        <v>60.7</v>
      </c>
      <c r="L17" s="6" t="n">
        <v>52.7</v>
      </c>
      <c r="M17" s="6" t="n">
        <v>3.86</v>
      </c>
      <c r="N17" s="6" t="n">
        <v>3.67</v>
      </c>
    </row>
    <row collapsed="false" customFormat="false" customHeight="false" hidden="false" ht="12.1" outlineLevel="0" r="18">
      <c r="A18" s="37" t="n">
        <v>44386</v>
      </c>
      <c r="B18" s="16" t="s">
        <v>1185</v>
      </c>
      <c r="C18" s="16" t="s">
        <v>67</v>
      </c>
      <c r="D18" s="16" t="s">
        <v>68</v>
      </c>
      <c r="E18" s="7" t="n">
        <v>1</v>
      </c>
      <c r="F18" s="16" t="s">
        <v>19</v>
      </c>
      <c r="G18" s="6" t="n">
        <v>12.3</v>
      </c>
      <c r="H18" s="6" t="n">
        <v>519.1</v>
      </c>
      <c r="I18" s="6" t="n">
        <v>505.45</v>
      </c>
      <c r="J18" s="6" t="n">
        <v>2</v>
      </c>
      <c r="K18" s="6" t="n">
        <v>12.3</v>
      </c>
      <c r="L18" s="6" t="n">
        <v>10.3</v>
      </c>
      <c r="M18" s="6" t="n">
        <v>2.04</v>
      </c>
      <c r="N18" s="6" t="n">
        <v>1.98</v>
      </c>
    </row>
    <row collapsed="false" customFormat="false" customHeight="false" hidden="false" ht="12.1" outlineLevel="0" r="19">
      <c r="A19" s="37" t="n">
        <v>44385</v>
      </c>
      <c r="B19" s="16" t="s">
        <v>1185</v>
      </c>
      <c r="C19" s="16" t="s">
        <v>24</v>
      </c>
      <c r="D19" s="16" t="s">
        <v>25</v>
      </c>
      <c r="E19" s="7" t="n">
        <v>20</v>
      </c>
      <c r="F19" s="16" t="s">
        <v>19</v>
      </c>
      <c r="G19" s="6" t="n">
        <v>26.51</v>
      </c>
      <c r="H19" s="6" t="n">
        <v>318.2</v>
      </c>
      <c r="I19" s="6" t="n">
        <v>321.62</v>
      </c>
      <c r="J19" s="6" t="n">
        <v>65</v>
      </c>
      <c r="K19" s="6" t="n">
        <v>530.2</v>
      </c>
      <c r="L19" s="6" t="n">
        <v>465.2</v>
      </c>
      <c r="M19" s="6" t="n">
        <v>7.23</v>
      </c>
      <c r="N19" s="6" t="n">
        <v>7.31</v>
      </c>
    </row>
    <row collapsed="false" customFormat="false" customHeight="false" hidden="false" ht="12.1" outlineLevel="0" r="20">
      <c r="A20" s="37" t="n">
        <v>44389</v>
      </c>
      <c r="B20" s="16" t="s">
        <v>1185</v>
      </c>
      <c r="C20" s="16" t="s">
        <v>69</v>
      </c>
      <c r="D20" s="16" t="s">
        <v>70</v>
      </c>
      <c r="E20" s="7" t="n">
        <v>10</v>
      </c>
      <c r="F20" s="16" t="s">
        <v>19</v>
      </c>
      <c r="G20" s="6" t="n">
        <v>5</v>
      </c>
      <c r="H20" s="6" t="n">
        <v>88.35</v>
      </c>
      <c r="I20" s="6" t="n">
        <v>85.36</v>
      </c>
      <c r="J20" s="6" t="n">
        <v>7</v>
      </c>
      <c r="K20" s="6" t="n">
        <v>50</v>
      </c>
      <c r="L20" s="6" t="n">
        <v>43</v>
      </c>
      <c r="M20" s="6" t="n">
        <v>5.04</v>
      </c>
      <c r="N20" s="6" t="n">
        <v>4.87</v>
      </c>
    </row>
    <row collapsed="false" customFormat="false" customHeight="false" hidden="false" ht="12.1" outlineLevel="0" r="21">
      <c r="A21" s="37" t="n">
        <v>44389</v>
      </c>
      <c r="B21" s="16" t="s">
        <v>1185</v>
      </c>
      <c r="C21" s="16" t="s">
        <v>42</v>
      </c>
      <c r="D21" s="16" t="s">
        <v>43</v>
      </c>
      <c r="E21" s="7" t="n">
        <v>300</v>
      </c>
      <c r="F21" s="16" t="s">
        <v>19</v>
      </c>
      <c r="G21" s="6" t="n">
        <v>0.06</v>
      </c>
      <c r="H21" s="6" t="n">
        <v>6.97</v>
      </c>
      <c r="I21" s="6" t="n">
        <v>7.65</v>
      </c>
      <c r="J21" s="6" t="n">
        <v>2</v>
      </c>
      <c r="K21" s="6" t="n">
        <v>18</v>
      </c>
      <c r="L21" s="6" t="n">
        <v>16</v>
      </c>
      <c r="M21" s="6" t="n">
        <v>0.7</v>
      </c>
      <c r="N21" s="6" t="n">
        <v>0.77</v>
      </c>
    </row>
    <row collapsed="false" customFormat="false" customHeight="false" hidden="false" ht="12.1" outlineLevel="0" r="22">
      <c r="A22" s="37" t="n">
        <v>44387</v>
      </c>
      <c r="B22" s="16" t="s">
        <v>1185</v>
      </c>
      <c r="C22" s="16" t="s">
        <v>73</v>
      </c>
      <c r="D22" s="16" t="s">
        <v>74</v>
      </c>
      <c r="E22" s="7" t="n">
        <v>1000</v>
      </c>
      <c r="F22" s="16" t="s">
        <v>19</v>
      </c>
      <c r="G22" s="6" t="n">
        <v>0.053</v>
      </c>
      <c r="H22" s="6" t="n">
        <v>0.8339</v>
      </c>
      <c r="I22" s="6" t="n">
        <v>0.83</v>
      </c>
      <c r="J22" s="6" t="n">
        <v>7</v>
      </c>
      <c r="K22" s="6" t="n">
        <v>53.04</v>
      </c>
      <c r="L22" s="6" t="n">
        <v>46.04</v>
      </c>
      <c r="M22" s="6" t="n">
        <v>5.57</v>
      </c>
      <c r="N22" s="6" t="n">
        <v>5.52</v>
      </c>
    </row>
    <row collapsed="false" customFormat="false" customHeight="false" hidden="false" ht="12.1" outlineLevel="0" r="23">
      <c r="A23" s="37" t="n">
        <v>44392</v>
      </c>
      <c r="B23" s="16" t="s">
        <v>1185</v>
      </c>
      <c r="C23" s="16" t="s">
        <v>33</v>
      </c>
      <c r="D23" s="16" t="s">
        <v>34</v>
      </c>
      <c r="E23" s="7" t="n">
        <v>10</v>
      </c>
      <c r="F23" s="16" t="s">
        <v>19</v>
      </c>
      <c r="G23" s="6" t="n">
        <v>12.55</v>
      </c>
      <c r="H23" s="6" t="n">
        <v>280.01</v>
      </c>
      <c r="I23" s="6" t="n">
        <v>224.66</v>
      </c>
      <c r="J23" s="6" t="n">
        <v>15</v>
      </c>
      <c r="K23" s="6" t="n">
        <v>125.5</v>
      </c>
      <c r="L23" s="6" t="n">
        <v>110.5</v>
      </c>
      <c r="M23" s="6" t="n">
        <v>4.92</v>
      </c>
      <c r="N23" s="6" t="n">
        <v>3.95</v>
      </c>
    </row>
    <row collapsed="false" customFormat="false" customHeight="false" hidden="false" ht="12.1" outlineLevel="0" r="24">
      <c r="A24" s="37" t="n">
        <v>44440</v>
      </c>
      <c r="B24" s="16" t="s">
        <v>1185</v>
      </c>
      <c r="C24" s="16" t="s">
        <v>699</v>
      </c>
      <c r="D24" s="16" t="s">
        <v>1187</v>
      </c>
      <c r="E24" s="7" t="n">
        <v>2</v>
      </c>
      <c r="F24" s="16" t="s">
        <v>19</v>
      </c>
      <c r="G24" s="6" t="n">
        <v>32.815</v>
      </c>
      <c r="H24" s="6" t="n">
        <v>1467.3</v>
      </c>
      <c r="I24" s="6" t="n">
        <v>1696.18</v>
      </c>
      <c r="J24" s="6" t="n">
        <v>0</v>
      </c>
      <c r="K24" s="6" t="n">
        <v>65.63</v>
      </c>
      <c r="L24" s="6" t="n">
        <v>65.63</v>
      </c>
      <c r="M24" s="6" t="n">
        <v>1.93</v>
      </c>
      <c r="N24" s="6" t="n">
        <v>2.24</v>
      </c>
    </row>
    <row collapsed="false" customFormat="false" customHeight="false" hidden="false" ht="12.1" outlineLevel="0" r="25">
      <c r="A25" s="37" t="n">
        <v>44446</v>
      </c>
      <c r="B25" s="16" t="s">
        <v>1185</v>
      </c>
      <c r="C25" s="16" t="s">
        <v>51</v>
      </c>
      <c r="D25" s="16" t="s">
        <v>52</v>
      </c>
      <c r="E25" s="7" t="n">
        <v>10</v>
      </c>
      <c r="F25" s="16" t="s">
        <v>19</v>
      </c>
      <c r="G25" s="6" t="n">
        <v>13.62</v>
      </c>
      <c r="H25" s="6" t="n">
        <v>236.2</v>
      </c>
      <c r="I25" s="6" t="n">
        <v>208.14</v>
      </c>
      <c r="J25" s="6" t="n">
        <v>18</v>
      </c>
      <c r="K25" s="6" t="n">
        <v>136.2</v>
      </c>
      <c r="L25" s="6" t="n">
        <v>118.2</v>
      </c>
      <c r="M25" s="6" t="n">
        <v>5.68</v>
      </c>
      <c r="N25" s="6" t="n">
        <v>5</v>
      </c>
    </row>
    <row collapsed="false" customFormat="false" customHeight="false" hidden="false" ht="12.1" outlineLevel="0" r="26">
      <c r="A26" s="37" t="n">
        <v>44466</v>
      </c>
      <c r="B26" s="16" t="s">
        <v>1185</v>
      </c>
      <c r="C26" s="16" t="s">
        <v>79</v>
      </c>
      <c r="D26" s="16" t="s">
        <v>80</v>
      </c>
      <c r="E26" s="7" t="n">
        <v>10</v>
      </c>
      <c r="F26" s="16" t="s">
        <v>19</v>
      </c>
      <c r="G26" s="6" t="n">
        <v>3.53</v>
      </c>
      <c r="H26" s="6" t="n">
        <v>72.59</v>
      </c>
      <c r="I26" s="6" t="n">
        <v>51.68</v>
      </c>
      <c r="J26" s="6" t="n">
        <v>5</v>
      </c>
      <c r="K26" s="6" t="n">
        <v>35.3</v>
      </c>
      <c r="L26" s="6" t="n">
        <v>30.3</v>
      </c>
      <c r="M26" s="6" t="n">
        <v>5.86</v>
      </c>
      <c r="N26" s="6" t="n">
        <v>4.17</v>
      </c>
    </row>
    <row collapsed="false" customFormat="false" customHeight="false" hidden="false" ht="12.1" outlineLevel="0" r="27">
      <c r="A27" s="37" t="n">
        <v>44474</v>
      </c>
      <c r="B27" s="16" t="s">
        <v>1185</v>
      </c>
      <c r="C27" s="16" t="s">
        <v>77</v>
      </c>
      <c r="D27" s="16" t="s">
        <v>78</v>
      </c>
      <c r="E27" s="7" t="n">
        <v>1</v>
      </c>
      <c r="F27" s="16" t="s">
        <v>19</v>
      </c>
      <c r="G27" s="6" t="n">
        <v>45</v>
      </c>
      <c r="H27" s="6" t="n">
        <v>918.5</v>
      </c>
      <c r="I27" s="6" t="n">
        <v>616.92</v>
      </c>
      <c r="J27" s="6" t="n">
        <v>6</v>
      </c>
      <c r="K27" s="6" t="n">
        <v>45</v>
      </c>
      <c r="L27" s="6" t="n">
        <v>39</v>
      </c>
      <c r="M27" s="6" t="n">
        <v>6.32</v>
      </c>
      <c r="N27" s="6" t="n">
        <v>4.25</v>
      </c>
    </row>
    <row collapsed="false" customFormat="false" customHeight="false" hidden="false" ht="12.1" outlineLevel="0" r="28">
      <c r="A28" s="37" t="n">
        <v>44481</v>
      </c>
      <c r="B28" s="16" t="s">
        <v>1185</v>
      </c>
      <c r="C28" s="16" t="s">
        <v>67</v>
      </c>
      <c r="D28" s="16" t="s">
        <v>68</v>
      </c>
      <c r="E28" s="7" t="n">
        <v>2</v>
      </c>
      <c r="F28" s="16" t="s">
        <v>19</v>
      </c>
      <c r="G28" s="6" t="n">
        <v>16.52</v>
      </c>
      <c r="H28" s="6" t="n">
        <v>574.4</v>
      </c>
      <c r="I28" s="6" t="n">
        <v>493.05</v>
      </c>
      <c r="J28" s="6" t="n">
        <v>4</v>
      </c>
      <c r="K28" s="6" t="n">
        <v>33.04</v>
      </c>
      <c r="L28" s="6" t="n">
        <v>29.04</v>
      </c>
      <c r="M28" s="6" t="n">
        <v>2.94</v>
      </c>
      <c r="N28" s="6" t="n">
        <v>2.53</v>
      </c>
    </row>
    <row collapsed="false" customFormat="false" customHeight="false" hidden="false" ht="12.1" outlineLevel="0" r="29">
      <c r="A29" s="37" t="n">
        <v>44481</v>
      </c>
      <c r="B29" s="16" t="s">
        <v>1185</v>
      </c>
      <c r="C29" s="16" t="s">
        <v>24</v>
      </c>
      <c r="D29" s="16" t="s">
        <v>25</v>
      </c>
      <c r="E29" s="7" t="n">
        <v>20</v>
      </c>
      <c r="F29" s="16" t="s">
        <v>19</v>
      </c>
      <c r="G29" s="6" t="n">
        <v>10.55</v>
      </c>
      <c r="H29" s="6" t="n">
        <v>318.05</v>
      </c>
      <c r="I29" s="6" t="n">
        <v>321.62</v>
      </c>
      <c r="J29" s="6" t="n">
        <v>26</v>
      </c>
      <c r="K29" s="6" t="n">
        <v>211</v>
      </c>
      <c r="L29" s="6" t="n">
        <v>185</v>
      </c>
      <c r="M29" s="6" t="n">
        <v>2.88</v>
      </c>
      <c r="N29" s="6" t="n">
        <v>2.91</v>
      </c>
    </row>
    <row collapsed="false" customFormat="false" customHeight="false" hidden="false" ht="12.1" outlineLevel="0" r="30">
      <c r="A30" s="37" t="n">
        <v>44488</v>
      </c>
      <c r="B30" s="16" t="s">
        <v>1185</v>
      </c>
      <c r="C30" s="16" t="s">
        <v>39</v>
      </c>
      <c r="D30" s="16" t="s">
        <v>40</v>
      </c>
      <c r="E30" s="7" t="n">
        <v>20</v>
      </c>
      <c r="F30" s="16" t="s">
        <v>19</v>
      </c>
      <c r="G30" s="6" t="n">
        <v>8.79</v>
      </c>
      <c r="H30" s="6" t="n">
        <v>132.76</v>
      </c>
      <c r="I30" s="6" t="n">
        <v>95.96</v>
      </c>
      <c r="J30" s="6" t="n">
        <v>22</v>
      </c>
      <c r="K30" s="6" t="n">
        <v>175.8</v>
      </c>
      <c r="L30" s="6" t="n">
        <v>153.8</v>
      </c>
      <c r="M30" s="6" t="n">
        <v>8.01</v>
      </c>
      <c r="N30" s="6" t="n">
        <v>5.79</v>
      </c>
    </row>
    <row collapsed="false" customFormat="false" customHeight="false" hidden="false" ht="12.1" outlineLevel="0" r="31">
      <c r="A31" s="37" t="n">
        <v>44537</v>
      </c>
      <c r="B31" s="16" t="s">
        <v>1185</v>
      </c>
      <c r="C31" s="16" t="s">
        <v>51</v>
      </c>
      <c r="D31" s="16" t="s">
        <v>52</v>
      </c>
      <c r="E31" s="7" t="n">
        <v>10</v>
      </c>
      <c r="F31" s="16" t="s">
        <v>19</v>
      </c>
      <c r="G31" s="6" t="n">
        <v>13.33</v>
      </c>
      <c r="H31" s="6" t="n">
        <v>208.36</v>
      </c>
      <c r="I31" s="6" t="n">
        <v>208.14</v>
      </c>
      <c r="J31" s="6" t="n">
        <v>17</v>
      </c>
      <c r="K31" s="6" t="n">
        <v>133.3</v>
      </c>
      <c r="L31" s="6" t="n">
        <v>116.3</v>
      </c>
      <c r="M31" s="6" t="n">
        <v>5.59</v>
      </c>
      <c r="N31" s="6" t="n">
        <v>5.58</v>
      </c>
    </row>
    <row collapsed="false" customFormat="false" customHeight="false" hidden="false" ht="12.1" outlineLevel="0" r="32">
      <c r="A32" s="37" t="n">
        <v>44546</v>
      </c>
      <c r="B32" s="16" t="s">
        <v>1185</v>
      </c>
      <c r="C32" s="16" t="s">
        <v>65</v>
      </c>
      <c r="D32" s="16" t="s">
        <v>66</v>
      </c>
      <c r="E32" s="7" t="n">
        <v>6</v>
      </c>
      <c r="F32" s="16" t="s">
        <v>19</v>
      </c>
      <c r="G32" s="6" t="n">
        <v>35</v>
      </c>
      <c r="H32" s="6" t="n">
        <v>486</v>
      </c>
      <c r="I32" s="6" t="n">
        <v>657.46</v>
      </c>
      <c r="J32" s="6" t="n">
        <v>27</v>
      </c>
      <c r="K32" s="6" t="n">
        <v>210</v>
      </c>
      <c r="L32" s="6" t="n">
        <v>183</v>
      </c>
      <c r="M32" s="6" t="n">
        <v>4.64</v>
      </c>
      <c r="N32" s="6" t="n">
        <v>6.28</v>
      </c>
    </row>
    <row collapsed="false" customFormat="false" customHeight="false" hidden="false" ht="12.1" outlineLevel="0" r="33">
      <c r="A33" s="37" t="n">
        <v>44547</v>
      </c>
      <c r="B33" s="16" t="s">
        <v>1185</v>
      </c>
      <c r="C33" s="16" t="s">
        <v>45</v>
      </c>
      <c r="D33" s="16" t="s">
        <v>46</v>
      </c>
      <c r="E33" s="7" t="n">
        <v>1</v>
      </c>
      <c r="F33" s="16" t="s">
        <v>19</v>
      </c>
      <c r="G33" s="6" t="n">
        <v>73.65</v>
      </c>
      <c r="H33" s="6" t="n">
        <v>2031</v>
      </c>
      <c r="I33" s="6" t="n">
        <v>2387.65</v>
      </c>
      <c r="J33" s="6" t="n">
        <v>12.73</v>
      </c>
      <c r="K33" s="6" t="n">
        <v>73.65</v>
      </c>
      <c r="L33" s="6" t="n">
        <v>60.92</v>
      </c>
      <c r="M33" s="6" t="n">
        <v>2.55</v>
      </c>
      <c r="N33" s="6" t="n">
        <v>3</v>
      </c>
    </row>
    <row collapsed="false" customFormat="false" customHeight="false" hidden="false" ht="12.1" outlineLevel="0" r="34">
      <c r="A34" s="37" t="n">
        <v>44556</v>
      </c>
      <c r="B34" s="16" t="s">
        <v>1185</v>
      </c>
      <c r="C34" s="16" t="s">
        <v>697</v>
      </c>
      <c r="D34" s="16" t="s">
        <v>1186</v>
      </c>
      <c r="E34" s="7" t="n">
        <v>20</v>
      </c>
      <c r="F34" s="16" t="s">
        <v>19</v>
      </c>
      <c r="G34" s="6" t="n">
        <v>5.2</v>
      </c>
      <c r="H34" s="6" t="n">
        <v>124.54</v>
      </c>
      <c r="I34" s="6" t="n">
        <v>128.88</v>
      </c>
      <c r="J34" s="6" t="n">
        <v>14</v>
      </c>
      <c r="K34" s="6" t="n">
        <v>104</v>
      </c>
      <c r="L34" s="6" t="n">
        <v>90</v>
      </c>
      <c r="M34" s="6" t="n">
        <v>3.49</v>
      </c>
      <c r="N34" s="6" t="n">
        <v>3.61</v>
      </c>
    </row>
    <row collapsed="false" customFormat="false" customHeight="false" hidden="false" ht="12.1" outlineLevel="0" r="35">
      <c r="A35" s="37" t="n">
        <v>44566</v>
      </c>
      <c r="B35" s="16" t="s">
        <v>1185</v>
      </c>
      <c r="C35" s="16" t="s">
        <v>77</v>
      </c>
      <c r="D35" s="16" t="s">
        <v>78</v>
      </c>
      <c r="E35" s="7" t="n">
        <v>1</v>
      </c>
      <c r="F35" s="16" t="s">
        <v>19</v>
      </c>
      <c r="G35" s="6" t="n">
        <v>23.5</v>
      </c>
      <c r="H35" s="6" t="n">
        <v>962</v>
      </c>
      <c r="I35" s="6" t="n">
        <v>616.92</v>
      </c>
      <c r="J35" s="6" t="n">
        <v>3</v>
      </c>
      <c r="K35" s="6" t="n">
        <v>23.5</v>
      </c>
      <c r="L35" s="6" t="n">
        <v>20.5</v>
      </c>
      <c r="M35" s="6" t="n">
        <v>3.32</v>
      </c>
      <c r="N35" s="6" t="n">
        <v>2.13</v>
      </c>
    </row>
    <row collapsed="false" customFormat="false" customHeight="false" hidden="false" ht="12.1" outlineLevel="0" r="36">
      <c r="A36" s="37" t="n">
        <v>44571</v>
      </c>
      <c r="B36" s="16" t="s">
        <v>1185</v>
      </c>
      <c r="C36" s="16" t="s">
        <v>67</v>
      </c>
      <c r="D36" s="16" t="s">
        <v>68</v>
      </c>
      <c r="E36" s="7" t="n">
        <v>3</v>
      </c>
      <c r="F36" s="16" t="s">
        <v>19</v>
      </c>
      <c r="G36" s="6" t="n">
        <v>9.98</v>
      </c>
      <c r="H36" s="6" t="n">
        <v>499.8</v>
      </c>
      <c r="I36" s="6" t="n">
        <v>485.14</v>
      </c>
      <c r="J36" s="6" t="n">
        <v>4</v>
      </c>
      <c r="K36" s="6" t="n">
        <v>29.94</v>
      </c>
      <c r="L36" s="6" t="n">
        <v>25.94</v>
      </c>
      <c r="M36" s="6" t="n">
        <v>1.78</v>
      </c>
      <c r="N36" s="6" t="n">
        <v>1.73</v>
      </c>
    </row>
    <row collapsed="false" customFormat="false" customHeight="false" hidden="false" ht="12.1" outlineLevel="0" r="37">
      <c r="A37" s="37" t="n">
        <v>44574</v>
      </c>
      <c r="B37" s="16" t="s">
        <v>1185</v>
      </c>
      <c r="C37" s="16" t="s">
        <v>79</v>
      </c>
      <c r="D37" s="16" t="s">
        <v>80</v>
      </c>
      <c r="E37" s="7" t="n">
        <v>10</v>
      </c>
      <c r="F37" s="16" t="s">
        <v>19</v>
      </c>
      <c r="G37" s="6" t="n">
        <v>2.663</v>
      </c>
      <c r="H37" s="6" t="n">
        <v>67.38</v>
      </c>
      <c r="I37" s="6" t="n">
        <v>51.68</v>
      </c>
      <c r="J37" s="6" t="n">
        <v>3</v>
      </c>
      <c r="K37" s="6" t="n">
        <v>26.63</v>
      </c>
      <c r="L37" s="6" t="n">
        <v>23.63</v>
      </c>
      <c r="M37" s="6" t="n">
        <v>4.57</v>
      </c>
      <c r="N37" s="6" t="n">
        <v>3.51</v>
      </c>
    </row>
    <row collapsed="false" customFormat="false" customHeight="false" hidden="false" ht="12.1" outlineLevel="0" r="38">
      <c r="A38" s="37" t="n">
        <v>44575</v>
      </c>
      <c r="B38" s="16" t="s">
        <v>1185</v>
      </c>
      <c r="C38" s="16" t="s">
        <v>16</v>
      </c>
      <c r="D38" s="16" t="s">
        <v>18</v>
      </c>
      <c r="E38" s="7" t="n">
        <v>1</v>
      </c>
      <c r="F38" s="16" t="s">
        <v>19</v>
      </c>
      <c r="G38" s="6" t="n">
        <v>1523.17</v>
      </c>
      <c r="H38" s="6" t="n">
        <v>22648</v>
      </c>
      <c r="I38" s="6" t="n">
        <v>21602.95</v>
      </c>
      <c r="J38" s="6" t="n">
        <v>198</v>
      </c>
      <c r="K38" s="6" t="n">
        <v>1523.17</v>
      </c>
      <c r="L38" s="6" t="n">
        <v>1325.17</v>
      </c>
      <c r="M38" s="6" t="n">
        <v>6.13</v>
      </c>
      <c r="N38" s="6" t="n">
        <v>5.85</v>
      </c>
    </row>
    <row collapsed="false" customFormat="false" customHeight="false" hidden="false" ht="12.1" outlineLevel="0" r="39">
      <c r="A39" s="37" t="n">
        <v>44726</v>
      </c>
      <c r="B39" s="16" t="s">
        <v>1185</v>
      </c>
      <c r="C39" s="16" t="s">
        <v>16</v>
      </c>
      <c r="D39" s="16" t="s">
        <v>18</v>
      </c>
      <c r="E39" s="7" t="n">
        <v>1</v>
      </c>
      <c r="F39" s="16" t="s">
        <v>19</v>
      </c>
      <c r="G39" s="6" t="n">
        <v>1166.22</v>
      </c>
      <c r="H39" s="6" t="n">
        <v>19102</v>
      </c>
      <c r="I39" s="6" t="n">
        <v>21602.95</v>
      </c>
      <c r="J39" s="6" t="n">
        <v>152</v>
      </c>
      <c r="K39" s="6" t="n">
        <v>1166.22</v>
      </c>
      <c r="L39" s="6" t="n">
        <v>1014.22</v>
      </c>
      <c r="M39" s="6" t="n">
        <v>4.69</v>
      </c>
      <c r="N39" s="6" t="n">
        <v>5.31</v>
      </c>
    </row>
    <row collapsed="false" customFormat="false" customHeight="false" hidden="false" ht="12.1" outlineLevel="0" r="40">
      <c r="A40" s="37" t="n">
        <v>44733</v>
      </c>
      <c r="B40" s="16" t="s">
        <v>1185</v>
      </c>
      <c r="C40" s="16" t="s">
        <v>77</v>
      </c>
      <c r="D40" s="16" t="s">
        <v>78</v>
      </c>
      <c r="E40" s="7" t="n">
        <v>1</v>
      </c>
      <c r="F40" s="16" t="s">
        <v>19</v>
      </c>
      <c r="G40" s="6" t="n">
        <v>18</v>
      </c>
      <c r="H40" s="6" t="n">
        <v>686.5</v>
      </c>
      <c r="I40" s="6" t="n">
        <v>616.92</v>
      </c>
      <c r="J40" s="6" t="n">
        <v>2</v>
      </c>
      <c r="K40" s="6" t="n">
        <v>18</v>
      </c>
      <c r="L40" s="6" t="n">
        <v>16</v>
      </c>
      <c r="M40" s="6" t="n">
        <v>2.59</v>
      </c>
      <c r="N40" s="6" t="n">
        <v>2.33</v>
      </c>
    </row>
    <row collapsed="false" customFormat="false" customHeight="false" hidden="false" ht="12.1" outlineLevel="0" r="41">
      <c r="A41" s="37" t="n">
        <v>44750</v>
      </c>
      <c r="B41" s="16" t="s">
        <v>1185</v>
      </c>
      <c r="C41" s="16" t="s">
        <v>67</v>
      </c>
      <c r="D41" s="16" t="s">
        <v>68</v>
      </c>
      <c r="E41" s="7" t="n">
        <v>3</v>
      </c>
      <c r="F41" s="16" t="s">
        <v>19</v>
      </c>
      <c r="G41" s="6" t="n">
        <v>16.14</v>
      </c>
      <c r="H41" s="6" t="n">
        <v>409.9</v>
      </c>
      <c r="I41" s="6" t="n">
        <v>485.14</v>
      </c>
      <c r="J41" s="6" t="n">
        <v>6</v>
      </c>
      <c r="K41" s="6" t="n">
        <v>48.42</v>
      </c>
      <c r="L41" s="6" t="n">
        <v>42.42</v>
      </c>
      <c r="M41" s="6" t="n">
        <v>2.91</v>
      </c>
      <c r="N41" s="6" t="n">
        <v>3.45</v>
      </c>
    </row>
    <row collapsed="false" customFormat="false" customHeight="false" hidden="false" ht="12.1" outlineLevel="0" r="42">
      <c r="A42" s="37" t="n">
        <v>44753</v>
      </c>
      <c r="B42" s="16" t="s">
        <v>1185</v>
      </c>
      <c r="C42" s="16" t="s">
        <v>53</v>
      </c>
      <c r="D42" s="16" t="s">
        <v>54</v>
      </c>
      <c r="E42" s="7" t="n">
        <v>4000</v>
      </c>
      <c r="F42" s="16" t="s">
        <v>19</v>
      </c>
      <c r="G42" s="6" t="n">
        <v>0.0966</v>
      </c>
      <c r="H42" s="6" t="n">
        <v>0.555</v>
      </c>
      <c r="I42" s="6" t="n">
        <v>0.69</v>
      </c>
      <c r="J42" s="6" t="n">
        <v>50</v>
      </c>
      <c r="K42" s="6" t="n">
        <v>386.2144</v>
      </c>
      <c r="L42" s="6" t="n">
        <v>336.21</v>
      </c>
      <c r="M42" s="6" t="n">
        <v>12.1</v>
      </c>
      <c r="N42" s="6" t="n">
        <v>15.14</v>
      </c>
    </row>
    <row collapsed="false" customFormat="false" customHeight="false" hidden="false" ht="12.1" outlineLevel="0" r="43">
      <c r="A43" s="37" t="n">
        <v>44754</v>
      </c>
      <c r="B43" s="16" t="s">
        <v>1185</v>
      </c>
      <c r="C43" s="16" t="s">
        <v>42</v>
      </c>
      <c r="D43" s="16" t="s">
        <v>43</v>
      </c>
      <c r="E43" s="7" t="n">
        <v>300</v>
      </c>
      <c r="F43" s="16" t="s">
        <v>19</v>
      </c>
      <c r="G43" s="6" t="n">
        <v>0.54</v>
      </c>
      <c r="H43" s="6" t="n">
        <v>5.01</v>
      </c>
      <c r="I43" s="6" t="n">
        <v>7.65</v>
      </c>
      <c r="J43" s="6" t="n">
        <v>21</v>
      </c>
      <c r="K43" s="6" t="n">
        <v>162</v>
      </c>
      <c r="L43" s="6" t="n">
        <v>141</v>
      </c>
      <c r="M43" s="6" t="n">
        <v>6.15</v>
      </c>
      <c r="N43" s="6" t="n">
        <v>9.38</v>
      </c>
    </row>
    <row collapsed="false" customFormat="false" customHeight="false" hidden="false" ht="12.1" outlineLevel="0" r="44">
      <c r="A44" s="37" t="n">
        <v>44752</v>
      </c>
      <c r="B44" s="16" t="s">
        <v>1185</v>
      </c>
      <c r="C44" s="16" t="s">
        <v>73</v>
      </c>
      <c r="D44" s="16" t="s">
        <v>74</v>
      </c>
      <c r="E44" s="7" t="n">
        <v>2000</v>
      </c>
      <c r="F44" s="16" t="s">
        <v>19</v>
      </c>
      <c r="G44" s="6" t="n">
        <v>0.053</v>
      </c>
      <c r="H44" s="6" t="n">
        <v>0.803</v>
      </c>
      <c r="I44" s="6" t="n">
        <v>0.8</v>
      </c>
      <c r="J44" s="6" t="n">
        <v>14</v>
      </c>
      <c r="K44" s="6" t="n">
        <v>106.09</v>
      </c>
      <c r="L44" s="6" t="n">
        <v>92.09</v>
      </c>
      <c r="M44" s="6" t="n">
        <v>5.73</v>
      </c>
      <c r="N44" s="6" t="n">
        <v>5.73</v>
      </c>
    </row>
    <row collapsed="false" customFormat="false" customHeight="false" hidden="false" ht="12.1" outlineLevel="0" r="45">
      <c r="A45" s="37" t="n">
        <v>44754</v>
      </c>
      <c r="B45" s="16" t="s">
        <v>1185</v>
      </c>
      <c r="C45" s="16" t="s">
        <v>24</v>
      </c>
      <c r="D45" s="16" t="s">
        <v>25</v>
      </c>
      <c r="E45" s="7" t="n">
        <v>20</v>
      </c>
      <c r="F45" s="16" t="s">
        <v>19</v>
      </c>
      <c r="G45" s="6" t="n">
        <v>33.85</v>
      </c>
      <c r="H45" s="6" t="n">
        <v>236.85</v>
      </c>
      <c r="I45" s="6" t="n">
        <v>321.62</v>
      </c>
      <c r="J45" s="6" t="n">
        <v>84</v>
      </c>
      <c r="K45" s="6" t="n">
        <v>677</v>
      </c>
      <c r="L45" s="6" t="n">
        <v>593</v>
      </c>
      <c r="M45" s="6" t="n">
        <v>9.22</v>
      </c>
      <c r="N45" s="6" t="n">
        <v>12.52</v>
      </c>
    </row>
    <row collapsed="false" customFormat="false" customHeight="false" hidden="false" ht="12.1" outlineLevel="0" r="46">
      <c r="A46" s="37" t="n">
        <v>44762</v>
      </c>
      <c r="B46" s="16" t="s">
        <v>1185</v>
      </c>
      <c r="C46" s="16" t="s">
        <v>69</v>
      </c>
      <c r="D46" s="16" t="s">
        <v>70</v>
      </c>
      <c r="E46" s="7" t="n">
        <v>10</v>
      </c>
      <c r="F46" s="16" t="s">
        <v>19</v>
      </c>
      <c r="G46" s="6" t="n">
        <v>4.56</v>
      </c>
      <c r="H46" s="6" t="n">
        <v>60.35</v>
      </c>
      <c r="I46" s="6" t="n">
        <v>85.36</v>
      </c>
      <c r="J46" s="6" t="n">
        <v>6</v>
      </c>
      <c r="K46" s="6" t="n">
        <v>45.6</v>
      </c>
      <c r="L46" s="6" t="n">
        <v>39.6</v>
      </c>
      <c r="M46" s="6" t="n">
        <v>4.64</v>
      </c>
      <c r="N46" s="6" t="n">
        <v>6.56</v>
      </c>
    </row>
    <row collapsed="false" customFormat="false" customHeight="false" hidden="false" ht="12.1" outlineLevel="0" r="47">
      <c r="A47" s="37" t="n">
        <v>44845</v>
      </c>
      <c r="B47" s="16" t="s">
        <v>1185</v>
      </c>
      <c r="C47" s="16" t="s">
        <v>67</v>
      </c>
      <c r="D47" s="16" t="s">
        <v>68</v>
      </c>
      <c r="E47" s="7" t="n">
        <v>3</v>
      </c>
      <c r="F47" s="16" t="s">
        <v>19</v>
      </c>
      <c r="G47" s="6" t="n">
        <v>32.71</v>
      </c>
      <c r="H47" s="6" t="n">
        <v>353</v>
      </c>
      <c r="I47" s="6" t="n">
        <v>485.14</v>
      </c>
      <c r="J47" s="6" t="n">
        <v>13</v>
      </c>
      <c r="K47" s="6" t="n">
        <v>98.13</v>
      </c>
      <c r="L47" s="6" t="n">
        <v>85.13</v>
      </c>
      <c r="M47" s="6" t="n">
        <v>5.85</v>
      </c>
      <c r="N47" s="6" t="n">
        <v>8.04</v>
      </c>
    </row>
    <row collapsed="false" customFormat="false" customHeight="false" hidden="false" ht="12.1" outlineLevel="0" r="48">
      <c r="A48" s="37" t="n">
        <v>44845</v>
      </c>
      <c r="B48" s="16" t="s">
        <v>1185</v>
      </c>
      <c r="C48" s="16" t="s">
        <v>33</v>
      </c>
      <c r="D48" s="16" t="s">
        <v>34</v>
      </c>
      <c r="E48" s="7" t="n">
        <v>10</v>
      </c>
      <c r="F48" s="16" t="s">
        <v>19</v>
      </c>
      <c r="G48" s="6" t="n">
        <v>51.03</v>
      </c>
      <c r="H48" s="6" t="n">
        <v>162.89</v>
      </c>
      <c r="I48" s="6" t="n">
        <v>224.66</v>
      </c>
      <c r="J48" s="6" t="n">
        <v>65</v>
      </c>
      <c r="K48" s="6" t="n">
        <v>510.3</v>
      </c>
      <c r="L48" s="6" t="n">
        <v>445.3</v>
      </c>
      <c r="M48" s="6" t="n">
        <v>19.82</v>
      </c>
      <c r="N48" s="6" t="n">
        <v>27.34</v>
      </c>
    </row>
    <row collapsed="false" customFormat="false" customHeight="false" hidden="false" ht="12.1" outlineLevel="0" r="49">
      <c r="A49" s="37" t="n">
        <v>44851</v>
      </c>
      <c r="B49" s="16" t="s">
        <v>1185</v>
      </c>
      <c r="C49" s="16" t="s">
        <v>77</v>
      </c>
      <c r="D49" s="16" t="s">
        <v>78</v>
      </c>
      <c r="E49" s="7" t="n">
        <v>1</v>
      </c>
      <c r="F49" s="16" t="s">
        <v>19</v>
      </c>
      <c r="G49" s="6" t="n">
        <v>53</v>
      </c>
      <c r="H49" s="6" t="n">
        <v>802</v>
      </c>
      <c r="I49" s="6" t="n">
        <v>616.92</v>
      </c>
      <c r="J49" s="6" t="n">
        <v>7</v>
      </c>
      <c r="K49" s="6" t="n">
        <v>53</v>
      </c>
      <c r="L49" s="6" t="n">
        <v>46</v>
      </c>
      <c r="M49" s="6" t="n">
        <v>7.46</v>
      </c>
      <c r="N49" s="6" t="n">
        <v>5.74</v>
      </c>
    </row>
    <row collapsed="false" customFormat="false" customHeight="false" hidden="false" ht="12.1" outlineLevel="0" r="50">
      <c r="A50" s="37" t="n">
        <v>44854</v>
      </c>
      <c r="B50" s="16" t="s">
        <v>1185</v>
      </c>
      <c r="C50" s="16" t="s">
        <v>71</v>
      </c>
      <c r="D50" s="16" t="s">
        <v>72</v>
      </c>
      <c r="E50" s="7" t="n">
        <v>20</v>
      </c>
      <c r="F50" s="16" t="s">
        <v>19</v>
      </c>
      <c r="G50" s="6" t="n">
        <v>1.232</v>
      </c>
      <c r="H50" s="6" t="n">
        <v>32.485</v>
      </c>
      <c r="I50" s="6" t="n">
        <v>41.64</v>
      </c>
      <c r="J50" s="6" t="n">
        <v>3</v>
      </c>
      <c r="K50" s="6" t="n">
        <v>24.64</v>
      </c>
      <c r="L50" s="6" t="n">
        <v>21.64</v>
      </c>
      <c r="M50" s="6" t="n">
        <v>2.6</v>
      </c>
      <c r="N50" s="6" t="n">
        <v>3.33</v>
      </c>
    </row>
    <row collapsed="false" customFormat="false" customHeight="false" hidden="false" ht="12.1" outlineLevel="0" r="51">
      <c r="A51" s="37" t="n">
        <v>44936</v>
      </c>
      <c r="B51" s="16" t="s">
        <v>1185</v>
      </c>
      <c r="C51" s="16" t="s">
        <v>67</v>
      </c>
      <c r="D51" s="16" t="s">
        <v>68</v>
      </c>
      <c r="E51" s="7" t="n">
        <v>3</v>
      </c>
      <c r="F51" s="16" t="s">
        <v>19</v>
      </c>
      <c r="G51" s="6" t="n">
        <v>6.86</v>
      </c>
      <c r="H51" s="6" t="n">
        <v>345.7</v>
      </c>
      <c r="I51" s="6" t="n">
        <v>485.14</v>
      </c>
      <c r="J51" s="6" t="n">
        <v>3</v>
      </c>
      <c r="K51" s="6" t="n">
        <v>20.58</v>
      </c>
      <c r="L51" s="6" t="n">
        <v>17.58</v>
      </c>
      <c r="M51" s="6" t="n">
        <v>1.21</v>
      </c>
      <c r="N51" s="6" t="n">
        <v>1.7</v>
      </c>
    </row>
    <row collapsed="false" customFormat="false" customHeight="false" hidden="false" ht="12.1" outlineLevel="0" r="52">
      <c r="A52" s="37" t="n">
        <v>45057</v>
      </c>
      <c r="B52" s="16" t="s">
        <v>1185</v>
      </c>
      <c r="C52" s="16" t="s">
        <v>30</v>
      </c>
      <c r="D52" s="16" t="s">
        <v>31</v>
      </c>
      <c r="E52" s="7" t="n">
        <v>10</v>
      </c>
      <c r="F52" s="16" t="s">
        <v>19</v>
      </c>
      <c r="G52" s="6" t="n">
        <v>25</v>
      </c>
      <c r="H52" s="6" t="n">
        <v>226.55</v>
      </c>
      <c r="I52" s="6" t="n">
        <v>238.02</v>
      </c>
      <c r="J52" s="6" t="n">
        <v>33</v>
      </c>
      <c r="K52" s="6" t="n">
        <v>250</v>
      </c>
      <c r="L52" s="6" t="n">
        <v>217</v>
      </c>
      <c r="M52" s="6" t="n">
        <v>9.12</v>
      </c>
      <c r="N52" s="6" t="n">
        <v>9.58</v>
      </c>
    </row>
    <row collapsed="false" customFormat="false" customHeight="false" hidden="false" ht="12.1" outlineLevel="0" r="53">
      <c r="A53" s="37" t="n">
        <v>45093</v>
      </c>
      <c r="B53" s="16" t="s">
        <v>1185</v>
      </c>
      <c r="C53" s="16" t="s">
        <v>62</v>
      </c>
      <c r="D53" s="16" t="s">
        <v>63</v>
      </c>
      <c r="E53" s="7" t="n">
        <v>10</v>
      </c>
      <c r="F53" s="16" t="s">
        <v>19</v>
      </c>
      <c r="G53" s="6" t="n">
        <v>4.84</v>
      </c>
      <c r="H53" s="6" t="n">
        <v>124.06</v>
      </c>
      <c r="I53" s="6" t="n">
        <v>162.03</v>
      </c>
      <c r="J53" s="6" t="n">
        <v>6</v>
      </c>
      <c r="K53" s="6" t="n">
        <v>48.4</v>
      </c>
      <c r="L53" s="6" t="n">
        <v>42.4</v>
      </c>
      <c r="M53" s="6" t="n">
        <v>2.62</v>
      </c>
      <c r="N53" s="6" t="n">
        <v>3.42</v>
      </c>
    </row>
    <row collapsed="false" customFormat="false" customHeight="false" hidden="false" ht="12.1" outlineLevel="0" r="54">
      <c r="A54" s="37" t="n">
        <v>45106</v>
      </c>
      <c r="B54" s="16" t="s">
        <v>1185</v>
      </c>
      <c r="C54" s="16" t="s">
        <v>24</v>
      </c>
      <c r="D54" s="16" t="s">
        <v>25</v>
      </c>
      <c r="E54" s="7" t="n">
        <v>20</v>
      </c>
      <c r="F54" s="16" t="s">
        <v>19</v>
      </c>
      <c r="G54" s="6" t="n">
        <v>34.29</v>
      </c>
      <c r="H54" s="6" t="n">
        <v>303.5</v>
      </c>
      <c r="I54" s="6" t="n">
        <v>321.62</v>
      </c>
      <c r="J54" s="6" t="n">
        <v>83</v>
      </c>
      <c r="K54" s="6" t="n">
        <v>685.8</v>
      </c>
      <c r="L54" s="6" t="n">
        <v>602.8</v>
      </c>
      <c r="M54" s="6" t="n">
        <v>9.37</v>
      </c>
      <c r="N54" s="6" t="n">
        <v>9.93</v>
      </c>
    </row>
    <row collapsed="false" customFormat="false" customHeight="false" hidden="false" ht="12.1" outlineLevel="0" r="55">
      <c r="A55" s="37" t="n">
        <v>45114</v>
      </c>
      <c r="B55" s="16" t="s">
        <v>1185</v>
      </c>
      <c r="C55" s="16" t="s">
        <v>36</v>
      </c>
      <c r="D55" s="16" t="s">
        <v>37</v>
      </c>
      <c r="E55" s="7" t="n">
        <v>5</v>
      </c>
      <c r="F55" s="16" t="s">
        <v>19</v>
      </c>
      <c r="G55" s="6" t="n">
        <v>78</v>
      </c>
      <c r="H55" s="6" t="n">
        <v>710.6</v>
      </c>
      <c r="I55" s="6" t="n">
        <v>748.92</v>
      </c>
      <c r="J55" s="6" t="n">
        <v>51</v>
      </c>
      <c r="K55" s="6" t="n">
        <v>390</v>
      </c>
      <c r="L55" s="6" t="n">
        <v>339</v>
      </c>
      <c r="M55" s="6" t="n">
        <v>9.05</v>
      </c>
      <c r="N55" s="6" t="n">
        <v>9.54</v>
      </c>
    </row>
    <row collapsed="false" customFormat="false" customHeight="false" hidden="false" ht="12.1" outlineLevel="0" r="56">
      <c r="A56" s="37" t="n">
        <v>45117</v>
      </c>
      <c r="B56" s="16" t="s">
        <v>1185</v>
      </c>
      <c r="C56" s="16" t="s">
        <v>53</v>
      </c>
      <c r="D56" s="16" t="s">
        <v>54</v>
      </c>
      <c r="E56" s="7" t="n">
        <v>4000</v>
      </c>
      <c r="F56" s="16" t="s">
        <v>19</v>
      </c>
      <c r="G56" s="6" t="n">
        <v>0.0581</v>
      </c>
      <c r="H56" s="6" t="n">
        <v>0.6688</v>
      </c>
      <c r="I56" s="6" t="n">
        <v>0.69</v>
      </c>
      <c r="J56" s="6" t="n">
        <v>30</v>
      </c>
      <c r="K56" s="6" t="n">
        <v>232.3034</v>
      </c>
      <c r="L56" s="6" t="n">
        <v>202.3</v>
      </c>
      <c r="M56" s="6" t="n">
        <v>7.28</v>
      </c>
      <c r="N56" s="6" t="n">
        <v>7.56</v>
      </c>
    </row>
    <row collapsed="false" customFormat="false" customHeight="false" hidden="false" ht="12.1" outlineLevel="0" r="57">
      <c r="A57" s="37" t="n">
        <v>45117</v>
      </c>
      <c r="B57" s="16" t="s">
        <v>1185</v>
      </c>
      <c r="C57" s="16" t="s">
        <v>77</v>
      </c>
      <c r="D57" s="16" t="s">
        <v>78</v>
      </c>
      <c r="E57" s="7" t="n">
        <v>1</v>
      </c>
      <c r="F57" s="16" t="s">
        <v>19</v>
      </c>
      <c r="G57" s="6" t="n">
        <v>27.22</v>
      </c>
      <c r="H57" s="6" t="n">
        <v>961</v>
      </c>
      <c r="I57" s="6" t="n">
        <v>616.92</v>
      </c>
      <c r="J57" s="6" t="n">
        <v>4</v>
      </c>
      <c r="K57" s="6" t="n">
        <v>27.22</v>
      </c>
      <c r="L57" s="6" t="n">
        <v>23.22</v>
      </c>
      <c r="M57" s="6" t="n">
        <v>3.76</v>
      </c>
      <c r="N57" s="6" t="n">
        <v>2.42</v>
      </c>
    </row>
    <row collapsed="false" customFormat="false" customHeight="false" hidden="false" ht="12.1" outlineLevel="0" r="58">
      <c r="A58" s="37" t="n">
        <v>45118</v>
      </c>
      <c r="B58" s="16" t="s">
        <v>1185</v>
      </c>
      <c r="C58" s="16" t="s">
        <v>67</v>
      </c>
      <c r="D58" s="16" t="s">
        <v>68</v>
      </c>
      <c r="E58" s="7" t="n">
        <v>3</v>
      </c>
      <c r="F58" s="16" t="s">
        <v>19</v>
      </c>
      <c r="G58" s="6" t="n">
        <v>27.71</v>
      </c>
      <c r="H58" s="6" t="n">
        <v>490.7</v>
      </c>
      <c r="I58" s="6" t="n">
        <v>485.14</v>
      </c>
      <c r="J58" s="6" t="n">
        <v>11</v>
      </c>
      <c r="K58" s="6" t="n">
        <v>83.13</v>
      </c>
      <c r="L58" s="6" t="n">
        <v>72.13</v>
      </c>
      <c r="M58" s="6" t="n">
        <v>4.96</v>
      </c>
      <c r="N58" s="6" t="n">
        <v>4.9</v>
      </c>
    </row>
    <row collapsed="false" customFormat="false" customHeight="false" hidden="false" ht="12.1" outlineLevel="0" r="59">
      <c r="A59" s="37" t="n">
        <v>45119</v>
      </c>
      <c r="B59" s="16" t="s">
        <v>1185</v>
      </c>
      <c r="C59" s="16" t="s">
        <v>42</v>
      </c>
      <c r="D59" s="16" t="s">
        <v>43</v>
      </c>
      <c r="E59" s="7" t="n">
        <v>300</v>
      </c>
      <c r="F59" s="16" t="s">
        <v>19</v>
      </c>
      <c r="G59" s="6" t="n">
        <v>0.798</v>
      </c>
      <c r="H59" s="6" t="n">
        <v>9.26</v>
      </c>
      <c r="I59" s="6" t="n">
        <v>7.65</v>
      </c>
      <c r="J59" s="6" t="n">
        <v>31</v>
      </c>
      <c r="K59" s="6" t="n">
        <v>239.4</v>
      </c>
      <c r="L59" s="6" t="n">
        <v>208.4</v>
      </c>
      <c r="M59" s="6" t="n">
        <v>9.08</v>
      </c>
      <c r="N59" s="6" t="n">
        <v>7.5</v>
      </c>
    </row>
    <row collapsed="false" customFormat="false" customHeight="false" hidden="false" ht="12.1" outlineLevel="0" r="60">
      <c r="A60" s="37" t="n">
        <v>45118</v>
      </c>
      <c r="B60" s="16" t="s">
        <v>1185</v>
      </c>
      <c r="C60" s="16" t="s">
        <v>73</v>
      </c>
      <c r="D60" s="16" t="s">
        <v>74</v>
      </c>
      <c r="E60" s="7" t="n">
        <v>2000</v>
      </c>
      <c r="F60" s="16" t="s">
        <v>19</v>
      </c>
      <c r="G60" s="6" t="n">
        <v>0.0503</v>
      </c>
      <c r="H60" s="6" t="n">
        <v>0.8293</v>
      </c>
      <c r="I60" s="6" t="n">
        <v>0.8</v>
      </c>
      <c r="J60" s="6" t="n">
        <v>13</v>
      </c>
      <c r="K60" s="6" t="n">
        <v>100.5</v>
      </c>
      <c r="L60" s="6" t="n">
        <v>87.5</v>
      </c>
      <c r="M60" s="6" t="n">
        <v>5.44</v>
      </c>
      <c r="N60" s="6" t="n">
        <v>5.28</v>
      </c>
    </row>
    <row collapsed="false" customFormat="false" customHeight="false" hidden="false" ht="12.1" outlineLevel="0" r="61">
      <c r="A61" s="37" t="n">
        <v>45194</v>
      </c>
      <c r="B61" s="16" t="s">
        <v>1185</v>
      </c>
      <c r="C61" s="16" t="s">
        <v>77</v>
      </c>
      <c r="D61" s="16" t="s">
        <v>78</v>
      </c>
      <c r="E61" s="7" t="n">
        <v>1</v>
      </c>
      <c r="F61" s="16" t="s">
        <v>19</v>
      </c>
      <c r="G61" s="6" t="n">
        <v>42</v>
      </c>
      <c r="H61" s="6" t="n">
        <v>1126</v>
      </c>
      <c r="I61" s="6" t="n">
        <v>616.92</v>
      </c>
      <c r="J61" s="6" t="n">
        <v>4</v>
      </c>
      <c r="K61" s="6" t="n">
        <v>42</v>
      </c>
      <c r="L61" s="6" t="n">
        <v>38</v>
      </c>
      <c r="M61" s="6" t="n">
        <v>6.16</v>
      </c>
      <c r="N61" s="6" t="n">
        <v>3.37</v>
      </c>
    </row>
    <row collapsed="false" customFormat="false" customHeight="false" hidden="false" ht="12.1" outlineLevel="0" r="62">
      <c r="A62" s="37" t="n">
        <v>45210</v>
      </c>
      <c r="B62" s="16" t="s">
        <v>1185</v>
      </c>
      <c r="C62" s="16" t="s">
        <v>67</v>
      </c>
      <c r="D62" s="16" t="s">
        <v>68</v>
      </c>
      <c r="E62" s="7" t="n">
        <v>3</v>
      </c>
      <c r="F62" s="16" t="s">
        <v>19</v>
      </c>
      <c r="G62" s="6" t="n">
        <v>27.54</v>
      </c>
      <c r="H62" s="6" t="n">
        <v>618.8</v>
      </c>
      <c r="I62" s="6" t="n">
        <v>485.14</v>
      </c>
      <c r="J62" s="6" t="n">
        <v>11</v>
      </c>
      <c r="K62" s="6" t="n">
        <v>82.62</v>
      </c>
      <c r="L62" s="6" t="n">
        <v>71.62</v>
      </c>
      <c r="M62" s="6" t="n">
        <v>4.92</v>
      </c>
      <c r="N62" s="6" t="n">
        <v>3.86</v>
      </c>
    </row>
    <row collapsed="false" customFormat="false" customHeight="false" hidden="false" ht="12.1" outlineLevel="0" r="63">
      <c r="A63" s="37" t="n">
        <v>45217</v>
      </c>
      <c r="B63" s="16" t="s">
        <v>1185</v>
      </c>
      <c r="C63" s="16" t="s">
        <v>39</v>
      </c>
      <c r="D63" s="16" t="s">
        <v>40</v>
      </c>
      <c r="E63" s="7" t="n">
        <v>30</v>
      </c>
      <c r="F63" s="16" t="s">
        <v>19</v>
      </c>
      <c r="G63" s="6" t="n">
        <v>3.77</v>
      </c>
      <c r="H63" s="6" t="n">
        <v>72.82</v>
      </c>
      <c r="I63" s="6" t="n">
        <v>106.44</v>
      </c>
      <c r="J63" s="6" t="n">
        <v>15</v>
      </c>
      <c r="K63" s="6" t="n">
        <v>113.1</v>
      </c>
      <c r="L63" s="6" t="n">
        <v>98.1</v>
      </c>
      <c r="M63" s="6" t="n">
        <v>3.07</v>
      </c>
      <c r="N63" s="6" t="n">
        <v>4.49</v>
      </c>
    </row>
    <row collapsed="false" customFormat="false" customHeight="false" hidden="false" ht="12.1" outlineLevel="0" r="64">
      <c r="A64" s="37" t="n">
        <v>44187</v>
      </c>
      <c r="B64" s="16" t="s">
        <v>1185</v>
      </c>
      <c r="C64" s="16" t="s">
        <v>69</v>
      </c>
      <c r="D64" s="16" t="s">
        <v>70</v>
      </c>
      <c r="E64" s="7" t="n">
        <v>10</v>
      </c>
      <c r="F64" s="16" t="s">
        <v>19</v>
      </c>
      <c r="G64" s="6" t="n">
        <v>5.446</v>
      </c>
      <c r="H64" s="6" t="n">
        <v>83.75</v>
      </c>
      <c r="I64" s="6" t="n">
        <v>85.36</v>
      </c>
      <c r="J64" s="6" t="n">
        <v>7</v>
      </c>
      <c r="K64" s="6" t="n">
        <v>54.46</v>
      </c>
      <c r="L64" s="6" t="n">
        <v>47.46</v>
      </c>
      <c r="M64" s="6" t="n">
        <v>5.56</v>
      </c>
      <c r="N64" s="6" t="n">
        <v>5.67</v>
      </c>
    </row>
    <row collapsed="false" customFormat="false" customHeight="false" hidden="false" ht="12.1" outlineLevel="0" r="65">
      <c r="A65" s="37" t="n">
        <v>45285</v>
      </c>
      <c r="B65" s="16" t="s">
        <v>1185</v>
      </c>
      <c r="C65" s="16" t="s">
        <v>77</v>
      </c>
      <c r="D65" s="16" t="s">
        <v>78</v>
      </c>
      <c r="E65" s="7" t="n">
        <v>1</v>
      </c>
      <c r="F65" s="16" t="s">
        <v>19</v>
      </c>
      <c r="G65" s="6" t="n">
        <v>20</v>
      </c>
      <c r="H65" s="6" t="n">
        <v>998.5</v>
      </c>
      <c r="I65" s="6" t="n">
        <v>616.92</v>
      </c>
      <c r="J65" s="6" t="n">
        <v>3</v>
      </c>
      <c r="K65" s="6" t="n">
        <v>20</v>
      </c>
      <c r="L65" s="6" t="n">
        <v>17</v>
      </c>
      <c r="M65" s="6" t="n">
        <v>2.76</v>
      </c>
      <c r="N65" s="6" t="n">
        <v>1.7</v>
      </c>
    </row>
    <row collapsed="false" customFormat="false" customHeight="false" hidden="false" ht="12.1" outlineLevel="0" r="66">
      <c r="A66" s="37" t="n">
        <v>45286</v>
      </c>
      <c r="B66" s="16" t="s">
        <v>1185</v>
      </c>
      <c r="C66" s="16" t="s">
        <v>16</v>
      </c>
      <c r="D66" s="16" t="s">
        <v>18</v>
      </c>
      <c r="E66" s="7" t="n">
        <v>1</v>
      </c>
      <c r="F66" s="16" t="s">
        <v>19</v>
      </c>
      <c r="G66" s="6" t="n">
        <v>915.33</v>
      </c>
      <c r="H66" s="6" t="n">
        <v>16360</v>
      </c>
      <c r="I66" s="6" t="n">
        <v>21602.95</v>
      </c>
      <c r="J66" s="6" t="n">
        <v>119</v>
      </c>
      <c r="K66" s="6" t="n">
        <v>915.33</v>
      </c>
      <c r="L66" s="6" t="n">
        <v>796.33</v>
      </c>
      <c r="M66" s="6" t="n">
        <v>3.69</v>
      </c>
      <c r="N66" s="6" t="n">
        <v>4.87</v>
      </c>
    </row>
    <row collapsed="false" customFormat="false" customHeight="false" hidden="false" ht="12.1" outlineLevel="0" r="67">
      <c r="A67" s="37" t="n">
        <v>45300</v>
      </c>
      <c r="B67" s="16" t="s">
        <v>1185</v>
      </c>
      <c r="C67" s="16" t="s">
        <v>67</v>
      </c>
      <c r="D67" s="16" t="s">
        <v>68</v>
      </c>
      <c r="E67" s="7" t="n">
        <v>3</v>
      </c>
      <c r="F67" s="16" t="s">
        <v>19</v>
      </c>
      <c r="G67" s="6" t="n">
        <v>35.17</v>
      </c>
      <c r="H67" s="6" t="n">
        <v>686.7</v>
      </c>
      <c r="I67" s="6" t="n">
        <v>485.14</v>
      </c>
      <c r="J67" s="6" t="n">
        <v>14</v>
      </c>
      <c r="K67" s="6" t="n">
        <v>105.51</v>
      </c>
      <c r="L67" s="6" t="n">
        <v>91.51</v>
      </c>
      <c r="M67" s="6" t="n">
        <v>6.29</v>
      </c>
      <c r="N67" s="6" t="n">
        <v>4.44</v>
      </c>
    </row>
    <row collapsed="false" customFormat="false" customHeight="false" hidden="false" ht="12.1" outlineLevel="0" r="68">
      <c r="A68" s="37" t="n">
        <v>45414</v>
      </c>
      <c r="B68" s="16" t="s">
        <v>1185</v>
      </c>
      <c r="C68" s="16" t="s">
        <v>36</v>
      </c>
      <c r="D68" s="16" t="s">
        <v>37</v>
      </c>
      <c r="E68" s="7" t="n">
        <v>5</v>
      </c>
      <c r="F68" s="16" t="s">
        <v>19</v>
      </c>
      <c r="G68" s="6" t="n">
        <v>100</v>
      </c>
      <c r="H68" s="6" t="n">
        <v>969</v>
      </c>
      <c r="I68" s="6" t="n">
        <v>748.92</v>
      </c>
      <c r="J68" s="6" t="n">
        <v>65</v>
      </c>
      <c r="K68" s="6" t="n">
        <v>500</v>
      </c>
      <c r="L68" s="6" t="n">
        <v>435</v>
      </c>
      <c r="M68" s="6" t="n">
        <v>11.62</v>
      </c>
      <c r="N68" s="6" t="n">
        <v>8.98</v>
      </c>
    </row>
    <row collapsed="false" customFormat="false" customHeight="false" hidden="false" ht="12.1" outlineLevel="0" r="69">
      <c r="A69" s="37" t="n">
        <v>45439</v>
      </c>
      <c r="B69" s="16" t="s">
        <v>1185</v>
      </c>
      <c r="C69" s="16" t="s">
        <v>51</v>
      </c>
      <c r="D69" s="16" t="s">
        <v>52</v>
      </c>
      <c r="E69" s="7" t="n">
        <v>10</v>
      </c>
      <c r="F69" s="16" t="s">
        <v>19</v>
      </c>
      <c r="G69" s="6" t="n">
        <v>25.43</v>
      </c>
      <c r="H69" s="6" t="n">
        <v>219.22</v>
      </c>
      <c r="I69" s="6" t="n">
        <v>208.14</v>
      </c>
      <c r="J69" s="6" t="n">
        <v>33</v>
      </c>
      <c r="K69" s="6" t="n">
        <v>254.3</v>
      </c>
      <c r="L69" s="6" t="n">
        <v>221.3</v>
      </c>
      <c r="M69" s="6" t="n">
        <v>10.63</v>
      </c>
      <c r="N69" s="6" t="n">
        <v>10.09</v>
      </c>
    </row>
    <row collapsed="false" customFormat="false" customHeight="false" hidden="false" ht="12.1" outlineLevel="0" r="70">
      <c r="A70" s="37" t="n">
        <v>45443</v>
      </c>
      <c r="B70" s="16" t="s">
        <v>1185</v>
      </c>
      <c r="C70" s="16" t="s">
        <v>39</v>
      </c>
      <c r="D70" s="16" t="s">
        <v>40</v>
      </c>
      <c r="E70" s="7" t="n">
        <v>40</v>
      </c>
      <c r="F70" s="16" t="s">
        <v>19</v>
      </c>
      <c r="G70" s="6" t="n">
        <v>2.02</v>
      </c>
      <c r="H70" s="6" t="n">
        <v>74.98</v>
      </c>
      <c r="I70" s="6" t="n">
        <v>96.22</v>
      </c>
      <c r="J70" s="6" t="n">
        <v>11</v>
      </c>
      <c r="K70" s="6" t="n">
        <v>80.8</v>
      </c>
      <c r="L70" s="6" t="n">
        <v>69.8</v>
      </c>
      <c r="M70" s="6" t="n">
        <v>1.81</v>
      </c>
      <c r="N70" s="6" t="n">
        <v>2.33</v>
      </c>
    </row>
    <row collapsed="false" customFormat="false" customHeight="false" hidden="false" ht="12.1" outlineLevel="0" r="71">
      <c r="A71" s="37" t="n">
        <v>45453</v>
      </c>
      <c r="B71" s="16" t="s">
        <v>1185</v>
      </c>
      <c r="C71" s="16" t="s">
        <v>79</v>
      </c>
      <c r="D71" s="16" t="s">
        <v>80</v>
      </c>
      <c r="E71" s="7" t="n">
        <v>20</v>
      </c>
      <c r="F71" s="16" t="s">
        <v>19</v>
      </c>
      <c r="G71" s="6" t="n">
        <v>2.752</v>
      </c>
      <c r="H71" s="6" t="n">
        <v>55.06</v>
      </c>
      <c r="I71" s="6" t="n">
        <v>41.43</v>
      </c>
      <c r="J71" s="6" t="n">
        <v>7</v>
      </c>
      <c r="K71" s="6" t="n">
        <v>55.04</v>
      </c>
      <c r="L71" s="6" t="n">
        <v>48.04</v>
      </c>
      <c r="M71" s="6" t="n">
        <v>5.8</v>
      </c>
      <c r="N71" s="6" t="n">
        <v>4.36</v>
      </c>
    </row>
    <row collapsed="false" customFormat="false" customHeight="false" hidden="false" ht="12.1" outlineLevel="0" r="72">
      <c r="A72" s="37" t="n">
        <v>45457</v>
      </c>
      <c r="B72" s="16" t="s">
        <v>1185</v>
      </c>
      <c r="C72" s="16" t="s">
        <v>62</v>
      </c>
      <c r="D72" s="16" t="s">
        <v>63</v>
      </c>
      <c r="E72" s="7" t="n">
        <v>10</v>
      </c>
      <c r="F72" s="16" t="s">
        <v>19</v>
      </c>
      <c r="G72" s="6" t="n">
        <v>17.35</v>
      </c>
      <c r="H72" s="6" t="n">
        <v>240.1</v>
      </c>
      <c r="I72" s="6" t="n">
        <v>162.03</v>
      </c>
      <c r="J72" s="6" t="n">
        <v>23</v>
      </c>
      <c r="K72" s="6" t="n">
        <v>173.5</v>
      </c>
      <c r="L72" s="6" t="n">
        <v>150.5</v>
      </c>
      <c r="M72" s="6" t="n">
        <v>9.29</v>
      </c>
      <c r="N72" s="6" t="n">
        <v>6.27</v>
      </c>
    </row>
    <row collapsed="false" customFormat="false" customHeight="false" hidden="false" ht="12.1" outlineLevel="0" r="73">
      <c r="A73" s="37" t="n">
        <v>45467</v>
      </c>
      <c r="B73" s="16" t="s">
        <v>1185</v>
      </c>
      <c r="C73" s="16" t="s">
        <v>77</v>
      </c>
      <c r="D73" s="16" t="s">
        <v>78</v>
      </c>
      <c r="E73" s="7" t="n">
        <v>10</v>
      </c>
      <c r="F73" s="16" t="s">
        <v>19</v>
      </c>
      <c r="G73" s="6" t="n">
        <v>2.2</v>
      </c>
      <c r="H73" s="6" t="n">
        <v>151.5</v>
      </c>
      <c r="I73" s="6" t="n">
        <v>61.69</v>
      </c>
      <c r="J73" s="6" t="n">
        <v>3</v>
      </c>
      <c r="K73" s="6" t="n">
        <v>22</v>
      </c>
      <c r="L73" s="6" t="n">
        <v>19</v>
      </c>
      <c r="M73" s="6" t="n">
        <v>3.08</v>
      </c>
      <c r="N73" s="6" t="n">
        <v>1.25</v>
      </c>
    </row>
    <row collapsed="false" customFormat="false" customHeight="false" hidden="false" ht="12.1" outlineLevel="0" r="74">
      <c r="A74" s="37" t="n">
        <v>45482</v>
      </c>
      <c r="B74" s="16" t="s">
        <v>1185</v>
      </c>
      <c r="C74" s="16" t="s">
        <v>67</v>
      </c>
      <c r="D74" s="16" t="s">
        <v>68</v>
      </c>
      <c r="E74" s="7" t="n">
        <v>3</v>
      </c>
      <c r="F74" s="16" t="s">
        <v>19</v>
      </c>
      <c r="G74" s="6" t="n">
        <v>25.17</v>
      </c>
      <c r="H74" s="6" t="n">
        <v>660.5</v>
      </c>
      <c r="I74" s="6" t="n">
        <v>485.14</v>
      </c>
      <c r="J74" s="6" t="n">
        <v>10</v>
      </c>
      <c r="K74" s="6" t="n">
        <v>75.51</v>
      </c>
      <c r="L74" s="6" t="n">
        <v>65.51</v>
      </c>
      <c r="M74" s="6" t="n">
        <v>4.5</v>
      </c>
      <c r="N74" s="6" t="n">
        <v>3.31</v>
      </c>
    </row>
    <row collapsed="false" customFormat="false" customHeight="false" hidden="false" ht="12.1" outlineLevel="0" r="75">
      <c r="A75" s="37" t="n">
        <v>45483</v>
      </c>
      <c r="B75" s="16" t="s">
        <v>1185</v>
      </c>
      <c r="C75" s="16" t="s">
        <v>42</v>
      </c>
      <c r="D75" s="16" t="s">
        <v>43</v>
      </c>
      <c r="E75" s="7" t="n">
        <v>300</v>
      </c>
      <c r="F75" s="16" t="s">
        <v>19</v>
      </c>
      <c r="G75" s="6" t="n">
        <v>0.772</v>
      </c>
      <c r="H75" s="6" t="n">
        <v>7.9</v>
      </c>
      <c r="I75" s="6" t="n">
        <v>7.65</v>
      </c>
      <c r="J75" s="6" t="n">
        <v>30</v>
      </c>
      <c r="K75" s="6" t="n">
        <v>231.6</v>
      </c>
      <c r="L75" s="6" t="n">
        <v>201.6</v>
      </c>
      <c r="M75" s="6" t="n">
        <v>8.79</v>
      </c>
      <c r="N75" s="6" t="n">
        <v>8.51</v>
      </c>
    </row>
    <row collapsed="false" customFormat="false" customHeight="false" hidden="false" ht="12.1" outlineLevel="0" r="76">
      <c r="A76" s="37" t="n">
        <v>45484</v>
      </c>
      <c r="B76" s="16" t="s">
        <v>1185</v>
      </c>
      <c r="C76" s="16" t="s">
        <v>30</v>
      </c>
      <c r="D76" s="16" t="s">
        <v>31</v>
      </c>
      <c r="E76" s="7" t="n">
        <v>10</v>
      </c>
      <c r="F76" s="16" t="s">
        <v>19</v>
      </c>
      <c r="G76" s="6" t="n">
        <v>33.3</v>
      </c>
      <c r="H76" s="6" t="n">
        <v>296</v>
      </c>
      <c r="I76" s="6" t="n">
        <v>238.02</v>
      </c>
      <c r="J76" s="6" t="n">
        <v>43</v>
      </c>
      <c r="K76" s="6" t="n">
        <v>333</v>
      </c>
      <c r="L76" s="6" t="n">
        <v>290</v>
      </c>
      <c r="M76" s="6" t="n">
        <v>12.18</v>
      </c>
      <c r="N76" s="6" t="n">
        <v>9.8</v>
      </c>
    </row>
    <row collapsed="false" customFormat="false" customHeight="false" hidden="false" ht="12.1" outlineLevel="0" r="77">
      <c r="A77" s="37" t="n">
        <v>45489</v>
      </c>
      <c r="B77" s="16" t="s">
        <v>1185</v>
      </c>
      <c r="C77" s="16" t="s">
        <v>24</v>
      </c>
      <c r="D77" s="16" t="s">
        <v>25</v>
      </c>
      <c r="E77" s="7" t="n">
        <v>20</v>
      </c>
      <c r="F77" s="16" t="s">
        <v>19</v>
      </c>
      <c r="G77" s="6" t="n">
        <v>35</v>
      </c>
      <c r="H77" s="6" t="n">
        <v>220.85</v>
      </c>
      <c r="I77" s="6" t="n">
        <v>321.62</v>
      </c>
      <c r="J77" s="6" t="n">
        <v>85</v>
      </c>
      <c r="K77" s="6" t="n">
        <v>700</v>
      </c>
      <c r="L77" s="6" t="n">
        <v>615</v>
      </c>
      <c r="M77" s="6" t="n">
        <v>9.56</v>
      </c>
      <c r="N77" s="6" t="n">
        <v>13.92</v>
      </c>
    </row>
    <row collapsed="false" customFormat="false" customHeight="false" hidden="false" ht="12.1" outlineLevel="0" r="78">
      <c r="A78" s="37" t="n">
        <v>45551</v>
      </c>
      <c r="B78" s="16" t="s">
        <v>1185</v>
      </c>
      <c r="C78" s="16" t="s">
        <v>77</v>
      </c>
      <c r="D78" s="16" t="s">
        <v>78</v>
      </c>
      <c r="E78" s="7" t="n">
        <v>10</v>
      </c>
      <c r="F78" s="16" t="s">
        <v>19</v>
      </c>
      <c r="G78" s="6" t="n">
        <v>5</v>
      </c>
      <c r="H78" s="6" t="n">
        <v>151.9</v>
      </c>
      <c r="I78" s="6" t="n">
        <v>61.69</v>
      </c>
      <c r="J78" s="6" t="n">
        <v>7</v>
      </c>
      <c r="K78" s="6" t="n">
        <v>50</v>
      </c>
      <c r="L78" s="6" t="n">
        <v>43</v>
      </c>
      <c r="M78" s="6" t="n">
        <v>6.97</v>
      </c>
      <c r="N78" s="6" t="n">
        <v>2.83</v>
      </c>
    </row>
    <row collapsed="false" customFormat="false" customHeight="false" hidden="false" ht="12.1" outlineLevel="0" r="79">
      <c r="A79" s="37" t="n">
        <v>45555</v>
      </c>
      <c r="B79" s="16" t="s">
        <v>1185</v>
      </c>
      <c r="C79" s="16" t="s">
        <v>21</v>
      </c>
      <c r="D79" s="16" t="s">
        <v>22</v>
      </c>
      <c r="E79" s="7" t="n">
        <v>1</v>
      </c>
      <c r="F79" s="16" t="s">
        <v>19</v>
      </c>
      <c r="G79" s="6" t="n">
        <v>80</v>
      </c>
      <c r="H79" s="6" t="n">
        <v>4100</v>
      </c>
      <c r="I79" s="6" t="n">
        <v>4350</v>
      </c>
      <c r="J79" s="6" t="n">
        <v>10</v>
      </c>
      <c r="K79" s="6" t="n">
        <v>80</v>
      </c>
      <c r="L79" s="6" t="n">
        <v>70</v>
      </c>
      <c r="M79" s="6" t="n">
        <v>1.61</v>
      </c>
      <c r="N79" s="6" t="n">
        <v>1.71</v>
      </c>
    </row>
    <row collapsed="false" customFormat="false" customHeight="false" hidden="false" ht="12.1" outlineLevel="0" r="80">
      <c r="A80" s="37" t="n">
        <v>45562</v>
      </c>
      <c r="B80" s="16" t="s">
        <v>1185</v>
      </c>
      <c r="C80" s="16" t="s">
        <v>69</v>
      </c>
      <c r="D80" s="16" t="s">
        <v>70</v>
      </c>
      <c r="E80" s="7" t="n">
        <v>10</v>
      </c>
      <c r="F80" s="16" t="s">
        <v>19</v>
      </c>
      <c r="G80" s="6" t="n">
        <v>6.06</v>
      </c>
      <c r="H80" s="6" t="n">
        <v>70.75</v>
      </c>
      <c r="I80" s="6" t="n">
        <v>85.36</v>
      </c>
      <c r="J80" s="6" t="n">
        <v>8</v>
      </c>
      <c r="K80" s="6" t="n">
        <v>60.6</v>
      </c>
      <c r="L80" s="6" t="n">
        <v>52.6</v>
      </c>
      <c r="M80" s="6" t="n">
        <v>6.16</v>
      </c>
      <c r="N80" s="6" t="n">
        <v>7.43</v>
      </c>
    </row>
    <row collapsed="false" customFormat="false" customHeight="false" hidden="false" ht="12.1" outlineLevel="0" r="81">
      <c r="A81" s="37" t="n">
        <v>45573</v>
      </c>
      <c r="B81" s="16" t="s">
        <v>1185</v>
      </c>
      <c r="C81" s="16" t="s">
        <v>67</v>
      </c>
      <c r="D81" s="16" t="s">
        <v>68</v>
      </c>
      <c r="E81" s="7" t="n">
        <v>3</v>
      </c>
      <c r="F81" s="16" t="s">
        <v>19</v>
      </c>
      <c r="G81" s="6" t="n">
        <v>38.2</v>
      </c>
      <c r="H81" s="6" t="n">
        <v>622.6</v>
      </c>
      <c r="I81" s="6" t="n">
        <v>485.14</v>
      </c>
      <c r="J81" s="6" t="n">
        <v>15</v>
      </c>
      <c r="K81" s="6" t="n">
        <v>114.6</v>
      </c>
      <c r="L81" s="6" t="n">
        <v>99.6</v>
      </c>
      <c r="M81" s="6" t="n">
        <v>6.84</v>
      </c>
      <c r="N81" s="6" t="n">
        <v>5.33</v>
      </c>
    </row>
    <row collapsed="false" customFormat="false" customHeight="false" hidden="false" ht="12.1" outlineLevel="0" r="82">
      <c r="A82" s="37" t="n">
        <v>45582</v>
      </c>
      <c r="B82" s="16" t="s">
        <v>1185</v>
      </c>
      <c r="C82" s="16" t="s">
        <v>79</v>
      </c>
      <c r="D82" s="16" t="s">
        <v>80</v>
      </c>
      <c r="E82" s="7" t="n">
        <v>20</v>
      </c>
      <c r="F82" s="16" t="s">
        <v>19</v>
      </c>
      <c r="G82" s="6" t="n">
        <v>2.494</v>
      </c>
      <c r="H82" s="6" t="n">
        <v>40.655</v>
      </c>
      <c r="I82" s="6" t="n">
        <v>41.43</v>
      </c>
      <c r="J82" s="6" t="n">
        <v>6</v>
      </c>
      <c r="K82" s="6" t="n">
        <v>49.88</v>
      </c>
      <c r="L82" s="6" t="n">
        <v>43.88</v>
      </c>
      <c r="M82" s="6" t="n">
        <v>5.3</v>
      </c>
      <c r="N82" s="6" t="n">
        <v>5.4</v>
      </c>
    </row>
    <row collapsed="false" customFormat="false" customHeight="false" hidden="false" ht="12.1" outlineLevel="0" r="83">
      <c r="A83" s="37" t="n">
        <v>45584</v>
      </c>
      <c r="B83" s="16" t="s">
        <v>1185</v>
      </c>
      <c r="C83" s="16" t="s">
        <v>39</v>
      </c>
      <c r="D83" s="16" t="s">
        <v>40</v>
      </c>
      <c r="E83" s="7" t="n">
        <v>60</v>
      </c>
      <c r="F83" s="16" t="s">
        <v>19</v>
      </c>
      <c r="G83" s="6" t="n">
        <v>2.49</v>
      </c>
      <c r="H83" s="6" t="n">
        <v>52.2</v>
      </c>
      <c r="I83" s="6" t="n">
        <v>82.21</v>
      </c>
      <c r="J83" s="6" t="n">
        <v>19</v>
      </c>
      <c r="K83" s="6" t="n">
        <v>149.4</v>
      </c>
      <c r="L83" s="6" t="n">
        <v>130.4</v>
      </c>
      <c r="M83" s="6" t="n">
        <v>2.64</v>
      </c>
      <c r="N83" s="6" t="n">
        <v>4.16</v>
      </c>
    </row>
    <row collapsed="false" customFormat="false" customHeight="false" hidden="false" ht="12.1" outlineLevel="0" r="84">
      <c r="A84" s="37" t="n">
        <v>45643</v>
      </c>
      <c r="B84" s="16" t="s">
        <v>1185</v>
      </c>
      <c r="C84" s="16" t="s">
        <v>77</v>
      </c>
      <c r="D84" s="16" t="s">
        <v>78</v>
      </c>
      <c r="E84" s="7" t="n">
        <v>10</v>
      </c>
      <c r="F84" s="16" t="s">
        <v>19</v>
      </c>
      <c r="G84" s="6" t="n">
        <v>2.7</v>
      </c>
      <c r="H84" s="6" t="n">
        <v>120.7</v>
      </c>
      <c r="I84" s="6" t="n">
        <v>61.69</v>
      </c>
      <c r="J84" s="6" t="n">
        <v>4</v>
      </c>
      <c r="K84" s="6" t="n">
        <v>27</v>
      </c>
      <c r="L84" s="6" t="n">
        <v>23</v>
      </c>
      <c r="M84" s="6" t="n">
        <v>3.73</v>
      </c>
      <c r="N84" s="6" t="n">
        <v>1.91</v>
      </c>
    </row>
    <row collapsed="false" customFormat="false" customHeight="false" hidden="false" ht="12.1" outlineLevel="0" r="85">
      <c r="A85" s="37" t="n">
        <v>45654</v>
      </c>
      <c r="B85" s="16" t="s">
        <v>1185</v>
      </c>
      <c r="C85" s="16" t="s">
        <v>81</v>
      </c>
      <c r="D85" s="16" t="s">
        <v>82</v>
      </c>
      <c r="E85" s="7" t="n">
        <v>10</v>
      </c>
      <c r="F85" s="16" t="s">
        <v>19</v>
      </c>
      <c r="G85" s="6" t="n">
        <v>0.18</v>
      </c>
      <c r="H85" s="6" t="n">
        <v>34.9</v>
      </c>
      <c r="I85" s="6" t="n">
        <v>29.78</v>
      </c>
      <c r="J85" s="6" t="n">
        <v>0</v>
      </c>
      <c r="K85" s="6" t="n">
        <v>1.8</v>
      </c>
      <c r="L85" s="6" t="n">
        <v>1.8</v>
      </c>
      <c r="M85" s="6" t="n">
        <v>0.6</v>
      </c>
      <c r="N85" s="6" t="n">
        <v>0.52</v>
      </c>
    </row>
    <row collapsed="false" customFormat="false" customHeight="false" hidden="false" ht="12.1" outlineLevel="0" r="86">
      <c r="A86" s="37" t="n">
        <v>45665</v>
      </c>
      <c r="B86" s="16" t="s">
        <v>1185</v>
      </c>
      <c r="C86" s="16" t="s">
        <v>67</v>
      </c>
      <c r="D86" s="16" t="s">
        <v>68</v>
      </c>
      <c r="E86" s="7" t="n">
        <v>3</v>
      </c>
      <c r="F86" s="16" t="s">
        <v>19</v>
      </c>
      <c r="G86" s="6" t="n">
        <v>17.39</v>
      </c>
      <c r="H86" s="6" t="n">
        <v>654.7</v>
      </c>
      <c r="I86" s="6" t="n">
        <v>485.14</v>
      </c>
      <c r="J86" s="6" t="n">
        <v>7</v>
      </c>
      <c r="K86" s="6" t="n">
        <v>52.17</v>
      </c>
      <c r="L86" s="6" t="n">
        <v>45.17</v>
      </c>
      <c r="M86" s="6" t="n">
        <v>3.1</v>
      </c>
      <c r="N86" s="6" t="n">
        <v>2.3</v>
      </c>
    </row>
    <row collapsed="false" customFormat="false" customHeight="false" hidden="false" ht="12.1" outlineLevel="0" r="87">
      <c r="A87" s="37" t="n">
        <v>45775</v>
      </c>
      <c r="B87" s="16" t="s">
        <v>1185</v>
      </c>
      <c r="C87" s="16" t="s">
        <v>21</v>
      </c>
      <c r="D87" s="16" t="s">
        <v>22</v>
      </c>
      <c r="E87" s="7" t="n">
        <v>2</v>
      </c>
      <c r="F87" s="16" t="s">
        <v>19</v>
      </c>
      <c r="G87" s="6" t="n">
        <v>80</v>
      </c>
      <c r="H87" s="6" t="n">
        <v>4283</v>
      </c>
      <c r="I87" s="6" t="n">
        <v>4176</v>
      </c>
      <c r="J87" s="6" t="n">
        <v>21</v>
      </c>
      <c r="K87" s="6" t="n">
        <v>160</v>
      </c>
      <c r="L87" s="6" t="n">
        <v>139</v>
      </c>
      <c r="M87" s="6" t="n">
        <v>1.66</v>
      </c>
      <c r="N87" s="6" t="n">
        <v>1.62</v>
      </c>
    </row>
    <row collapsed="false" customFormat="false" customHeight="false" hidden="false" ht="12.1" outlineLevel="0" r="88">
      <c r="A88" s="37" t="n">
        <v>45776</v>
      </c>
      <c r="B88" s="16" t="s">
        <v>1185</v>
      </c>
      <c r="C88" s="16" t="s">
        <v>36</v>
      </c>
      <c r="D88" s="16" t="s">
        <v>37</v>
      </c>
      <c r="E88" s="7" t="n">
        <v>5</v>
      </c>
      <c r="F88" s="16" t="s">
        <v>19</v>
      </c>
      <c r="G88" s="6" t="n">
        <v>78</v>
      </c>
      <c r="H88" s="6" t="n">
        <v>780.2</v>
      </c>
      <c r="I88" s="6" t="n">
        <v>748.92</v>
      </c>
      <c r="J88" s="6" t="n">
        <v>51</v>
      </c>
      <c r="K88" s="6" t="n">
        <v>390</v>
      </c>
      <c r="L88" s="6" t="n">
        <v>339</v>
      </c>
      <c r="M88" s="6" t="n">
        <v>9.05</v>
      </c>
      <c r="N88" s="6" t="n">
        <v>8.69</v>
      </c>
    </row>
    <row collapsed="false" customFormat="false" customHeight="false" hidden="false" ht="12.1" outlineLevel="0" r="89">
      <c r="A89" s="37" t="n">
        <v>45810</v>
      </c>
      <c r="B89" s="16" t="s">
        <v>1185</v>
      </c>
      <c r="C89" s="16" t="s">
        <v>67</v>
      </c>
      <c r="D89" s="16" t="s">
        <v>68</v>
      </c>
      <c r="E89" s="7" t="n">
        <v>3</v>
      </c>
      <c r="F89" s="16" t="s">
        <v>19</v>
      </c>
      <c r="G89" s="6" t="n">
        <v>43.11</v>
      </c>
      <c r="H89" s="6" t="n">
        <v>656.5</v>
      </c>
      <c r="I89" s="6" t="n">
        <v>485.14</v>
      </c>
      <c r="J89" s="6" t="n">
        <v>17</v>
      </c>
      <c r="K89" s="6" t="n">
        <v>129.33</v>
      </c>
      <c r="L89" s="6" t="n">
        <v>112.33</v>
      </c>
      <c r="M89" s="6" t="n">
        <v>7.72</v>
      </c>
      <c r="N89" s="6" t="n">
        <v>5.7</v>
      </c>
    </row>
    <row collapsed="false" customFormat="false" customHeight="false" hidden="false" ht="12.1" outlineLevel="0" r="90">
      <c r="A90" s="37" t="n">
        <v>45813</v>
      </c>
      <c r="B90" s="16" t="s">
        <v>1185</v>
      </c>
      <c r="C90" s="16" t="s">
        <v>81</v>
      </c>
      <c r="D90" s="16" t="s">
        <v>82</v>
      </c>
      <c r="E90" s="7" t="n">
        <v>10</v>
      </c>
      <c r="F90" s="16" t="s">
        <v>19</v>
      </c>
      <c r="G90" s="6" t="n">
        <v>0.26</v>
      </c>
      <c r="H90" s="6" t="n">
        <v>50.43</v>
      </c>
      <c r="I90" s="6" t="n">
        <v>29.78</v>
      </c>
      <c r="J90" s="6" t="n">
        <v>0</v>
      </c>
      <c r="K90" s="6" t="n">
        <v>2.6</v>
      </c>
      <c r="L90" s="6" t="n">
        <v>2.6</v>
      </c>
      <c r="M90" s="6" t="n">
        <v>0.87</v>
      </c>
      <c r="N90" s="6" t="n">
        <v>0.52</v>
      </c>
    </row>
    <row collapsed="false" customFormat="false" customHeight="false" hidden="false" ht="12.1" outlineLevel="0" r="91">
      <c r="A91" s="37" t="n">
        <v>45824</v>
      </c>
      <c r="B91" s="16" t="s">
        <v>1185</v>
      </c>
      <c r="C91" s="16" t="s">
        <v>77</v>
      </c>
      <c r="D91" s="16" t="s">
        <v>78</v>
      </c>
      <c r="E91" s="7" t="n">
        <v>10</v>
      </c>
      <c r="F91" s="16" t="s">
        <v>19</v>
      </c>
      <c r="G91" s="6" t="n">
        <v>2.4</v>
      </c>
      <c r="H91" s="6" t="n">
        <v>116.2</v>
      </c>
      <c r="I91" s="6" t="n">
        <v>61.69</v>
      </c>
      <c r="J91" s="6" t="n">
        <v>3</v>
      </c>
      <c r="K91" s="6" t="n">
        <v>24</v>
      </c>
      <c r="L91" s="6" t="n">
        <v>21</v>
      </c>
      <c r="M91" s="6" t="n">
        <v>3.4</v>
      </c>
      <c r="N91" s="6" t="n">
        <v>1.81</v>
      </c>
    </row>
    <row collapsed="false" customFormat="false" customHeight="false" hidden="false" ht="12.1" outlineLevel="0" r="92">
      <c r="A92" s="37" t="n">
        <v>45841</v>
      </c>
      <c r="B92" s="16" t="s">
        <v>1185</v>
      </c>
      <c r="C92" s="16" t="s">
        <v>81</v>
      </c>
      <c r="D92" s="16" t="s">
        <v>82</v>
      </c>
      <c r="E92" s="7" t="n">
        <v>10</v>
      </c>
      <c r="F92" s="16" t="s">
        <v>19</v>
      </c>
      <c r="G92" s="6" t="n">
        <v>0.28</v>
      </c>
      <c r="H92" s="6" t="n">
        <v>44.57</v>
      </c>
      <c r="I92" s="6" t="n">
        <v>29.78</v>
      </c>
      <c r="J92" s="6" t="n">
        <v>0</v>
      </c>
      <c r="K92" s="6" t="n">
        <v>2.8</v>
      </c>
      <c r="L92" s="6" t="n">
        <v>2.8</v>
      </c>
      <c r="M92" s="6" t="n">
        <v>0.94</v>
      </c>
      <c r="N92" s="6" t="n">
        <v>0.63</v>
      </c>
    </row>
    <row collapsed="false" customFormat="false" customHeight="false" hidden="false" ht="12.1" outlineLevel="0" r="93">
      <c r="A93" s="37" t="n">
        <v>45845</v>
      </c>
      <c r="B93" s="16" t="s">
        <v>1185</v>
      </c>
      <c r="C93" s="16" t="s">
        <v>24</v>
      </c>
      <c r="D93" s="16" t="s">
        <v>25</v>
      </c>
      <c r="E93" s="7" t="n">
        <v>30</v>
      </c>
      <c r="F93" s="16" t="s">
        <v>19</v>
      </c>
      <c r="G93" s="6" t="n">
        <v>35</v>
      </c>
      <c r="H93" s="6" t="n">
        <v>193.8</v>
      </c>
      <c r="I93" s="6" t="n">
        <v>272.53</v>
      </c>
      <c r="J93" s="6" t="n">
        <v>126</v>
      </c>
      <c r="K93" s="6" t="n">
        <v>1050</v>
      </c>
      <c r="L93" s="6" t="n">
        <v>924</v>
      </c>
      <c r="M93" s="6" t="n">
        <v>11.3</v>
      </c>
      <c r="N93" s="6" t="n">
        <v>15.89</v>
      </c>
    </row>
    <row collapsed="false" customFormat="false" customHeight="false" hidden="false" ht="12.1" outlineLevel="0" r="94">
      <c r="A94" s="37" t="n">
        <v>45847</v>
      </c>
      <c r="B94" s="16" t="s">
        <v>1185</v>
      </c>
      <c r="C94" s="16" t="s">
        <v>45</v>
      </c>
      <c r="D94" s="16" t="s">
        <v>46</v>
      </c>
      <c r="E94" s="7" t="n">
        <v>1</v>
      </c>
      <c r="F94" s="16" t="s">
        <v>19</v>
      </c>
      <c r="G94" s="6" t="n">
        <v>648</v>
      </c>
      <c r="H94" s="6" t="n">
        <v>2870.5</v>
      </c>
      <c r="I94" s="6" t="n">
        <v>2387.65</v>
      </c>
      <c r="J94" s="6" t="n">
        <v>84</v>
      </c>
      <c r="K94" s="6" t="n">
        <v>648</v>
      </c>
      <c r="L94" s="6" t="n">
        <v>564</v>
      </c>
      <c r="M94" s="6" t="n">
        <v>23.62</v>
      </c>
      <c r="N94" s="6" t="n">
        <v>19.65</v>
      </c>
    </row>
    <row collapsed="false" customFormat="false" customHeight="false" hidden="false" ht="12.1" outlineLevel="0" r="95">
      <c r="A95" s="37" t="n">
        <v>45848</v>
      </c>
      <c r="B95" s="16" t="s">
        <v>1185</v>
      </c>
      <c r="C95" s="16" t="s">
        <v>62</v>
      </c>
      <c r="D95" s="16" t="s">
        <v>63</v>
      </c>
      <c r="E95" s="7" t="n">
        <v>10</v>
      </c>
      <c r="F95" s="16" t="s">
        <v>19</v>
      </c>
      <c r="G95" s="6" t="n">
        <v>26.11</v>
      </c>
      <c r="H95" s="6" t="n">
        <v>172.73</v>
      </c>
      <c r="I95" s="6" t="n">
        <v>162.03</v>
      </c>
      <c r="J95" s="6" t="n">
        <v>34</v>
      </c>
      <c r="K95" s="6" t="n">
        <v>261.1</v>
      </c>
      <c r="L95" s="6" t="n">
        <v>227.1</v>
      </c>
      <c r="M95" s="6" t="n">
        <v>14.02</v>
      </c>
      <c r="N95" s="6" t="n">
        <v>13.15</v>
      </c>
    </row>
    <row collapsed="false" customFormat="false" customHeight="false" hidden="false" ht="12.1" outlineLevel="0" r="96">
      <c r="A96" s="37" t="n">
        <v>45849</v>
      </c>
      <c r="B96" s="16" t="s">
        <v>1185</v>
      </c>
      <c r="C96" s="16" t="s">
        <v>59</v>
      </c>
      <c r="D96" s="16" t="s">
        <v>60</v>
      </c>
      <c r="E96" s="7" t="n">
        <v>24</v>
      </c>
      <c r="F96" s="16" t="s">
        <v>19</v>
      </c>
      <c r="G96" s="6" t="n">
        <v>25.58</v>
      </c>
      <c r="H96" s="6" t="n">
        <v>72.79</v>
      </c>
      <c r="I96" s="6" t="n">
        <v>109.73</v>
      </c>
      <c r="J96" s="6" t="n">
        <v>74</v>
      </c>
      <c r="K96" s="6" t="n">
        <v>613.92</v>
      </c>
      <c r="L96" s="6" t="n">
        <v>539.92</v>
      </c>
      <c r="M96" s="6" t="n">
        <v>20.5</v>
      </c>
      <c r="N96" s="6" t="n">
        <v>30.91</v>
      </c>
    </row>
    <row collapsed="false" customFormat="false" customHeight="false" hidden="false" ht="12.1" outlineLevel="0" r="97">
      <c r="A97" s="37" t="n">
        <v>45852</v>
      </c>
      <c r="B97" s="16" t="s">
        <v>1185</v>
      </c>
      <c r="C97" s="16" t="s">
        <v>42</v>
      </c>
      <c r="D97" s="16" t="s">
        <v>43</v>
      </c>
      <c r="E97" s="7" t="n">
        <v>300</v>
      </c>
      <c r="F97" s="16" t="s">
        <v>19</v>
      </c>
      <c r="G97" s="6" t="n">
        <v>0.9573</v>
      </c>
      <c r="H97" s="6" t="n">
        <v>8.565</v>
      </c>
      <c r="I97" s="6" t="n">
        <v>7.65</v>
      </c>
      <c r="J97" s="6" t="n">
        <v>37</v>
      </c>
      <c r="K97" s="6" t="n">
        <v>287.19</v>
      </c>
      <c r="L97" s="6" t="n">
        <v>250.19</v>
      </c>
      <c r="M97" s="6" t="n">
        <v>10.91</v>
      </c>
      <c r="N97" s="6" t="n">
        <v>9.74</v>
      </c>
    </row>
    <row collapsed="false" customFormat="false" customHeight="false" hidden="false" ht="12.1" outlineLevel="0" r="98">
      <c r="A98" s="37" t="n">
        <v>45856</v>
      </c>
      <c r="B98" s="16" t="s">
        <v>1185</v>
      </c>
      <c r="C98" s="16" t="s">
        <v>75</v>
      </c>
      <c r="D98" s="16" t="s">
        <v>76</v>
      </c>
      <c r="E98" s="7" t="n">
        <v>30</v>
      </c>
      <c r="F98" s="16" t="s">
        <v>19</v>
      </c>
      <c r="G98" s="6" t="n">
        <v>5.27</v>
      </c>
      <c r="H98" s="6" t="n">
        <v>60.13</v>
      </c>
      <c r="I98" s="6" t="n">
        <v>55.97</v>
      </c>
      <c r="J98" s="6" t="n">
        <v>19</v>
      </c>
      <c r="K98" s="6" t="n">
        <v>158.1</v>
      </c>
      <c r="L98" s="6" t="n">
        <v>139.1</v>
      </c>
      <c r="M98" s="6" t="n">
        <v>8.28</v>
      </c>
      <c r="N98" s="6" t="n">
        <v>7.71</v>
      </c>
    </row>
    <row collapsed="false" customFormat="false" customHeight="false" hidden="false" ht="12.1" outlineLevel="0" r="99">
      <c r="A99" s="37" t="n">
        <v>45856</v>
      </c>
      <c r="B99" s="16" t="s">
        <v>1185</v>
      </c>
      <c r="C99" s="16" t="s">
        <v>30</v>
      </c>
      <c r="D99" s="16" t="s">
        <v>31</v>
      </c>
      <c r="E99" s="7" t="n">
        <v>10</v>
      </c>
      <c r="F99" s="16" t="s">
        <v>19</v>
      </c>
      <c r="G99" s="6" t="n">
        <v>34.84</v>
      </c>
      <c r="H99" s="6" t="n">
        <v>308.4</v>
      </c>
      <c r="I99" s="6" t="n">
        <v>238.02</v>
      </c>
      <c r="J99" s="6" t="n">
        <v>45</v>
      </c>
      <c r="K99" s="6" t="n">
        <v>348.4</v>
      </c>
      <c r="L99" s="6" t="n">
        <v>303.4</v>
      </c>
      <c r="M99" s="6" t="n">
        <v>12.75</v>
      </c>
      <c r="N99" s="6" t="n">
        <v>9.84</v>
      </c>
    </row>
    <row collapsed="false" customFormat="false" customHeight="false" hidden="false" ht="12.1" outlineLevel="0" r="100">
      <c r="A100" s="37" t="n">
        <v>45858</v>
      </c>
      <c r="B100" s="16" t="s">
        <v>1185</v>
      </c>
      <c r="C100" s="16" t="s">
        <v>48</v>
      </c>
      <c r="D100" s="16" t="s">
        <v>49</v>
      </c>
      <c r="E100" s="7" t="n">
        <v>3</v>
      </c>
      <c r="F100" s="16" t="s">
        <v>19</v>
      </c>
      <c r="G100" s="6" t="n">
        <v>14.68</v>
      </c>
      <c r="H100" s="6" t="n">
        <v>418.25</v>
      </c>
      <c r="I100" s="6" t="n">
        <v>489.39</v>
      </c>
      <c r="J100" s="6" t="n">
        <v>6</v>
      </c>
      <c r="K100" s="6" t="n">
        <v>44.04</v>
      </c>
      <c r="L100" s="6" t="n">
        <v>38.04</v>
      </c>
      <c r="M100" s="6" t="n">
        <v>2.59</v>
      </c>
      <c r="N100" s="6" t="n">
        <v>3.03</v>
      </c>
    </row>
    <row collapsed="false" customFormat="false" customHeight="false" hidden="false" ht="12.1" outlineLevel="0" r="101">
      <c r="A101" s="37" t="n">
        <v>45882</v>
      </c>
      <c r="B101" s="16" t="s">
        <v>1185</v>
      </c>
      <c r="C101" s="16" t="s">
        <v>69</v>
      </c>
      <c r="D101" s="16" t="s">
        <v>70</v>
      </c>
      <c r="E101" s="7" t="n">
        <v>30</v>
      </c>
      <c r="F101" s="16" t="s">
        <v>19</v>
      </c>
      <c r="G101" s="6" t="n">
        <v>6.25</v>
      </c>
      <c r="H101" s="6" t="n">
        <v>70.9</v>
      </c>
      <c r="I101" s="6" t="n">
        <v>66.84</v>
      </c>
      <c r="J101" s="6" t="n">
        <v>21</v>
      </c>
      <c r="K101" s="6" t="n">
        <v>187.5</v>
      </c>
      <c r="L101" s="6" t="n">
        <v>166.5</v>
      </c>
      <c r="M101" s="6" t="n">
        <v>8.3</v>
      </c>
      <c r="N101" s="6" t="n">
        <v>7.83</v>
      </c>
    </row>
    <row collapsed="false" customFormat="false" customHeight="false" hidden="false" ht="12.1" outlineLevel="0" r="102">
      <c r="A102" s="37" t="n">
        <v>45929</v>
      </c>
      <c r="B102" s="16" t="s">
        <v>1185</v>
      </c>
      <c r="C102" s="16" t="s">
        <v>77</v>
      </c>
      <c r="D102" s="16" t="s">
        <v>78</v>
      </c>
      <c r="E102" s="7" t="n">
        <v>10</v>
      </c>
      <c r="F102" s="16" t="s">
        <v>19</v>
      </c>
      <c r="G102" s="6" t="n">
        <v>5</v>
      </c>
      <c r="H102" s="6" t="n">
        <v>116.2</v>
      </c>
      <c r="I102" s="6" t="n">
        <v>61.69</v>
      </c>
      <c r="J102" s="6" t="n">
        <v>7</v>
      </c>
      <c r="K102" s="6" t="n">
        <v>50</v>
      </c>
      <c r="L102" s="6" t="n">
        <v>43</v>
      </c>
      <c r="M102" s="6" t="n">
        <v>6.97</v>
      </c>
      <c r="N102" s="6" t="n">
        <v>3.7</v>
      </c>
    </row>
    <row collapsed="false" customFormat="false" customHeight="false" hidden="false" ht="12.1" outlineLevel="0" r="103">
      <c r="A103" s="37" t="n">
        <v>45929</v>
      </c>
      <c r="B103" s="16" t="s">
        <v>1185</v>
      </c>
      <c r="C103" s="16" t="s">
        <v>21</v>
      </c>
      <c r="D103" s="16" t="s">
        <v>22</v>
      </c>
      <c r="E103" s="7" t="n">
        <v>2</v>
      </c>
      <c r="F103" s="16" t="s">
        <v>19</v>
      </c>
      <c r="G103" s="6" t="n">
        <v>80</v>
      </c>
      <c r="H103" s="6" t="n">
        <v>3940</v>
      </c>
      <c r="I103" s="6" t="n">
        <v>4176</v>
      </c>
      <c r="J103" s="6" t="n">
        <v>21</v>
      </c>
      <c r="K103" s="6" t="n">
        <v>160</v>
      </c>
      <c r="L103" s="6" t="n">
        <v>139</v>
      </c>
      <c r="M103" s="6" t="n">
        <v>1.66</v>
      </c>
      <c r="N103" s="6" t="n">
        <v>1.76</v>
      </c>
    </row>
    <row collapsed="false" customFormat="false" customHeight="false" hidden="false" ht="12.1" outlineLevel="0" r="104">
      <c r="A104" s="37" t="n">
        <v>45936</v>
      </c>
      <c r="B104" s="16" t="s">
        <v>1185</v>
      </c>
      <c r="C104" s="16" t="s">
        <v>81</v>
      </c>
      <c r="D104" s="16" t="s">
        <v>82</v>
      </c>
      <c r="E104" s="7" t="n">
        <v>10</v>
      </c>
      <c r="F104" s="16" t="s">
        <v>19</v>
      </c>
      <c r="G104" s="6" t="n">
        <v>0.236</v>
      </c>
      <c r="H104" s="6" t="n">
        <v>52.11</v>
      </c>
      <c r="I104" s="6" t="n">
        <v>29.78</v>
      </c>
      <c r="J104" s="6" t="n">
        <v>0</v>
      </c>
      <c r="K104" s="6" t="n">
        <v>2.36</v>
      </c>
      <c r="L104" s="6" t="n">
        <v>2.36</v>
      </c>
      <c r="M104" s="6" t="n">
        <v>0.79</v>
      </c>
      <c r="N104" s="6" t="n">
        <v>0.45</v>
      </c>
    </row>
    <row collapsed="false" customFormat="false" customHeight="false" hidden="false" ht="12.1" outlineLevel="0" r="105">
      <c r="A105" s="37" t="n">
        <v>45944</v>
      </c>
      <c r="B105" s="16" t="s">
        <v>1185</v>
      </c>
      <c r="C105" s="16" t="s">
        <v>67</v>
      </c>
      <c r="D105" s="16" t="s">
        <v>68</v>
      </c>
      <c r="E105" s="7" t="n">
        <v>3</v>
      </c>
      <c r="F105" s="16" t="s">
        <v>19</v>
      </c>
      <c r="G105" s="6" t="n">
        <v>14.35</v>
      </c>
      <c r="H105" s="6" t="n">
        <v>557.5</v>
      </c>
      <c r="I105" s="6" t="n">
        <v>485.14</v>
      </c>
      <c r="J105" s="6" t="n">
        <v>6</v>
      </c>
      <c r="K105" s="6" t="n">
        <v>43.05</v>
      </c>
      <c r="L105" s="6" t="n">
        <v>37.05</v>
      </c>
      <c r="M105" s="6" t="n">
        <v>2.55</v>
      </c>
      <c r="N105" s="6" t="n">
        <v>2.22</v>
      </c>
    </row>
    <row collapsed="false" customFormat="false" customHeight="false" hidden="false" ht="12.1" outlineLevel="0" r="106">
      <c r="A106" s="37" t="n">
        <v>45966</v>
      </c>
      <c r="B106" s="16" t="s">
        <v>1185</v>
      </c>
      <c r="C106" s="16" t="s">
        <v>53</v>
      </c>
      <c r="D106" s="16" t="s">
        <v>54</v>
      </c>
      <c r="E106" s="7" t="n">
        <v>8000</v>
      </c>
      <c r="F106" s="16" t="s">
        <v>19</v>
      </c>
      <c r="G106" s="6" t="n">
        <v>0.0598</v>
      </c>
      <c r="H106" s="6" t="n">
        <v>0.3521</v>
      </c>
      <c r="I106" s="6" t="n">
        <v>0.55</v>
      </c>
      <c r="J106" s="6" t="n">
        <v>62</v>
      </c>
      <c r="K106" s="6" t="n">
        <v>478.5336</v>
      </c>
      <c r="L106" s="6" t="n">
        <v>416.53</v>
      </c>
      <c r="M106" s="6" t="n">
        <v>9.41</v>
      </c>
      <c r="N106" s="6" t="n">
        <v>14.79</v>
      </c>
    </row>
    <row collapsed="false" customFormat="false" customHeight="false" hidden="false" ht="12.1" outlineLevel="0" r="107">
      <c r="A107" s="37" t="n">
        <v>46021</v>
      </c>
      <c r="B107" s="16" t="s">
        <v>1185</v>
      </c>
      <c r="C107" s="16" t="s">
        <v>77</v>
      </c>
      <c r="D107" s="16" t="s">
        <v>78</v>
      </c>
      <c r="E107" s="7" t="n">
        <v>10</v>
      </c>
      <c r="F107" s="16" t="s">
        <v>19</v>
      </c>
      <c r="G107" s="6" t="n">
        <v>3</v>
      </c>
      <c r="H107" s="6" t="n">
        <v>114.6</v>
      </c>
      <c r="I107" s="6" t="n">
        <v>61.69</v>
      </c>
      <c r="J107" s="6" t="n">
        <v>4</v>
      </c>
      <c r="K107" s="6" t="n">
        <v>30</v>
      </c>
      <c r="L107" s="6" t="n">
        <v>26</v>
      </c>
      <c r="M107" s="6" t="n">
        <v>4.21</v>
      </c>
      <c r="N107" s="6" t="n">
        <v>2.27</v>
      </c>
    </row>
    <row collapsed="false" customFormat="false" customHeight="false" hidden="false" ht="12.1" outlineLevel="0" r="108">
      <c r="A108" s="37" t="n">
        <v>46028</v>
      </c>
      <c r="B108" s="16" t="s">
        <v>1185</v>
      </c>
      <c r="C108" s="16" t="s">
        <v>45</v>
      </c>
      <c r="D108" s="16" t="s">
        <v>46</v>
      </c>
      <c r="E108" s="7" t="n">
        <v>1</v>
      </c>
      <c r="F108" s="16" t="s">
        <v>19</v>
      </c>
      <c r="G108" s="6" t="n">
        <v>368</v>
      </c>
      <c r="H108" s="6" t="n">
        <v>2725.5</v>
      </c>
      <c r="I108" s="6" t="n">
        <v>2387.65</v>
      </c>
      <c r="J108" s="6" t="n">
        <v>48</v>
      </c>
      <c r="K108" s="6" t="n">
        <v>368</v>
      </c>
      <c r="L108" s="6" t="n">
        <v>320</v>
      </c>
      <c r="M108" s="6" t="n">
        <v>13.4</v>
      </c>
      <c r="N108" s="6" t="n">
        <v>11.74</v>
      </c>
    </row>
    <row collapsed="false" customFormat="false" customHeight="false" hidden="false" ht="12.1" outlineLevel="0" r="109">
      <c r="A109" s="37" t="n">
        <v>46033</v>
      </c>
      <c r="B109" s="16" t="s">
        <v>1185</v>
      </c>
      <c r="C109" s="16" t="s">
        <v>67</v>
      </c>
      <c r="D109" s="16" t="s">
        <v>68</v>
      </c>
      <c r="E109" s="7" t="n">
        <v>3</v>
      </c>
      <c r="F109" s="16" t="s">
        <v>19</v>
      </c>
      <c r="G109" s="6" t="n">
        <v>8.13</v>
      </c>
      <c r="H109" s="6" t="n">
        <v>562.4</v>
      </c>
      <c r="I109" s="6" t="n">
        <v>485.14</v>
      </c>
      <c r="J109" s="6" t="n">
        <v>3</v>
      </c>
      <c r="K109" s="6" t="n">
        <v>24.39</v>
      </c>
      <c r="L109" s="6" t="n">
        <v>21.39</v>
      </c>
      <c r="M109" s="6" t="n">
        <v>1.47</v>
      </c>
      <c r="N109" s="6" t="n">
        <v>1.27</v>
      </c>
    </row>
    <row collapsed="false" customFormat="false" customHeight="false" hidden="false" ht="12.1" outlineLevel="0" r="110">
      <c r="A110" s="37" t="n">
        <v>46034</v>
      </c>
      <c r="B110" s="16" t="s">
        <v>1185</v>
      </c>
      <c r="C110" s="16" t="s">
        <v>81</v>
      </c>
      <c r="D110" s="16" t="s">
        <v>82</v>
      </c>
      <c r="E110" s="7" t="n">
        <v>20</v>
      </c>
      <c r="F110" s="16" t="s">
        <v>19</v>
      </c>
      <c r="G110" s="6" t="n">
        <v>0.27</v>
      </c>
      <c r="H110" s="6" t="n">
        <v>51.02</v>
      </c>
      <c r="I110" s="6" t="n">
        <v>39.15</v>
      </c>
      <c r="J110" s="6" t="n">
        <v>1</v>
      </c>
      <c r="K110" s="6" t="n">
        <v>5.4</v>
      </c>
      <c r="L110" s="6" t="n">
        <v>4.4</v>
      </c>
      <c r="M110" s="6" t="n">
        <v>0.56</v>
      </c>
      <c r="N110" s="6" t="n">
        <v>0.43</v>
      </c>
    </row>
    <row collapsed="false" customFormat="false" customHeight="false" hidden="false" ht="12.1" outlineLevel="0" r="111">
      <c r="A111" s="37" t="n">
        <v>46034</v>
      </c>
      <c r="B111" s="16" t="s">
        <v>1185</v>
      </c>
      <c r="C111" s="16" t="s">
        <v>48</v>
      </c>
      <c r="D111" s="16" t="s">
        <v>49</v>
      </c>
      <c r="E111" s="7" t="n">
        <v>3</v>
      </c>
      <c r="F111" s="16" t="s">
        <v>19</v>
      </c>
      <c r="G111" s="6" t="n">
        <v>11.56</v>
      </c>
      <c r="H111" s="6" t="n">
        <v>392.05</v>
      </c>
      <c r="I111" s="6" t="n">
        <v>489.39</v>
      </c>
      <c r="J111" s="6" t="n">
        <v>5</v>
      </c>
      <c r="K111" s="6" t="n">
        <v>34.68</v>
      </c>
      <c r="L111" s="6" t="n">
        <v>29.68</v>
      </c>
      <c r="M111" s="6" t="n">
        <v>2.02</v>
      </c>
      <c r="N111" s="6" t="n">
        <v>2.52</v>
      </c>
    </row>
    <row collapsed="false" customFormat="false" customHeight="false" hidden="false" ht="12.1" outlineLevel="0" r="112">
      <c r="A112" s="37" t="n">
        <v>46139</v>
      </c>
      <c r="B112" s="16" t="s">
        <v>1185</v>
      </c>
      <c r="C112" s="16" t="s">
        <v>21</v>
      </c>
      <c r="D112" s="16" t="s">
        <v>22</v>
      </c>
      <c r="E112" s="7" t="n">
        <v>2</v>
      </c>
      <c r="F112" s="16" t="s">
        <v>19</v>
      </c>
      <c r="G112" s="6" t="n">
        <v>110</v>
      </c>
      <c r="H112" s="6" t="n">
        <v>4151</v>
      </c>
      <c r="I112" s="6" t="n">
        <v>4176</v>
      </c>
      <c r="J112" s="6" t="n">
        <v>29</v>
      </c>
      <c r="K112" s="6" t="n">
        <v>220</v>
      </c>
      <c r="L112" s="6" t="n">
        <v>191</v>
      </c>
      <c r="M112" s="6" t="n">
        <v>2.29</v>
      </c>
      <c r="N112" s="6" t="n">
        <v>2.3</v>
      </c>
    </row>
    <row collapsed="false" customFormat="false" customHeight="false" hidden="false" ht="12.1" outlineLevel="0" r="113">
      <c r="A113" s="37" t="n">
        <v>46146</v>
      </c>
      <c r="B113" s="16" t="s">
        <v>1185</v>
      </c>
      <c r="C113" s="16" t="s">
        <v>27</v>
      </c>
      <c r="D113" s="16" t="s">
        <v>28</v>
      </c>
      <c r="E113" s="7" t="n">
        <v>1</v>
      </c>
      <c r="F113" s="16" t="s">
        <v>19</v>
      </c>
      <c r="G113" s="6" t="n">
        <v>278</v>
      </c>
      <c r="H113" s="6" t="n">
        <v>5217</v>
      </c>
      <c r="I113" s="6" t="n">
        <v>5231.21</v>
      </c>
      <c r="J113" s="6" t="n">
        <v>36</v>
      </c>
      <c r="K113" s="6" t="n">
        <v>278</v>
      </c>
      <c r="L113" s="6" t="n">
        <v>242</v>
      </c>
      <c r="M113" s="6" t="n">
        <v>4.63</v>
      </c>
      <c r="N113" s="6" t="n">
        <v>4.64</v>
      </c>
    </row>
    <row collapsed="false" customFormat="false" customHeight="false" hidden="false" ht="12.1" outlineLevel="0" r="114">
      <c r="A114" s="37" t="n">
        <v>46176</v>
      </c>
      <c r="B114" s="16" t="s">
        <v>1185</v>
      </c>
      <c r="C114" s="16" t="s">
        <v>81</v>
      </c>
      <c r="D114" s="16" t="s">
        <v>82</v>
      </c>
      <c r="E114" s="7" t="n">
        <v>20</v>
      </c>
      <c r="F114" s="16" t="s">
        <v>19</v>
      </c>
      <c r="G114" s="6" t="n">
        <v>0.27</v>
      </c>
      <c r="H114" s="6" t="n">
        <v>47.21</v>
      </c>
      <c r="I114" s="6" t="n">
        <v>39.15</v>
      </c>
      <c r="J114" s="6" t="n">
        <v>1</v>
      </c>
      <c r="K114" s="6" t="n">
        <v>5.4</v>
      </c>
      <c r="L114" s="6" t="n">
        <v>4.4</v>
      </c>
      <c r="M114" s="6" t="n">
        <v>0.56</v>
      </c>
      <c r="N114" s="6" t="n">
        <v>0.47</v>
      </c>
    </row>
    <row collapsed="false" customFormat="false" customHeight="false" hidden="false" ht="12.1" outlineLevel="0" r="115">
      <c r="A115" s="37" t="n">
        <v>46188</v>
      </c>
      <c r="B115" s="16" t="s">
        <v>1185</v>
      </c>
      <c r="C115" s="16" t="s">
        <v>77</v>
      </c>
      <c r="D115" s="16" t="s">
        <v>78</v>
      </c>
      <c r="E115" s="7" t="n">
        <v>10</v>
      </c>
      <c r="F115" s="16" t="s">
        <v>19</v>
      </c>
      <c r="G115" s="6" t="n">
        <v>2.8</v>
      </c>
      <c r="H115" s="6" t="n">
        <v>115.8</v>
      </c>
      <c r="I115" s="6" t="n">
        <v>61.69</v>
      </c>
      <c r="J115" s="6" t="n">
        <v>4</v>
      </c>
      <c r="K115" s="6" t="n">
        <v>28</v>
      </c>
      <c r="L115" s="6" t="n">
        <v>24</v>
      </c>
      <c r="M115" s="6" t="n">
        <v>3.89</v>
      </c>
      <c r="N115" s="6" t="n">
        <v>2.07</v>
      </c>
    </row>
    <row collapsed="false" customFormat="false" customHeight="false" hidden="false" ht="12.1" outlineLevel="0" r="116">
      <c r="A116" s="37"/>
      <c r="B116" s="16"/>
      <c r="C116" s="16"/>
      <c r="D116" s="16"/>
      <c r="E116" s="7"/>
      <c r="F116" s="16"/>
      <c r="G116" s="6"/>
      <c r="H116" s="6"/>
      <c r="I116" s="6"/>
      <c r="J116" s="6"/>
      <c r="K116" s="6"/>
      <c r="L116" s="6"/>
      <c r="M116" s="6"/>
      <c r="N116" s="6"/>
    </row>
    <row collapsed="false" customFormat="false" customHeight="false" hidden="false" ht="12.1" outlineLevel="0" r="117">
      <c r="A117" s="37" t="n">
        <v>45936</v>
      </c>
      <c r="B117" s="16" t="s">
        <v>1185</v>
      </c>
      <c r="C117" s="16" t="s">
        <v>81</v>
      </c>
      <c r="D117" s="16" t="s">
        <v>82</v>
      </c>
      <c r="E117" s="7" t="n">
        <v>10</v>
      </c>
      <c r="F117" s="16" t="s">
        <v>19</v>
      </c>
      <c r="G117" s="6" t="n">
        <v>0.25</v>
      </c>
      <c r="H117" s="6" t="n">
        <v>52.11</v>
      </c>
      <c r="I117" s="6" t="n">
        <v>29.78</v>
      </c>
      <c r="J117" s="6" t="n">
        <v>0</v>
      </c>
      <c r="K117" s="6" t="n">
        <v>2.5</v>
      </c>
      <c r="L117" s="6" t="n">
        <v>2.5</v>
      </c>
      <c r="M117" s="6" t="n">
        <v>0.84</v>
      </c>
      <c r="N117" s="6" t="n">
        <v>0.48</v>
      </c>
    </row>
    <row collapsed="false" customFormat="false" customHeight="false" hidden="false" ht="12.1" outlineLevel="0" r="118">
      <c r="A118" s="37" t="n">
        <v>46210</v>
      </c>
      <c r="B118" s="16" t="s">
        <v>1185</v>
      </c>
      <c r="C118" s="16" t="s">
        <v>45</v>
      </c>
      <c r="D118" s="16" t="s">
        <v>46</v>
      </c>
      <c r="E118" s="7" t="n">
        <v>1</v>
      </c>
      <c r="F118" s="16" t="s">
        <v>19</v>
      </c>
      <c r="G118" s="6" t="n">
        <v>245</v>
      </c>
      <c r="H118" s="6" t="n">
        <v>1863.5</v>
      </c>
      <c r="I118" s="6" t="n">
        <v>2387.65</v>
      </c>
      <c r="J118" s="6" t="n">
        <v>32</v>
      </c>
      <c r="K118" s="6" t="n">
        <v>245</v>
      </c>
      <c r="L118" s="6" t="n">
        <v>213</v>
      </c>
      <c r="M118" s="6" t="n">
        <v>8.92</v>
      </c>
      <c r="N118" s="6" t="n">
        <v>11.43</v>
      </c>
    </row>
    <row collapsed="false" customFormat="false" customHeight="false" hidden="false" ht="12.1" outlineLevel="0" r="119">
      <c r="A119" s="37" t="n">
        <v>46211</v>
      </c>
      <c r="B119" s="16" t="s">
        <v>1185</v>
      </c>
      <c r="C119" s="16" t="s">
        <v>81</v>
      </c>
      <c r="D119" s="16" t="s">
        <v>82</v>
      </c>
      <c r="E119" s="7" t="n">
        <v>20</v>
      </c>
      <c r="F119" s="16" t="s">
        <v>19</v>
      </c>
      <c r="G119" s="6" t="n">
        <v>0.27</v>
      </c>
      <c r="H119" s="6" t="n">
        <v>40.49</v>
      </c>
      <c r="I119" s="6" t="n">
        <v>39.15</v>
      </c>
      <c r="J119" s="6" t="n">
        <v>1</v>
      </c>
      <c r="K119" s="6" t="n">
        <v>5.4</v>
      </c>
      <c r="L119" s="6" t="n">
        <v>4.4</v>
      </c>
      <c r="M119" s="6" t="n">
        <v>0.56</v>
      </c>
      <c r="N119" s="6" t="n">
        <v>0.54</v>
      </c>
    </row>
    <row collapsed="false" customFormat="false" customHeight="false" hidden="false" ht="12.1" outlineLevel="0" r="120">
      <c r="A120" s="37" t="n">
        <v>46212</v>
      </c>
      <c r="B120" s="16" t="s">
        <v>1185</v>
      </c>
      <c r="C120" s="16" t="s">
        <v>24</v>
      </c>
      <c r="D120" s="16" t="s">
        <v>25</v>
      </c>
      <c r="E120" s="7" t="n">
        <v>30</v>
      </c>
      <c r="F120" s="16" t="s">
        <v>19</v>
      </c>
      <c r="G120" s="6" t="n">
        <v>35</v>
      </c>
      <c r="H120" s="6" t="n">
        <v>181.75</v>
      </c>
      <c r="I120" s="6" t="n">
        <v>272.53</v>
      </c>
      <c r="J120" s="6" t="n">
        <v>137</v>
      </c>
      <c r="K120" s="6" t="n">
        <v>1050</v>
      </c>
      <c r="L120" s="6" t="n">
        <v>913</v>
      </c>
      <c r="M120" s="6" t="n">
        <v>11.17</v>
      </c>
      <c r="N120" s="6" t="n">
        <v>16.74</v>
      </c>
    </row>
    <row collapsed="false" customFormat="false" customHeight="false" hidden="false" ht="12.1" outlineLevel="0" r="121">
      <c r="A121" s="37" t="n">
        <v>46212</v>
      </c>
      <c r="B121" s="16" t="s">
        <v>1185</v>
      </c>
      <c r="C121" s="16" t="s">
        <v>62</v>
      </c>
      <c r="D121" s="16" t="s">
        <v>63</v>
      </c>
      <c r="E121" s="7" t="n">
        <v>10</v>
      </c>
      <c r="F121" s="16" t="s">
        <v>19</v>
      </c>
      <c r="G121" s="6" t="n">
        <v>19.57</v>
      </c>
      <c r="H121" s="6" t="n">
        <v>147.75</v>
      </c>
      <c r="I121" s="6" t="n">
        <v>162.03</v>
      </c>
      <c r="J121" s="6" t="n">
        <v>25</v>
      </c>
      <c r="K121" s="6" t="n">
        <v>195.7</v>
      </c>
      <c r="L121" s="6" t="n">
        <v>170.7</v>
      </c>
      <c r="M121" s="6" t="n">
        <v>10.53</v>
      </c>
      <c r="N121" s="6" t="n">
        <v>11.55</v>
      </c>
    </row>
    <row collapsed="false" customFormat="false" customHeight="false" hidden="false" ht="12.1" outlineLevel="0" r="122">
      <c r="A122" s="37" t="n">
        <v>46212</v>
      </c>
      <c r="B122" s="16" t="s">
        <v>1185</v>
      </c>
      <c r="C122" s="16" t="s">
        <v>48</v>
      </c>
      <c r="D122" s="16" t="s">
        <v>49</v>
      </c>
      <c r="E122" s="7" t="n">
        <v>6</v>
      </c>
      <c r="F122" s="16" t="s">
        <v>19</v>
      </c>
      <c r="G122" s="6" t="n">
        <v>2.27</v>
      </c>
      <c r="H122" s="6" t="n">
        <v>312.85</v>
      </c>
      <c r="I122" s="6" t="n">
        <v>426.15</v>
      </c>
      <c r="J122" s="6" t="n">
        <v>2</v>
      </c>
      <c r="K122" s="6" t="n">
        <v>13.62</v>
      </c>
      <c r="L122" s="6" t="n">
        <v>11.62</v>
      </c>
      <c r="M122" s="6" t="n">
        <v>0.45</v>
      </c>
      <c r="N122" s="6" t="n">
        <v>0.62</v>
      </c>
    </row>
    <row collapsed="false" customFormat="false" customHeight="false" hidden="false" ht="12.1" outlineLevel="0" r="123">
      <c r="A123" s="37" t="n">
        <v>46216</v>
      </c>
      <c r="B123" s="16" t="s">
        <v>1185</v>
      </c>
      <c r="C123" s="16" t="s">
        <v>42</v>
      </c>
      <c r="D123" s="16" t="s">
        <v>43</v>
      </c>
      <c r="E123" s="7" t="n">
        <v>300</v>
      </c>
      <c r="F123" s="16" t="s">
        <v>19</v>
      </c>
      <c r="G123" s="6" t="n">
        <v>1.1448</v>
      </c>
      <c r="H123" s="6" t="n">
        <v>7.29</v>
      </c>
      <c r="I123" s="6" t="n">
        <v>7.65</v>
      </c>
      <c r="J123" s="6" t="n">
        <v>45</v>
      </c>
      <c r="K123" s="6" t="n">
        <v>343.44</v>
      </c>
      <c r="L123" s="6" t="n">
        <v>298.44</v>
      </c>
      <c r="M123" s="6" t="n">
        <v>13.01</v>
      </c>
      <c r="N123" s="6" t="n">
        <v>13.65</v>
      </c>
    </row>
    <row collapsed="false" customFormat="false" customHeight="false" hidden="false" ht="12.1" outlineLevel="0" r="124">
      <c r="A124" s="37" t="n">
        <v>46216</v>
      </c>
      <c r="B124" s="16" t="s">
        <v>1185</v>
      </c>
      <c r="C124" s="16" t="s">
        <v>36</v>
      </c>
      <c r="D124" s="16" t="s">
        <v>37</v>
      </c>
      <c r="E124" s="7" t="n">
        <v>5</v>
      </c>
      <c r="F124" s="16" t="s">
        <v>19</v>
      </c>
      <c r="G124" s="6" t="n">
        <v>78</v>
      </c>
      <c r="H124" s="6" t="n">
        <v>489.8</v>
      </c>
      <c r="I124" s="6" t="n">
        <v>748.92</v>
      </c>
      <c r="J124" s="6" t="n">
        <v>51</v>
      </c>
      <c r="K124" s="6" t="n">
        <v>390</v>
      </c>
      <c r="L124" s="6" t="n">
        <v>339</v>
      </c>
      <c r="M124" s="6" t="n">
        <v>9.05</v>
      </c>
      <c r="N124" s="6" t="n">
        <v>13.84</v>
      </c>
    </row>
    <row collapsed="false" customFormat="false" customHeight="false" hidden="false" ht="12.1" outlineLevel="0" r="125">
      <c r="A125" s="37" t="n">
        <v>46218</v>
      </c>
      <c r="B125" s="16" t="s">
        <v>1185</v>
      </c>
      <c r="C125" s="16" t="s">
        <v>67</v>
      </c>
      <c r="D125" s="16" t="s">
        <v>68</v>
      </c>
      <c r="E125" s="7" t="n">
        <v>3</v>
      </c>
      <c r="F125" s="16" t="s">
        <v>19</v>
      </c>
      <c r="G125" s="6" t="n">
        <v>11.61</v>
      </c>
      <c r="H125" s="6" t="n">
        <v>466.2</v>
      </c>
      <c r="I125" s="6" t="n">
        <v>485.14</v>
      </c>
      <c r="J125" s="6" t="n">
        <v>5</v>
      </c>
      <c r="K125" s="6" t="n">
        <v>34.83</v>
      </c>
      <c r="L125" s="6" t="n">
        <v>29.83</v>
      </c>
      <c r="M125" s="6" t="n">
        <v>2.05</v>
      </c>
      <c r="N125" s="6" t="n">
        <v>2.13</v>
      </c>
    </row>
    <row collapsed="false" customFormat="false" customHeight="false" hidden="false" ht="12.1" outlineLevel="0" r="126">
      <c r="A126" s="37" t="n">
        <v>46219</v>
      </c>
      <c r="B126" s="16" t="s">
        <v>1185</v>
      </c>
      <c r="C126" s="16" t="s">
        <v>83</v>
      </c>
      <c r="D126" s="16" t="s">
        <v>84</v>
      </c>
      <c r="E126" s="7" t="n">
        <v>20</v>
      </c>
      <c r="F126" s="16" t="s">
        <v>19</v>
      </c>
      <c r="G126" s="6" t="n">
        <v>0.85</v>
      </c>
      <c r="H126" s="6" t="n">
        <v>35.87</v>
      </c>
      <c r="I126" s="6" t="n">
        <v>44.79</v>
      </c>
      <c r="J126" s="6" t="n">
        <v>2</v>
      </c>
      <c r="K126" s="6" t="n">
        <v>17</v>
      </c>
      <c r="L126" s="6" t="n">
        <v>15</v>
      </c>
      <c r="M126" s="6" t="n">
        <v>1.67</v>
      </c>
      <c r="N126" s="6" t="n">
        <v>2.09</v>
      </c>
    </row>
    <row collapsed="false" customFormat="false" customHeight="false" hidden="false" ht="12.1" outlineLevel="0" r="127">
      <c r="A127" s="37" t="n">
        <v>46220</v>
      </c>
      <c r="B127" s="16" t="s">
        <v>1185</v>
      </c>
      <c r="C127" s="16" t="s">
        <v>75</v>
      </c>
      <c r="D127" s="16" t="s">
        <v>76</v>
      </c>
      <c r="E127" s="7" t="n">
        <v>30</v>
      </c>
      <c r="F127" s="16" t="s">
        <v>19</v>
      </c>
      <c r="G127" s="6" t="n">
        <v>5.29</v>
      </c>
      <c r="H127" s="6" t="n">
        <v>36.74</v>
      </c>
      <c r="I127" s="6" t="n">
        <v>55.97</v>
      </c>
      <c r="J127" s="6" t="n">
        <v>21</v>
      </c>
      <c r="K127" s="6" t="n">
        <v>158.7</v>
      </c>
      <c r="L127" s="6" t="n">
        <v>137.7</v>
      </c>
      <c r="M127" s="6" t="n">
        <v>8.2</v>
      </c>
      <c r="N127" s="6" t="n">
        <v>12.49</v>
      </c>
    </row>
    <row collapsed="false" customFormat="false" customHeight="false" hidden="false" ht="12.1" outlineLevel="0" r="128">
      <c r="A128" s="37" t="n">
        <v>46223</v>
      </c>
      <c r="B128" s="16" t="s">
        <v>1185</v>
      </c>
      <c r="C128" s="16" t="s">
        <v>69</v>
      </c>
      <c r="D128" s="16" t="s">
        <v>70</v>
      </c>
      <c r="E128" s="7" t="n">
        <v>30</v>
      </c>
      <c r="F128" s="16" t="s">
        <v>19</v>
      </c>
      <c r="G128" s="6" t="n">
        <v>2.71</v>
      </c>
      <c r="H128" s="6" t="n">
        <v>42.25</v>
      </c>
      <c r="I128" s="6" t="n">
        <v>66.84</v>
      </c>
      <c r="J128" s="6" t="n">
        <v>11</v>
      </c>
      <c r="K128" s="6" t="n">
        <v>81.3</v>
      </c>
      <c r="L128" s="6" t="n">
        <v>70.3</v>
      </c>
      <c r="M128" s="6" t="n">
        <v>3.51</v>
      </c>
      <c r="N128" s="6" t="n">
        <v>5.55</v>
      </c>
    </row>
    <row collapsed="false" customFormat="false" customHeight="false" hidden="false" ht="12.1" outlineLevel="0" r="129">
      <c r="A129" s="37" t="n">
        <v>46223</v>
      </c>
      <c r="B129" s="16" t="s">
        <v>1185</v>
      </c>
      <c r="C129" s="16" t="s">
        <v>59</v>
      </c>
      <c r="D129" s="16" t="s">
        <v>60</v>
      </c>
      <c r="E129" s="7" t="n">
        <v>24</v>
      </c>
      <c r="F129" s="16" t="s">
        <v>19</v>
      </c>
      <c r="G129" s="6" t="n">
        <v>9.71</v>
      </c>
      <c r="H129" s="6" t="n">
        <v>63.7</v>
      </c>
      <c r="I129" s="6" t="n">
        <v>109.73</v>
      </c>
      <c r="J129" s="6" t="n">
        <v>30</v>
      </c>
      <c r="K129" s="6" t="n">
        <v>233.04</v>
      </c>
      <c r="L129" s="6" t="n">
        <v>203.04</v>
      </c>
      <c r="M129" s="6" t="n">
        <v>7.71</v>
      </c>
      <c r="N129" s="6" t="n">
        <v>13.28</v>
      </c>
    </row>
    <row collapsed="false" customFormat="false" customHeight="false" hidden="false" ht="12.1" outlineLevel="0" r="130">
      <c r="A130" s="37" t="n">
        <v>46223</v>
      </c>
      <c r="B130" s="16" t="s">
        <v>1185</v>
      </c>
      <c r="C130" s="16" t="s">
        <v>30</v>
      </c>
      <c r="D130" s="16" t="s">
        <v>31</v>
      </c>
      <c r="E130" s="7" t="n">
        <v>10</v>
      </c>
      <c r="F130" s="16" t="s">
        <v>19</v>
      </c>
      <c r="G130" s="6" t="n">
        <v>37.64</v>
      </c>
      <c r="H130" s="6" t="n">
        <v>292</v>
      </c>
      <c r="I130" s="6" t="n">
        <v>238.02</v>
      </c>
      <c r="J130" s="6" t="n">
        <v>49</v>
      </c>
      <c r="K130" s="6" t="n">
        <v>376.4</v>
      </c>
      <c r="L130" s="6" t="n">
        <v>327.4</v>
      </c>
      <c r="M130" s="6" t="n">
        <v>13.75</v>
      </c>
      <c r="N130" s="6" t="n">
        <v>11.21</v>
      </c>
    </row>
  </sheetData>
  <autoFilter ref="A1:N1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148</v>
      </c>
      <c r="B1" s="38" t="s">
        <v>1175</v>
      </c>
      <c r="C1" s="38" t="s">
        <v>0</v>
      </c>
      <c r="D1" s="38" t="s">
        <v>2</v>
      </c>
      <c r="E1" s="38" t="s">
        <v>6</v>
      </c>
      <c r="F1" s="38" t="s">
        <v>1176</v>
      </c>
      <c r="G1" s="38" t="s">
        <v>1188</v>
      </c>
      <c r="H1" s="38" t="s">
        <v>1180</v>
      </c>
      <c r="I1" s="38" t="s">
        <v>1181</v>
      </c>
      <c r="J1" s="38" t="s">
        <v>1182</v>
      </c>
    </row>
    <row collapsed="false" customFormat="false" customHeight="false" hidden="false" ht="12.1" outlineLevel="0" r="2">
      <c r="A2" s="39" t="n">
        <v>44229</v>
      </c>
      <c r="B2" s="16" t="s">
        <v>1185</v>
      </c>
      <c r="C2" s="16" t="s">
        <v>694</v>
      </c>
      <c r="D2" s="16" t="s">
        <v>1189</v>
      </c>
      <c r="E2" s="6" t="n">
        <v>1000</v>
      </c>
      <c r="F2" s="7" t="n">
        <v>1</v>
      </c>
      <c r="G2" s="6" t="n">
        <v>43.13</v>
      </c>
      <c r="H2" s="6" t="n">
        <v>6</v>
      </c>
      <c r="I2" s="6" t="n">
        <v>43.13</v>
      </c>
      <c r="J2" s="6" t="n">
        <v>37.13</v>
      </c>
    </row>
    <row collapsed="false" customFormat="false" customHeight="false" hidden="false" ht="12.1" outlineLevel="0" r="3">
      <c r="A3" s="39" t="n">
        <v>44229</v>
      </c>
      <c r="B3" s="16" t="s">
        <v>1185</v>
      </c>
      <c r="C3" s="16" t="s">
        <v>104</v>
      </c>
      <c r="D3" s="16" t="s">
        <v>106</v>
      </c>
      <c r="E3" s="6" t="n">
        <v>1000</v>
      </c>
      <c r="F3" s="7" t="n">
        <v>2</v>
      </c>
      <c r="G3" s="6" t="n">
        <v>30.42</v>
      </c>
      <c r="H3" s="6" t="n">
        <v>8</v>
      </c>
      <c r="I3" s="6" t="n">
        <v>60.84</v>
      </c>
      <c r="J3" s="6" t="n">
        <v>52.84</v>
      </c>
    </row>
    <row collapsed="false" customFormat="false" customHeight="false" hidden="false" ht="12.1" outlineLevel="0" r="4">
      <c r="A4" s="39" t="n">
        <v>44257</v>
      </c>
      <c r="B4" s="16" t="s">
        <v>1185</v>
      </c>
      <c r="C4" s="16" t="s">
        <v>695</v>
      </c>
      <c r="D4" s="16" t="s">
        <v>1190</v>
      </c>
      <c r="E4" s="6" t="n">
        <v>1000</v>
      </c>
      <c r="F4" s="7" t="n">
        <v>1</v>
      </c>
      <c r="G4" s="6" t="n">
        <v>32.41</v>
      </c>
      <c r="H4" s="6" t="n">
        <v>4</v>
      </c>
      <c r="I4" s="6" t="n">
        <v>32.41</v>
      </c>
      <c r="J4" s="6" t="n">
        <v>28.41</v>
      </c>
    </row>
    <row collapsed="false" customFormat="false" customHeight="false" hidden="false" ht="12.1" outlineLevel="0" r="5">
      <c r="A5" s="39" t="n">
        <v>44321</v>
      </c>
      <c r="B5" s="16" t="s">
        <v>1185</v>
      </c>
      <c r="C5" s="16" t="s">
        <v>696</v>
      </c>
      <c r="D5" s="16" t="s">
        <v>1191</v>
      </c>
      <c r="E5" s="6" t="n">
        <v>1000</v>
      </c>
      <c r="F5" s="7" t="n">
        <v>1</v>
      </c>
      <c r="G5" s="6" t="n">
        <v>38.39</v>
      </c>
      <c r="H5" s="6" t="n">
        <v>5</v>
      </c>
      <c r="I5" s="6" t="n">
        <v>38.39</v>
      </c>
      <c r="J5" s="6" t="n">
        <v>33.39</v>
      </c>
    </row>
    <row collapsed="false" customFormat="false" customHeight="false" hidden="false" ht="12.1" outlineLevel="0" r="6">
      <c r="A6" s="39" t="n">
        <v>44381</v>
      </c>
      <c r="B6" s="16" t="s">
        <v>1185</v>
      </c>
      <c r="C6" s="16" t="s">
        <v>704</v>
      </c>
      <c r="D6" s="16" t="s">
        <v>1192</v>
      </c>
      <c r="E6" s="6" t="n">
        <v>1000</v>
      </c>
      <c r="F6" s="7" t="n">
        <v>1</v>
      </c>
      <c r="G6" s="6" t="n">
        <v>23.93</v>
      </c>
      <c r="H6" s="6" t="n">
        <v>3</v>
      </c>
      <c r="I6" s="6" t="n">
        <v>23.93</v>
      </c>
      <c r="J6" s="6" t="n">
        <v>20.93</v>
      </c>
    </row>
    <row collapsed="false" customFormat="false" customHeight="false" hidden="false" ht="12.1" outlineLevel="0" r="7">
      <c r="A7" s="39" t="n">
        <v>44411</v>
      </c>
      <c r="B7" s="16" t="s">
        <v>1185</v>
      </c>
      <c r="C7" s="16" t="s">
        <v>694</v>
      </c>
      <c r="D7" s="16" t="s">
        <v>1189</v>
      </c>
      <c r="E7" s="6" t="n">
        <v>1000</v>
      </c>
      <c r="F7" s="7" t="n">
        <v>1</v>
      </c>
      <c r="G7" s="6" t="n">
        <v>43.13</v>
      </c>
      <c r="H7" s="6" t="n">
        <v>6</v>
      </c>
      <c r="I7" s="6" t="n">
        <v>43.13</v>
      </c>
      <c r="J7" s="6" t="n">
        <v>37.13</v>
      </c>
    </row>
    <row collapsed="false" customFormat="false" customHeight="false" hidden="false" ht="12.1" outlineLevel="0" r="8">
      <c r="A8" s="39" t="n">
        <v>44411</v>
      </c>
      <c r="B8" s="16" t="s">
        <v>1185</v>
      </c>
      <c r="C8" s="16" t="s">
        <v>104</v>
      </c>
      <c r="D8" s="16" t="s">
        <v>106</v>
      </c>
      <c r="E8" s="6" t="n">
        <v>1000</v>
      </c>
      <c r="F8" s="7" t="n">
        <v>3</v>
      </c>
      <c r="G8" s="6" t="n">
        <v>30.42</v>
      </c>
      <c r="H8" s="6" t="n">
        <v>12</v>
      </c>
      <c r="I8" s="6" t="n">
        <v>91.26</v>
      </c>
      <c r="J8" s="6" t="n">
        <v>79.26</v>
      </c>
    </row>
    <row collapsed="false" customFormat="false" customHeight="false" hidden="false" ht="12.1" outlineLevel="0" r="9">
      <c r="A9" s="39" t="n">
        <v>44439</v>
      </c>
      <c r="B9" s="16" t="s">
        <v>1185</v>
      </c>
      <c r="C9" s="16" t="s">
        <v>695</v>
      </c>
      <c r="D9" s="16" t="s">
        <v>1190</v>
      </c>
      <c r="E9" s="6" t="n">
        <v>1000</v>
      </c>
      <c r="F9" s="7" t="n">
        <v>1</v>
      </c>
      <c r="G9" s="6" t="n">
        <v>32.41</v>
      </c>
      <c r="H9" s="6" t="n">
        <v>4</v>
      </c>
      <c r="I9" s="6" t="n">
        <v>32.41</v>
      </c>
      <c r="J9" s="6" t="n">
        <v>28.41</v>
      </c>
    </row>
    <row collapsed="false" customFormat="false" customHeight="false" hidden="false" ht="12.1" outlineLevel="0" r="10">
      <c r="A10" s="39" t="n">
        <v>44472</v>
      </c>
      <c r="B10" s="16" t="s">
        <v>1185</v>
      </c>
      <c r="C10" s="16" t="s">
        <v>704</v>
      </c>
      <c r="D10" s="16" t="s">
        <v>1192</v>
      </c>
      <c r="E10" s="6" t="n">
        <v>1000</v>
      </c>
      <c r="F10" s="7" t="n">
        <v>1</v>
      </c>
      <c r="G10" s="6" t="n">
        <v>23.93</v>
      </c>
      <c r="H10" s="6" t="n">
        <v>3</v>
      </c>
      <c r="I10" s="6" t="n">
        <v>23.93</v>
      </c>
      <c r="J10" s="6" t="n">
        <v>20.93</v>
      </c>
    </row>
    <row collapsed="false" customFormat="false" customHeight="false" hidden="false" ht="12.1" outlineLevel="0" r="11">
      <c r="A11" s="39" t="n">
        <v>44503</v>
      </c>
      <c r="B11" s="16" t="s">
        <v>1185</v>
      </c>
      <c r="C11" s="16" t="s">
        <v>696</v>
      </c>
      <c r="D11" s="16" t="s">
        <v>1191</v>
      </c>
      <c r="E11" s="6" t="n">
        <v>1000</v>
      </c>
      <c r="F11" s="7" t="n">
        <v>1</v>
      </c>
      <c r="G11" s="6" t="n">
        <v>38.39</v>
      </c>
      <c r="H11" s="6" t="n">
        <v>5</v>
      </c>
      <c r="I11" s="6" t="n">
        <v>38.39</v>
      </c>
      <c r="J11" s="6" t="n">
        <v>33.39</v>
      </c>
    </row>
    <row collapsed="false" customFormat="false" customHeight="false" hidden="false" ht="12.1" outlineLevel="0" r="12">
      <c r="A12" s="39" t="n">
        <v>44503</v>
      </c>
      <c r="B12" s="16" t="s">
        <v>1185</v>
      </c>
      <c r="C12" s="16" t="s">
        <v>703</v>
      </c>
      <c r="D12" s="16" t="s">
        <v>1193</v>
      </c>
      <c r="E12" s="6" t="n">
        <v>1000</v>
      </c>
      <c r="F12" s="7" t="n">
        <v>3</v>
      </c>
      <c r="G12" s="6" t="n">
        <v>42.38</v>
      </c>
      <c r="H12" s="6" t="n">
        <v>17</v>
      </c>
      <c r="I12" s="6" t="n">
        <v>127.14</v>
      </c>
      <c r="J12" s="6" t="n">
        <v>110.14</v>
      </c>
    </row>
    <row collapsed="false" customFormat="false" customHeight="false" hidden="false" ht="12.1" outlineLevel="0" r="13">
      <c r="A13" s="39" t="n">
        <v>44516</v>
      </c>
      <c r="B13" s="16" t="s">
        <v>1185</v>
      </c>
      <c r="C13" s="16" t="s">
        <v>705</v>
      </c>
      <c r="D13" s="16" t="s">
        <v>1194</v>
      </c>
      <c r="E13" s="6" t="n">
        <v>1000</v>
      </c>
      <c r="F13" s="7" t="n">
        <v>1</v>
      </c>
      <c r="G13" s="6" t="n">
        <v>35.65</v>
      </c>
      <c r="H13" s="6" t="n">
        <v>5</v>
      </c>
      <c r="I13" s="6" t="n">
        <v>35.65</v>
      </c>
      <c r="J13" s="6" t="n">
        <v>30.65</v>
      </c>
    </row>
    <row collapsed="false" customFormat="false" customHeight="false" hidden="false" ht="12.1" outlineLevel="0" r="14">
      <c r="A14" s="39" t="n">
        <v>44563</v>
      </c>
      <c r="B14" s="16" t="s">
        <v>1185</v>
      </c>
      <c r="C14" s="16" t="s">
        <v>704</v>
      </c>
      <c r="D14" s="16" t="s">
        <v>1192</v>
      </c>
      <c r="E14" s="6" t="n">
        <v>1000</v>
      </c>
      <c r="F14" s="7" t="n">
        <v>1</v>
      </c>
      <c r="G14" s="6" t="n">
        <v>23.93</v>
      </c>
      <c r="H14" s="6" t="n">
        <v>3</v>
      </c>
      <c r="I14" s="6" t="n">
        <v>23.93</v>
      </c>
      <c r="J14" s="6" t="n">
        <v>20.93</v>
      </c>
    </row>
    <row collapsed="false" customFormat="false" customHeight="false" hidden="false" ht="12.1" outlineLevel="0" r="15">
      <c r="A15" s="39" t="n">
        <v>44593</v>
      </c>
      <c r="B15" s="16" t="s">
        <v>1185</v>
      </c>
      <c r="C15" s="16" t="s">
        <v>694</v>
      </c>
      <c r="D15" s="16" t="s">
        <v>1189</v>
      </c>
      <c r="E15" s="6" t="n">
        <v>1000</v>
      </c>
      <c r="F15" s="7" t="n">
        <v>1</v>
      </c>
      <c r="G15" s="6" t="n">
        <v>43.13</v>
      </c>
      <c r="H15" s="6" t="n">
        <v>6</v>
      </c>
      <c r="I15" s="6" t="n">
        <v>43.13</v>
      </c>
      <c r="J15" s="6" t="n">
        <v>37.13</v>
      </c>
    </row>
    <row collapsed="false" customFormat="false" customHeight="false" hidden="false" ht="12.1" outlineLevel="0" r="16">
      <c r="A16" s="39" t="n">
        <v>44593</v>
      </c>
      <c r="B16" s="16" t="s">
        <v>1185</v>
      </c>
      <c r="C16" s="16" t="s">
        <v>104</v>
      </c>
      <c r="D16" s="16" t="s">
        <v>106</v>
      </c>
      <c r="E16" s="6" t="n">
        <v>1000</v>
      </c>
      <c r="F16" s="7" t="n">
        <v>4</v>
      </c>
      <c r="G16" s="6" t="n">
        <v>30.42</v>
      </c>
      <c r="H16" s="6" t="n">
        <v>16</v>
      </c>
      <c r="I16" s="6" t="n">
        <v>121.68</v>
      </c>
      <c r="J16" s="6" t="n">
        <v>105.68</v>
      </c>
    </row>
    <row collapsed="false" customFormat="false" customHeight="false" hidden="false" ht="12.1" outlineLevel="0" r="17">
      <c r="A17" s="39" t="n">
        <v>44621</v>
      </c>
      <c r="B17" s="16" t="s">
        <v>1185</v>
      </c>
      <c r="C17" s="16" t="s">
        <v>695</v>
      </c>
      <c r="D17" s="16" t="s">
        <v>1190</v>
      </c>
      <c r="E17" s="6" t="n">
        <v>1000</v>
      </c>
      <c r="F17" s="7" t="n">
        <v>1</v>
      </c>
      <c r="G17" s="6" t="n">
        <v>32.41</v>
      </c>
      <c r="H17" s="6" t="n">
        <v>4</v>
      </c>
      <c r="I17" s="6" t="n">
        <v>32.41</v>
      </c>
      <c r="J17" s="6" t="n">
        <v>28.41</v>
      </c>
    </row>
    <row collapsed="false" customFormat="false" customHeight="false" hidden="false" ht="12.1" outlineLevel="0" r="18">
      <c r="A18" s="39" t="n">
        <v>44654</v>
      </c>
      <c r="B18" s="16" t="s">
        <v>1185</v>
      </c>
      <c r="C18" s="16" t="s">
        <v>704</v>
      </c>
      <c r="D18" s="16" t="s">
        <v>1192</v>
      </c>
      <c r="E18" s="6" t="n">
        <v>1000</v>
      </c>
      <c r="F18" s="7" t="n">
        <v>1</v>
      </c>
      <c r="G18" s="6" t="n">
        <v>23.93</v>
      </c>
      <c r="H18" s="6" t="n">
        <v>3</v>
      </c>
      <c r="I18" s="6" t="n">
        <v>23.93</v>
      </c>
      <c r="J18" s="6" t="n">
        <v>20.93</v>
      </c>
    </row>
    <row collapsed="false" customFormat="false" customHeight="false" hidden="false" ht="12.1" outlineLevel="0" r="19">
      <c r="A19" s="39" t="n">
        <v>44685</v>
      </c>
      <c r="B19" s="16" t="s">
        <v>1185</v>
      </c>
      <c r="C19" s="16" t="s">
        <v>696</v>
      </c>
      <c r="D19" s="16" t="s">
        <v>1191</v>
      </c>
      <c r="E19" s="6" t="n">
        <v>1000</v>
      </c>
      <c r="F19" s="7" t="n">
        <v>1</v>
      </c>
      <c r="G19" s="6" t="n">
        <v>38.39</v>
      </c>
      <c r="H19" s="6" t="n">
        <v>5</v>
      </c>
      <c r="I19" s="6" t="n">
        <v>38.39</v>
      </c>
      <c r="J19" s="6" t="n">
        <v>33.39</v>
      </c>
    </row>
    <row collapsed="false" customFormat="false" customHeight="false" hidden="false" ht="12.1" outlineLevel="0" r="20">
      <c r="A20" s="39" t="n">
        <v>44685</v>
      </c>
      <c r="B20" s="16" t="s">
        <v>1185</v>
      </c>
      <c r="C20" s="16" t="s">
        <v>703</v>
      </c>
      <c r="D20" s="16" t="s">
        <v>1193</v>
      </c>
      <c r="E20" s="6" t="n">
        <v>1000</v>
      </c>
      <c r="F20" s="7" t="n">
        <v>3</v>
      </c>
      <c r="G20" s="6" t="n">
        <v>42.38</v>
      </c>
      <c r="H20" s="6" t="n">
        <v>17</v>
      </c>
      <c r="I20" s="6" t="n">
        <v>127.14</v>
      </c>
      <c r="J20" s="6" t="n">
        <v>110.14</v>
      </c>
    </row>
    <row collapsed="false" customFormat="false" customHeight="false" hidden="false" ht="12.1" outlineLevel="0" r="21">
      <c r="A21" s="39" t="n">
        <v>44698</v>
      </c>
      <c r="B21" s="16" t="s">
        <v>1185</v>
      </c>
      <c r="C21" s="16" t="s">
        <v>705</v>
      </c>
      <c r="D21" s="16" t="s">
        <v>1194</v>
      </c>
      <c r="E21" s="6" t="n">
        <v>1000</v>
      </c>
      <c r="F21" s="7" t="n">
        <v>1</v>
      </c>
      <c r="G21" s="6" t="n">
        <v>35.65</v>
      </c>
      <c r="H21" s="6" t="n">
        <v>5</v>
      </c>
      <c r="I21" s="6" t="n">
        <v>35.65</v>
      </c>
      <c r="J21" s="6" t="n">
        <v>30.65</v>
      </c>
    </row>
    <row collapsed="false" customFormat="false" customHeight="false" hidden="false" ht="12.1" outlineLevel="0" r="22">
      <c r="A22" s="39" t="n">
        <v>44745</v>
      </c>
      <c r="B22" s="16" t="s">
        <v>1185</v>
      </c>
      <c r="C22" s="16" t="s">
        <v>704</v>
      </c>
      <c r="D22" s="16" t="s">
        <v>1192</v>
      </c>
      <c r="E22" s="6" t="n">
        <v>1000</v>
      </c>
      <c r="F22" s="7" t="n">
        <v>1</v>
      </c>
      <c r="G22" s="6" t="n">
        <v>23.93</v>
      </c>
      <c r="H22" s="6" t="n">
        <v>3</v>
      </c>
      <c r="I22" s="6" t="n">
        <v>23.93</v>
      </c>
      <c r="J22" s="6" t="n">
        <v>20.93</v>
      </c>
    </row>
    <row collapsed="false" customFormat="false" customHeight="false" hidden="false" ht="12.1" outlineLevel="0" r="23">
      <c r="A23" s="39" t="n">
        <v>44775</v>
      </c>
      <c r="B23" s="16" t="s">
        <v>1185</v>
      </c>
      <c r="C23" s="16" t="s">
        <v>104</v>
      </c>
      <c r="D23" s="16" t="s">
        <v>106</v>
      </c>
      <c r="E23" s="6" t="n">
        <v>1000</v>
      </c>
      <c r="F23" s="7" t="n">
        <v>4</v>
      </c>
      <c r="G23" s="6" t="n">
        <v>30.42</v>
      </c>
      <c r="H23" s="6" t="n">
        <v>16</v>
      </c>
      <c r="I23" s="6" t="n">
        <v>121.68</v>
      </c>
      <c r="J23" s="6" t="n">
        <v>105.68</v>
      </c>
    </row>
    <row collapsed="false" customFormat="false" customHeight="false" hidden="false" ht="12.1" outlineLevel="0" r="24">
      <c r="A24" s="39" t="n">
        <v>44776</v>
      </c>
      <c r="B24" s="16" t="s">
        <v>1185</v>
      </c>
      <c r="C24" s="16" t="s">
        <v>694</v>
      </c>
      <c r="D24" s="16" t="s">
        <v>1189</v>
      </c>
      <c r="E24" s="6" t="n">
        <v>1000</v>
      </c>
      <c r="F24" s="7" t="n">
        <v>1</v>
      </c>
      <c r="G24" s="6" t="n">
        <v>43.13</v>
      </c>
      <c r="H24" s="6" t="n">
        <v>5</v>
      </c>
      <c r="I24" s="6" t="n">
        <v>43.13</v>
      </c>
      <c r="J24" s="6" t="n">
        <v>38.13</v>
      </c>
    </row>
    <row collapsed="false" customFormat="false" customHeight="false" hidden="false" ht="12.1" outlineLevel="0" r="25">
      <c r="A25" s="39" t="n">
        <v>44803</v>
      </c>
      <c r="B25" s="16" t="s">
        <v>1185</v>
      </c>
      <c r="C25" s="16" t="s">
        <v>695</v>
      </c>
      <c r="D25" s="16" t="s">
        <v>1190</v>
      </c>
      <c r="E25" s="6" t="n">
        <v>1000</v>
      </c>
      <c r="F25" s="7" t="n">
        <v>1</v>
      </c>
      <c r="G25" s="6" t="n">
        <v>32.41</v>
      </c>
      <c r="H25" s="6" t="n">
        <v>4</v>
      </c>
      <c r="I25" s="6" t="n">
        <v>32.41</v>
      </c>
      <c r="J25" s="6" t="n">
        <v>28.41</v>
      </c>
    </row>
    <row collapsed="false" customFormat="false" customHeight="false" hidden="false" ht="12.1" outlineLevel="0" r="26">
      <c r="A26" s="39" t="n">
        <v>44836</v>
      </c>
      <c r="B26" s="16" t="s">
        <v>1185</v>
      </c>
      <c r="C26" s="16" t="s">
        <v>704</v>
      </c>
      <c r="D26" s="16" t="s">
        <v>1192</v>
      </c>
      <c r="E26" s="6" t="n">
        <v>1000</v>
      </c>
      <c r="F26" s="7" t="n">
        <v>1</v>
      </c>
      <c r="G26" s="6" t="n">
        <v>23.93</v>
      </c>
      <c r="H26" s="6" t="n">
        <v>3</v>
      </c>
      <c r="I26" s="6" t="n">
        <v>23.93</v>
      </c>
      <c r="J26" s="6" t="n">
        <v>20.93</v>
      </c>
    </row>
    <row collapsed="false" customFormat="false" customHeight="false" hidden="false" ht="12.1" outlineLevel="0" r="27">
      <c r="A27" s="39" t="n">
        <v>44867</v>
      </c>
      <c r="B27" s="16" t="s">
        <v>1185</v>
      </c>
      <c r="C27" s="16" t="s">
        <v>703</v>
      </c>
      <c r="D27" s="16" t="s">
        <v>1193</v>
      </c>
      <c r="E27" s="6" t="n">
        <v>1000</v>
      </c>
      <c r="F27" s="7" t="n">
        <v>3</v>
      </c>
      <c r="G27" s="6" t="n">
        <v>42.38</v>
      </c>
      <c r="H27" s="6" t="n">
        <v>17</v>
      </c>
      <c r="I27" s="6" t="n">
        <v>127.14</v>
      </c>
      <c r="J27" s="6" t="n">
        <v>110.14</v>
      </c>
    </row>
    <row collapsed="false" customFormat="false" customHeight="false" hidden="false" ht="12.1" outlineLevel="0" r="28">
      <c r="A28" s="39" t="n">
        <v>44868</v>
      </c>
      <c r="B28" s="16" t="s">
        <v>1185</v>
      </c>
      <c r="C28" s="16" t="s">
        <v>696</v>
      </c>
      <c r="D28" s="16" t="s">
        <v>1191</v>
      </c>
      <c r="E28" s="6" t="n">
        <v>1000</v>
      </c>
      <c r="F28" s="7" t="n">
        <v>1</v>
      </c>
      <c r="G28" s="6" t="n">
        <v>38.39</v>
      </c>
      <c r="H28" s="6" t="n">
        <v>4</v>
      </c>
      <c r="I28" s="6" t="n">
        <v>38.39</v>
      </c>
      <c r="J28" s="6" t="n">
        <v>34.39</v>
      </c>
    </row>
    <row collapsed="false" customFormat="false" customHeight="false" hidden="false" ht="12.1" outlineLevel="0" r="29">
      <c r="A29" s="39" t="n">
        <v>44880</v>
      </c>
      <c r="B29" s="16" t="s">
        <v>1185</v>
      </c>
      <c r="C29" s="16" t="s">
        <v>705</v>
      </c>
      <c r="D29" s="16" t="s">
        <v>1194</v>
      </c>
      <c r="E29" s="6" t="n">
        <v>1000</v>
      </c>
      <c r="F29" s="7" t="n">
        <v>1</v>
      </c>
      <c r="G29" s="6" t="n">
        <v>35.65</v>
      </c>
      <c r="H29" s="6" t="n">
        <v>5</v>
      </c>
      <c r="I29" s="6" t="n">
        <v>35.65</v>
      </c>
      <c r="J29" s="6" t="n">
        <v>30.65</v>
      </c>
    </row>
    <row collapsed="false" customFormat="false" customHeight="false" hidden="false" ht="12.1" outlineLevel="0" r="30">
      <c r="A30" s="39" t="n">
        <v>44927</v>
      </c>
      <c r="B30" s="16" t="s">
        <v>1185</v>
      </c>
      <c r="C30" s="16" t="s">
        <v>704</v>
      </c>
      <c r="D30" s="16" t="s">
        <v>1192</v>
      </c>
      <c r="E30" s="6" t="n">
        <v>1000</v>
      </c>
      <c r="F30" s="7" t="n">
        <v>1</v>
      </c>
      <c r="G30" s="6" t="n">
        <v>23.93</v>
      </c>
      <c r="H30" s="6" t="n">
        <v>3</v>
      </c>
      <c r="I30" s="6" t="n">
        <v>23.93</v>
      </c>
      <c r="J30" s="6" t="n">
        <v>20.93</v>
      </c>
    </row>
    <row collapsed="false" customFormat="false" customHeight="false" hidden="false" ht="12.1" outlineLevel="0" r="31">
      <c r="A31" s="39" t="n">
        <v>44957</v>
      </c>
      <c r="B31" s="16" t="s">
        <v>1185</v>
      </c>
      <c r="C31" s="16" t="s">
        <v>104</v>
      </c>
      <c r="D31" s="16" t="s">
        <v>106</v>
      </c>
      <c r="E31" s="6" t="n">
        <v>1000</v>
      </c>
      <c r="F31" s="7" t="n">
        <v>4</v>
      </c>
      <c r="G31" s="6" t="n">
        <v>30.42</v>
      </c>
      <c r="H31" s="6" t="n">
        <v>16</v>
      </c>
      <c r="I31" s="6" t="n">
        <v>121.68</v>
      </c>
      <c r="J31" s="6" t="n">
        <v>105.68</v>
      </c>
    </row>
    <row collapsed="false" customFormat="false" customHeight="false" hidden="false" ht="12.1" outlineLevel="0" r="32">
      <c r="A32" s="39" t="n">
        <v>44985</v>
      </c>
      <c r="B32" s="16" t="s">
        <v>1185</v>
      </c>
      <c r="C32" s="16" t="s">
        <v>695</v>
      </c>
      <c r="D32" s="16" t="s">
        <v>1190</v>
      </c>
      <c r="E32" s="6" t="n">
        <v>1000</v>
      </c>
      <c r="F32" s="7" t="n">
        <v>1</v>
      </c>
      <c r="G32" s="6" t="n">
        <v>32.41</v>
      </c>
      <c r="H32" s="6" t="n">
        <v>4</v>
      </c>
      <c r="I32" s="6" t="n">
        <v>32.41</v>
      </c>
      <c r="J32" s="6" t="n">
        <v>28.41</v>
      </c>
    </row>
    <row collapsed="false" customFormat="false" customHeight="false" hidden="false" ht="12.1" outlineLevel="0" r="33">
      <c r="A33" s="39" t="n">
        <v>45018</v>
      </c>
      <c r="B33" s="16" t="s">
        <v>1185</v>
      </c>
      <c r="C33" s="16" t="s">
        <v>704</v>
      </c>
      <c r="D33" s="16" t="s">
        <v>1192</v>
      </c>
      <c r="E33" s="6" t="n">
        <v>1000</v>
      </c>
      <c r="F33" s="7" t="n">
        <v>1</v>
      </c>
      <c r="G33" s="6" t="n">
        <v>23.93</v>
      </c>
      <c r="H33" s="6" t="n">
        <v>3</v>
      </c>
      <c r="I33" s="6" t="n">
        <v>23.93</v>
      </c>
      <c r="J33" s="6" t="n">
        <v>20.93</v>
      </c>
    </row>
    <row collapsed="false" customFormat="false" customHeight="false" hidden="false" ht="12.1" outlineLevel="0" r="34">
      <c r="A34" s="39" t="n">
        <v>45049</v>
      </c>
      <c r="B34" s="16" t="s">
        <v>1185</v>
      </c>
      <c r="C34" s="16" t="s">
        <v>703</v>
      </c>
      <c r="D34" s="16" t="s">
        <v>1193</v>
      </c>
      <c r="E34" s="6" t="n">
        <v>1000</v>
      </c>
      <c r="F34" s="7" t="n">
        <v>3</v>
      </c>
      <c r="G34" s="6" t="n">
        <v>42.38</v>
      </c>
      <c r="H34" s="6" t="n">
        <v>17</v>
      </c>
      <c r="I34" s="6" t="n">
        <v>127.14</v>
      </c>
      <c r="J34" s="6" t="n">
        <v>110.14</v>
      </c>
    </row>
    <row collapsed="false" customFormat="false" customHeight="false" hidden="false" ht="12.1" outlineLevel="0" r="35">
      <c r="A35" s="39" t="n">
        <v>45062</v>
      </c>
      <c r="B35" s="16" t="s">
        <v>1185</v>
      </c>
      <c r="C35" s="16" t="s">
        <v>705</v>
      </c>
      <c r="D35" s="16" t="s">
        <v>1194</v>
      </c>
      <c r="E35" s="6" t="n">
        <v>1000</v>
      </c>
      <c r="F35" s="7" t="n">
        <v>1</v>
      </c>
      <c r="G35" s="6" t="n">
        <v>35.65</v>
      </c>
      <c r="H35" s="6" t="n">
        <v>5</v>
      </c>
      <c r="I35" s="6" t="n">
        <v>35.65</v>
      </c>
      <c r="J35" s="6" t="n">
        <v>30.65</v>
      </c>
    </row>
    <row collapsed="false" customFormat="false" customHeight="false" hidden="false" ht="12.1" outlineLevel="0" r="36">
      <c r="A36" s="39" t="n">
        <v>45109</v>
      </c>
      <c r="B36" s="16" t="s">
        <v>1185</v>
      </c>
      <c r="C36" s="16" t="s">
        <v>704</v>
      </c>
      <c r="D36" s="16" t="s">
        <v>1192</v>
      </c>
      <c r="E36" s="6" t="n">
        <v>1000</v>
      </c>
      <c r="F36" s="7" t="n">
        <v>1</v>
      </c>
      <c r="G36" s="6" t="n">
        <v>23.93</v>
      </c>
      <c r="H36" s="6" t="n">
        <v>3</v>
      </c>
      <c r="I36" s="6" t="n">
        <v>23.93</v>
      </c>
      <c r="J36" s="6" t="n">
        <v>20.93</v>
      </c>
    </row>
    <row collapsed="false" customFormat="false" customHeight="false" hidden="false" ht="12.1" outlineLevel="0" r="37">
      <c r="A37" s="39" t="n">
        <v>45139</v>
      </c>
      <c r="B37" s="16" t="s">
        <v>1185</v>
      </c>
      <c r="C37" s="16" t="s">
        <v>104</v>
      </c>
      <c r="D37" s="16" t="s">
        <v>106</v>
      </c>
      <c r="E37" s="6" t="n">
        <v>1000</v>
      </c>
      <c r="F37" s="7" t="n">
        <v>4</v>
      </c>
      <c r="G37" s="6" t="n">
        <v>30.42</v>
      </c>
      <c r="H37" s="6" t="n">
        <v>16</v>
      </c>
      <c r="I37" s="6" t="n">
        <v>121.68</v>
      </c>
      <c r="J37" s="6" t="n">
        <v>105.68</v>
      </c>
    </row>
    <row collapsed="false" customFormat="false" customHeight="false" hidden="false" ht="12.1" outlineLevel="0" r="38">
      <c r="A38" s="39" t="n">
        <v>45155</v>
      </c>
      <c r="B38" s="16" t="s">
        <v>1185</v>
      </c>
      <c r="C38" s="16" t="s">
        <v>111</v>
      </c>
      <c r="D38" s="16" t="s">
        <v>112</v>
      </c>
      <c r="E38" s="6" t="n">
        <v>1000</v>
      </c>
      <c r="F38" s="7" t="n">
        <v>1</v>
      </c>
      <c r="G38" s="6" t="n">
        <v>51.86</v>
      </c>
      <c r="H38" s="6" t="n">
        <v>7</v>
      </c>
      <c r="I38" s="6" t="n">
        <v>51.86</v>
      </c>
      <c r="J38" s="6" t="n">
        <v>44.86</v>
      </c>
    </row>
    <row collapsed="false" customFormat="false" customHeight="false" hidden="false" ht="12.1" outlineLevel="0" r="39">
      <c r="A39" s="39" t="n">
        <v>45167</v>
      </c>
      <c r="B39" s="16" t="s">
        <v>1185</v>
      </c>
      <c r="C39" s="16" t="s">
        <v>695</v>
      </c>
      <c r="D39" s="16" t="s">
        <v>1190</v>
      </c>
      <c r="E39" s="6" t="n">
        <v>1000</v>
      </c>
      <c r="F39" s="7" t="n">
        <v>1</v>
      </c>
      <c r="G39" s="6" t="n">
        <v>32.41</v>
      </c>
      <c r="H39" s="6" t="n">
        <v>4</v>
      </c>
      <c r="I39" s="6" t="n">
        <v>32.41</v>
      </c>
      <c r="J39" s="6" t="n">
        <v>28.41</v>
      </c>
    </row>
    <row collapsed="false" customFormat="false" customHeight="false" hidden="false" ht="12.1" outlineLevel="0" r="40">
      <c r="A40" s="39" t="n">
        <v>45200</v>
      </c>
      <c r="B40" s="16" t="s">
        <v>1185</v>
      </c>
      <c r="C40" s="16" t="s">
        <v>704</v>
      </c>
      <c r="D40" s="16" t="s">
        <v>1192</v>
      </c>
      <c r="E40" s="6" t="n">
        <v>1000</v>
      </c>
      <c r="F40" s="7" t="n">
        <v>1</v>
      </c>
      <c r="G40" s="6" t="n">
        <v>23.93</v>
      </c>
      <c r="H40" s="6" t="n">
        <v>3</v>
      </c>
      <c r="I40" s="6" t="n">
        <v>23.93</v>
      </c>
      <c r="J40" s="6" t="n">
        <v>20.93</v>
      </c>
    </row>
    <row collapsed="false" customFormat="false" customHeight="false" hidden="false" ht="12.1" outlineLevel="0" r="41">
      <c r="A41" s="39" t="n">
        <v>45218</v>
      </c>
      <c r="B41" s="16" t="s">
        <v>1185</v>
      </c>
      <c r="C41" s="16" t="s">
        <v>707</v>
      </c>
      <c r="D41" s="16" t="s">
        <v>1195</v>
      </c>
      <c r="E41" s="6" t="n">
        <v>1000</v>
      </c>
      <c r="F41" s="7" t="n">
        <v>1</v>
      </c>
      <c r="G41" s="6" t="n">
        <v>32.54</v>
      </c>
      <c r="H41" s="6" t="n">
        <v>4</v>
      </c>
      <c r="I41" s="6" t="n">
        <v>32.54</v>
      </c>
      <c r="J41" s="6" t="n">
        <v>28.54</v>
      </c>
    </row>
    <row collapsed="false" customFormat="false" customHeight="false" hidden="false" ht="12.1" outlineLevel="0" r="42">
      <c r="A42" s="39" t="n">
        <v>45229</v>
      </c>
      <c r="B42" s="16" t="s">
        <v>1185</v>
      </c>
      <c r="C42" s="16" t="s">
        <v>132</v>
      </c>
      <c r="D42" s="16" t="s">
        <v>133</v>
      </c>
      <c r="E42" s="6" t="n">
        <v>1000</v>
      </c>
      <c r="F42" s="7" t="n">
        <v>1</v>
      </c>
      <c r="G42" s="6" t="n">
        <v>29.17</v>
      </c>
      <c r="H42" s="6" t="n">
        <v>4</v>
      </c>
      <c r="I42" s="6" t="n">
        <v>29.17</v>
      </c>
      <c r="J42" s="6" t="n">
        <v>25.17</v>
      </c>
    </row>
    <row collapsed="false" customFormat="false" customHeight="false" hidden="false" ht="12.1" outlineLevel="0" r="43">
      <c r="A43" s="39" t="n">
        <v>45231</v>
      </c>
      <c r="B43" s="16" t="s">
        <v>1185</v>
      </c>
      <c r="C43" s="16" t="s">
        <v>703</v>
      </c>
      <c r="D43" s="16" t="s">
        <v>1193</v>
      </c>
      <c r="E43" s="6" t="n">
        <v>1000</v>
      </c>
      <c r="F43" s="7" t="n">
        <v>3</v>
      </c>
      <c r="G43" s="6" t="n">
        <v>42.38</v>
      </c>
      <c r="H43" s="6" t="n">
        <v>17</v>
      </c>
      <c r="I43" s="6" t="n">
        <v>127.14</v>
      </c>
      <c r="J43" s="6" t="n">
        <v>110.14</v>
      </c>
    </row>
    <row collapsed="false" customFormat="false" customHeight="false" hidden="false" ht="12.1" outlineLevel="0" r="44">
      <c r="A44" s="39" t="n">
        <v>45244</v>
      </c>
      <c r="B44" s="16" t="s">
        <v>1185</v>
      </c>
      <c r="C44" s="16" t="s">
        <v>705</v>
      </c>
      <c r="D44" s="16" t="s">
        <v>1194</v>
      </c>
      <c r="E44" s="6" t="n">
        <v>1000</v>
      </c>
      <c r="F44" s="7" t="n">
        <v>1</v>
      </c>
      <c r="G44" s="6" t="n">
        <v>35.65</v>
      </c>
      <c r="H44" s="6" t="n">
        <v>5</v>
      </c>
      <c r="I44" s="6" t="n">
        <v>35.65</v>
      </c>
      <c r="J44" s="6" t="n">
        <v>30.65</v>
      </c>
    </row>
    <row collapsed="false" customFormat="false" customHeight="false" hidden="false" ht="12.1" outlineLevel="0" r="45">
      <c r="A45" s="39" t="n">
        <v>45264</v>
      </c>
      <c r="B45" s="16" t="s">
        <v>1185</v>
      </c>
      <c r="C45" s="16" t="s">
        <v>114</v>
      </c>
      <c r="D45" s="16" t="s">
        <v>115</v>
      </c>
      <c r="E45" s="6" t="n">
        <v>1000</v>
      </c>
      <c r="F45" s="7" t="n">
        <v>1</v>
      </c>
      <c r="G45" s="6" t="n">
        <v>56.1</v>
      </c>
      <c r="H45" s="6" t="n">
        <v>7</v>
      </c>
      <c r="I45" s="6" t="n">
        <v>56.1</v>
      </c>
      <c r="J45" s="6" t="n">
        <v>49.1</v>
      </c>
    </row>
    <row collapsed="false" customFormat="false" customHeight="false" hidden="false" ht="12.1" outlineLevel="0" r="46">
      <c r="A46" s="39" t="n">
        <v>45265</v>
      </c>
      <c r="B46" s="16" t="s">
        <v>1185</v>
      </c>
      <c r="C46" s="16" t="s">
        <v>117</v>
      </c>
      <c r="D46" s="16" t="s">
        <v>118</v>
      </c>
      <c r="E46" s="6" t="n">
        <v>1000</v>
      </c>
      <c r="F46" s="7" t="n">
        <v>1</v>
      </c>
      <c r="G46" s="6" t="n">
        <v>56.84</v>
      </c>
      <c r="H46" s="6" t="n">
        <v>7</v>
      </c>
      <c r="I46" s="6" t="n">
        <v>56.84</v>
      </c>
      <c r="J46" s="6" t="n">
        <v>49.84</v>
      </c>
    </row>
    <row collapsed="false" customFormat="false" customHeight="false" hidden="false" ht="12.1" outlineLevel="0" r="47">
      <c r="A47" s="39" t="n">
        <v>45291</v>
      </c>
      <c r="B47" s="16" t="s">
        <v>1185</v>
      </c>
      <c r="C47" s="16" t="s">
        <v>704</v>
      </c>
      <c r="D47" s="16" t="s">
        <v>1192</v>
      </c>
      <c r="E47" s="6" t="n">
        <v>1000</v>
      </c>
      <c r="F47" s="7" t="n">
        <v>1</v>
      </c>
      <c r="G47" s="6" t="n">
        <v>23.93</v>
      </c>
      <c r="H47" s="6" t="n">
        <v>3</v>
      </c>
      <c r="I47" s="6" t="n">
        <v>23.93</v>
      </c>
      <c r="J47" s="6" t="n">
        <v>20.93</v>
      </c>
    </row>
    <row collapsed="false" customFormat="false" customHeight="false" hidden="false" ht="12.1" outlineLevel="0" r="48">
      <c r="A48" s="39" t="n">
        <v>45299</v>
      </c>
      <c r="B48" s="16" t="s">
        <v>1185</v>
      </c>
      <c r="C48" s="16" t="s">
        <v>135</v>
      </c>
      <c r="D48" s="16" t="s">
        <v>136</v>
      </c>
      <c r="E48" s="6" t="n">
        <v>1000</v>
      </c>
      <c r="F48" s="7" t="n">
        <v>1</v>
      </c>
      <c r="G48" s="6" t="n">
        <v>54.1</v>
      </c>
      <c r="H48" s="6" t="n">
        <v>7</v>
      </c>
      <c r="I48" s="6" t="n">
        <v>54.1</v>
      </c>
      <c r="J48" s="6" t="n">
        <v>47.1</v>
      </c>
    </row>
    <row collapsed="false" customFormat="false" customHeight="false" hidden="false" ht="12.1" outlineLevel="0" r="49">
      <c r="A49" s="39" t="n">
        <v>45309</v>
      </c>
      <c r="B49" s="16" t="s">
        <v>1185</v>
      </c>
      <c r="C49" s="16" t="s">
        <v>707</v>
      </c>
      <c r="D49" s="16" t="s">
        <v>1195</v>
      </c>
      <c r="E49" s="6" t="n">
        <v>1000</v>
      </c>
      <c r="F49" s="7" t="n">
        <v>1</v>
      </c>
      <c r="G49" s="6" t="n">
        <v>32.54</v>
      </c>
      <c r="H49" s="6" t="n">
        <v>4</v>
      </c>
      <c r="I49" s="6" t="n">
        <v>32.54</v>
      </c>
      <c r="J49" s="6" t="n">
        <v>28.54</v>
      </c>
    </row>
    <row collapsed="false" customFormat="false" customHeight="false" hidden="false" ht="12.1" outlineLevel="0" r="50">
      <c r="A50" s="39" t="n">
        <v>45320</v>
      </c>
      <c r="B50" s="16" t="s">
        <v>1185</v>
      </c>
      <c r="C50" s="16" t="s">
        <v>132</v>
      </c>
      <c r="D50" s="16" t="s">
        <v>133</v>
      </c>
      <c r="E50" s="6" t="n">
        <v>1000</v>
      </c>
      <c r="F50" s="7" t="n">
        <v>1</v>
      </c>
      <c r="G50" s="6" t="n">
        <v>29.17</v>
      </c>
      <c r="H50" s="6" t="n">
        <v>4</v>
      </c>
      <c r="I50" s="6" t="n">
        <v>29.17</v>
      </c>
      <c r="J50" s="6" t="n">
        <v>25.17</v>
      </c>
    </row>
    <row collapsed="false" customFormat="false" customHeight="false" hidden="false" ht="12.1" outlineLevel="0" r="51">
      <c r="A51" s="39" t="n">
        <v>45321</v>
      </c>
      <c r="B51" s="16" t="s">
        <v>1185</v>
      </c>
      <c r="C51" s="16" t="s">
        <v>104</v>
      </c>
      <c r="D51" s="16" t="s">
        <v>106</v>
      </c>
      <c r="E51" s="6" t="n">
        <v>1000</v>
      </c>
      <c r="F51" s="7" t="n">
        <v>5</v>
      </c>
      <c r="G51" s="6" t="n">
        <v>30.42</v>
      </c>
      <c r="H51" s="6" t="n">
        <v>20</v>
      </c>
      <c r="I51" s="6" t="n">
        <v>152.1</v>
      </c>
      <c r="J51" s="6" t="n">
        <v>132.1</v>
      </c>
    </row>
    <row collapsed="false" customFormat="false" customHeight="false" hidden="false" ht="12.1" outlineLevel="0" r="52">
      <c r="A52" s="39" t="n">
        <v>45337</v>
      </c>
      <c r="B52" s="16" t="s">
        <v>1185</v>
      </c>
      <c r="C52" s="16" t="s">
        <v>111</v>
      </c>
      <c r="D52" s="16" t="s">
        <v>112</v>
      </c>
      <c r="E52" s="6" t="n">
        <v>1000</v>
      </c>
      <c r="F52" s="7" t="n">
        <v>1</v>
      </c>
      <c r="G52" s="6" t="n">
        <v>51.86</v>
      </c>
      <c r="H52" s="6" t="n">
        <v>7</v>
      </c>
      <c r="I52" s="6" t="n">
        <v>51.86</v>
      </c>
      <c r="J52" s="6" t="n">
        <v>44.86</v>
      </c>
    </row>
    <row collapsed="false" customFormat="false" customHeight="false" hidden="false" ht="12.1" outlineLevel="0" r="53">
      <c r="A53" s="39" t="n">
        <v>45349</v>
      </c>
      <c r="B53" s="16" t="s">
        <v>1185</v>
      </c>
      <c r="C53" s="16" t="s">
        <v>695</v>
      </c>
      <c r="D53" s="16" t="s">
        <v>1190</v>
      </c>
      <c r="E53" s="6" t="n">
        <v>1000</v>
      </c>
      <c r="F53" s="7" t="n">
        <v>1</v>
      </c>
      <c r="G53" s="6" t="n">
        <v>32.41</v>
      </c>
      <c r="H53" s="6" t="n">
        <v>4</v>
      </c>
      <c r="I53" s="6" t="n">
        <v>32.41</v>
      </c>
      <c r="J53" s="6" t="n">
        <v>28.41</v>
      </c>
    </row>
    <row collapsed="false" customFormat="false" customHeight="false" hidden="false" ht="12.1" outlineLevel="0" r="54">
      <c r="A54" s="39" t="n">
        <v>45356</v>
      </c>
      <c r="B54" s="16" t="s">
        <v>1185</v>
      </c>
      <c r="C54" s="16" t="s">
        <v>126</v>
      </c>
      <c r="D54" s="16" t="s">
        <v>127</v>
      </c>
      <c r="E54" s="6" t="n">
        <v>1000</v>
      </c>
      <c r="F54" s="7" t="n">
        <v>1</v>
      </c>
      <c r="G54" s="6" t="n">
        <v>11.26</v>
      </c>
      <c r="H54" s="6" t="n">
        <v>1</v>
      </c>
      <c r="I54" s="6" t="n">
        <v>11.26</v>
      </c>
      <c r="J54" s="6" t="n">
        <v>10.26</v>
      </c>
    </row>
    <row collapsed="false" customFormat="false" customHeight="false" hidden="false" ht="12.1" outlineLevel="0" r="55">
      <c r="A55" s="39" t="n">
        <v>45377</v>
      </c>
      <c r="B55" s="16" t="s">
        <v>1185</v>
      </c>
      <c r="C55" s="16" t="s">
        <v>129</v>
      </c>
      <c r="D55" s="16" t="s">
        <v>130</v>
      </c>
      <c r="E55" s="6" t="n">
        <v>1000</v>
      </c>
      <c r="F55" s="7" t="n">
        <v>1</v>
      </c>
      <c r="G55" s="6" t="n">
        <v>47.47</v>
      </c>
      <c r="H55" s="6" t="n">
        <v>6</v>
      </c>
      <c r="I55" s="6" t="n">
        <v>47.47</v>
      </c>
      <c r="J55" s="6" t="n">
        <v>41.47</v>
      </c>
    </row>
    <row collapsed="false" customFormat="false" customHeight="false" hidden="false" ht="12.1" outlineLevel="0" r="56">
      <c r="A56" s="39" t="n">
        <v>45382</v>
      </c>
      <c r="B56" s="16" t="s">
        <v>1185</v>
      </c>
      <c r="C56" s="16" t="s">
        <v>704</v>
      </c>
      <c r="D56" s="16" t="s">
        <v>1192</v>
      </c>
      <c r="E56" s="6" t="n">
        <v>1000</v>
      </c>
      <c r="F56" s="7" t="n">
        <v>1</v>
      </c>
      <c r="G56" s="6" t="n">
        <v>23.93</v>
      </c>
      <c r="H56" s="6" t="n">
        <v>3</v>
      </c>
      <c r="I56" s="6" t="n">
        <v>23.93</v>
      </c>
      <c r="J56" s="6" t="n">
        <v>20.93</v>
      </c>
    </row>
    <row collapsed="false" customFormat="false" customHeight="false" hidden="false" ht="12.1" outlineLevel="0" r="57">
      <c r="A57" s="39" t="n">
        <v>45386</v>
      </c>
      <c r="B57" s="16" t="s">
        <v>1185</v>
      </c>
      <c r="C57" s="16" t="s">
        <v>126</v>
      </c>
      <c r="D57" s="16" t="s">
        <v>127</v>
      </c>
      <c r="E57" s="6" t="n">
        <v>1000</v>
      </c>
      <c r="F57" s="7" t="n">
        <v>1</v>
      </c>
      <c r="G57" s="6" t="n">
        <v>11.26</v>
      </c>
      <c r="H57" s="6" t="n">
        <v>1</v>
      </c>
      <c r="I57" s="6" t="n">
        <v>11.26</v>
      </c>
      <c r="J57" s="6" t="n">
        <v>10.26</v>
      </c>
    </row>
    <row collapsed="false" customFormat="false" customHeight="false" hidden="false" ht="12.1" outlineLevel="0" r="58">
      <c r="A58" s="39" t="n">
        <v>45400</v>
      </c>
      <c r="B58" s="16" t="s">
        <v>1185</v>
      </c>
      <c r="C58" s="16" t="s">
        <v>707</v>
      </c>
      <c r="D58" s="16" t="s">
        <v>1195</v>
      </c>
      <c r="E58" s="6" t="n">
        <v>1000</v>
      </c>
      <c r="F58" s="7" t="n">
        <v>1</v>
      </c>
      <c r="G58" s="6" t="n">
        <v>32.54</v>
      </c>
      <c r="H58" s="6" t="n">
        <v>4</v>
      </c>
      <c r="I58" s="6" t="n">
        <v>32.54</v>
      </c>
      <c r="J58" s="6" t="n">
        <v>28.54</v>
      </c>
    </row>
    <row collapsed="false" customFormat="false" customHeight="false" hidden="false" ht="12.1" outlineLevel="0" r="59">
      <c r="A59" s="39" t="n">
        <v>45411</v>
      </c>
      <c r="B59" s="16" t="s">
        <v>1185</v>
      </c>
      <c r="C59" s="16" t="s">
        <v>132</v>
      </c>
      <c r="D59" s="16" t="s">
        <v>133</v>
      </c>
      <c r="E59" s="6" t="n">
        <v>1000</v>
      </c>
      <c r="F59" s="7" t="n">
        <v>1</v>
      </c>
      <c r="G59" s="6" t="n">
        <v>29.17</v>
      </c>
      <c r="H59" s="6" t="n">
        <v>4</v>
      </c>
      <c r="I59" s="6" t="n">
        <v>29.17</v>
      </c>
      <c r="J59" s="6" t="n">
        <v>25.17</v>
      </c>
    </row>
    <row collapsed="false" customFormat="false" customHeight="false" hidden="false" ht="12.1" outlineLevel="0" r="60">
      <c r="A60" s="39" t="n">
        <v>45413</v>
      </c>
      <c r="B60" s="16" t="s">
        <v>1185</v>
      </c>
      <c r="C60" s="16" t="s">
        <v>703</v>
      </c>
      <c r="D60" s="16" t="s">
        <v>1193</v>
      </c>
      <c r="E60" s="6" t="n">
        <v>1000</v>
      </c>
      <c r="F60" s="7" t="n">
        <v>3</v>
      </c>
      <c r="G60" s="6" t="n">
        <v>42.38</v>
      </c>
      <c r="H60" s="6" t="n">
        <v>17</v>
      </c>
      <c r="I60" s="6" t="n">
        <v>127.14</v>
      </c>
      <c r="J60" s="6" t="n">
        <v>110.14</v>
      </c>
    </row>
    <row collapsed="false" customFormat="false" customHeight="false" hidden="false" ht="12.1" outlineLevel="0" r="61">
      <c r="A61" s="39" t="n">
        <v>45416</v>
      </c>
      <c r="B61" s="16" t="s">
        <v>1185</v>
      </c>
      <c r="C61" s="16" t="s">
        <v>126</v>
      </c>
      <c r="D61" s="16" t="s">
        <v>127</v>
      </c>
      <c r="E61" s="6" t="n">
        <v>1000</v>
      </c>
      <c r="F61" s="7" t="n">
        <v>1</v>
      </c>
      <c r="G61" s="6" t="n">
        <v>11.26</v>
      </c>
      <c r="H61" s="6" t="n">
        <v>1</v>
      </c>
      <c r="I61" s="6" t="n">
        <v>11.26</v>
      </c>
      <c r="J61" s="6" t="n">
        <v>10.26</v>
      </c>
    </row>
    <row collapsed="false" customFormat="false" customHeight="false" hidden="false" ht="12.1" outlineLevel="0" r="62">
      <c r="A62" s="39" t="n">
        <v>45426</v>
      </c>
      <c r="B62" s="16" t="s">
        <v>1185</v>
      </c>
      <c r="C62" s="16" t="s">
        <v>705</v>
      </c>
      <c r="D62" s="16" t="s">
        <v>1194</v>
      </c>
      <c r="E62" s="6" t="n">
        <v>1000</v>
      </c>
      <c r="F62" s="7" t="n">
        <v>1</v>
      </c>
      <c r="G62" s="6" t="n">
        <v>35.65</v>
      </c>
      <c r="H62" s="6" t="n">
        <v>5</v>
      </c>
      <c r="I62" s="6" t="n">
        <v>35.65</v>
      </c>
      <c r="J62" s="6" t="n">
        <v>30.65</v>
      </c>
    </row>
    <row collapsed="false" customFormat="false" customHeight="false" hidden="false" ht="12.1" outlineLevel="0" r="63">
      <c r="A63" s="39" t="n">
        <v>45446</v>
      </c>
      <c r="B63" s="16" t="s">
        <v>1185</v>
      </c>
      <c r="C63" s="16" t="s">
        <v>114</v>
      </c>
      <c r="D63" s="16" t="s">
        <v>115</v>
      </c>
      <c r="E63" s="6" t="n">
        <v>1000</v>
      </c>
      <c r="F63" s="7" t="n">
        <v>1</v>
      </c>
      <c r="G63" s="6" t="n">
        <v>56.1</v>
      </c>
      <c r="H63" s="6" t="n">
        <v>7</v>
      </c>
      <c r="I63" s="6" t="n">
        <v>56.1</v>
      </c>
      <c r="J63" s="6" t="n">
        <v>49.1</v>
      </c>
    </row>
    <row collapsed="false" customFormat="false" customHeight="false" hidden="false" ht="12.1" outlineLevel="0" r="64">
      <c r="A64" s="39" t="n">
        <v>45446</v>
      </c>
      <c r="B64" s="16" t="s">
        <v>1185</v>
      </c>
      <c r="C64" s="16" t="s">
        <v>126</v>
      </c>
      <c r="D64" s="16" t="s">
        <v>127</v>
      </c>
      <c r="E64" s="6" t="n">
        <v>1000</v>
      </c>
      <c r="F64" s="7" t="n">
        <v>1</v>
      </c>
      <c r="G64" s="6" t="n">
        <v>11.26</v>
      </c>
      <c r="H64" s="6" t="n">
        <v>1</v>
      </c>
      <c r="I64" s="6" t="n">
        <v>11.26</v>
      </c>
      <c r="J64" s="6" t="n">
        <v>10.26</v>
      </c>
    </row>
    <row collapsed="false" customFormat="false" customHeight="false" hidden="false" ht="12.1" outlineLevel="0" r="65">
      <c r="A65" s="39" t="n">
        <v>45447</v>
      </c>
      <c r="B65" s="16" t="s">
        <v>1185</v>
      </c>
      <c r="C65" s="16" t="s">
        <v>117</v>
      </c>
      <c r="D65" s="16" t="s">
        <v>118</v>
      </c>
      <c r="E65" s="6" t="n">
        <v>1000</v>
      </c>
      <c r="F65" s="7" t="n">
        <v>1</v>
      </c>
      <c r="G65" s="6" t="n">
        <v>56.84</v>
      </c>
      <c r="H65" s="6" t="n">
        <v>7</v>
      </c>
      <c r="I65" s="6" t="n">
        <v>56.84</v>
      </c>
      <c r="J65" s="6" t="n">
        <v>49.84</v>
      </c>
    </row>
    <row collapsed="false" customFormat="false" customHeight="false" hidden="false" ht="12.1" outlineLevel="0" r="66">
      <c r="A66" s="39" t="n">
        <v>45447</v>
      </c>
      <c r="B66" s="16" t="s">
        <v>1185</v>
      </c>
      <c r="C66" s="16" t="s">
        <v>138</v>
      </c>
      <c r="D66" s="16" t="s">
        <v>139</v>
      </c>
      <c r="E66" s="6" t="n">
        <v>1000</v>
      </c>
      <c r="F66" s="7" t="n">
        <v>1</v>
      </c>
      <c r="G66" s="6" t="n">
        <v>35.4</v>
      </c>
      <c r="H66" s="6" t="n">
        <v>5</v>
      </c>
      <c r="I66" s="6" t="n">
        <v>35.4</v>
      </c>
      <c r="J66" s="6" t="n">
        <v>30.4</v>
      </c>
    </row>
    <row collapsed="false" customFormat="false" customHeight="false" hidden="false" ht="12.1" outlineLevel="0" r="67">
      <c r="A67" s="39" t="n">
        <v>45476</v>
      </c>
      <c r="B67" s="16" t="s">
        <v>1185</v>
      </c>
      <c r="C67" s="16" t="s">
        <v>126</v>
      </c>
      <c r="D67" s="16" t="s">
        <v>127</v>
      </c>
      <c r="E67" s="6" t="n">
        <v>1000</v>
      </c>
      <c r="F67" s="7" t="n">
        <v>1</v>
      </c>
      <c r="G67" s="6" t="n">
        <v>11.26</v>
      </c>
      <c r="H67" s="6" t="n">
        <v>1</v>
      </c>
      <c r="I67" s="6" t="n">
        <v>11.26</v>
      </c>
      <c r="J67" s="6" t="n">
        <v>10.26</v>
      </c>
    </row>
    <row collapsed="false" customFormat="false" customHeight="false" hidden="false" ht="12.1" outlineLevel="0" r="68">
      <c r="A68" s="39" t="n">
        <v>45481</v>
      </c>
      <c r="B68" s="16" t="s">
        <v>1185</v>
      </c>
      <c r="C68" s="16" t="s">
        <v>135</v>
      </c>
      <c r="D68" s="16" t="s">
        <v>136</v>
      </c>
      <c r="E68" s="6" t="n">
        <v>1000</v>
      </c>
      <c r="F68" s="7" t="n">
        <v>1</v>
      </c>
      <c r="G68" s="6" t="n">
        <v>54.1</v>
      </c>
      <c r="H68" s="6" t="n">
        <v>7</v>
      </c>
      <c r="I68" s="6" t="n">
        <v>54.1</v>
      </c>
      <c r="J68" s="6" t="n">
        <v>47.1</v>
      </c>
    </row>
    <row collapsed="false" customFormat="false" customHeight="false" hidden="false" ht="12.1" outlineLevel="0" r="69">
      <c r="A69" s="39" t="n">
        <v>45491</v>
      </c>
      <c r="B69" s="16" t="s">
        <v>1185</v>
      </c>
      <c r="C69" s="16" t="s">
        <v>707</v>
      </c>
      <c r="D69" s="16" t="s">
        <v>1195</v>
      </c>
      <c r="E69" s="6" t="n">
        <v>1000</v>
      </c>
      <c r="F69" s="7" t="n">
        <v>1</v>
      </c>
      <c r="G69" s="6" t="n">
        <v>32.54</v>
      </c>
      <c r="H69" s="6" t="n">
        <v>4</v>
      </c>
      <c r="I69" s="6" t="n">
        <v>32.54</v>
      </c>
      <c r="J69" s="6" t="n">
        <v>28.54</v>
      </c>
    </row>
    <row collapsed="false" customFormat="false" customHeight="false" hidden="false" ht="12.1" outlineLevel="0" r="70">
      <c r="A70" s="39" t="n">
        <v>45502</v>
      </c>
      <c r="B70" s="16" t="s">
        <v>1185</v>
      </c>
      <c r="C70" s="16" t="s">
        <v>132</v>
      </c>
      <c r="D70" s="16" t="s">
        <v>133</v>
      </c>
      <c r="E70" s="6" t="n">
        <v>1000</v>
      </c>
      <c r="F70" s="7" t="n">
        <v>1</v>
      </c>
      <c r="G70" s="6" t="n">
        <v>29.17</v>
      </c>
      <c r="H70" s="6" t="n">
        <v>4</v>
      </c>
      <c r="I70" s="6" t="n">
        <v>29.17</v>
      </c>
      <c r="J70" s="6" t="n">
        <v>25.17</v>
      </c>
    </row>
    <row collapsed="false" customFormat="false" customHeight="false" hidden="false" ht="12.1" outlineLevel="0" r="71">
      <c r="A71" s="39" t="n">
        <v>45503</v>
      </c>
      <c r="B71" s="16" t="s">
        <v>1185</v>
      </c>
      <c r="C71" s="16" t="s">
        <v>104</v>
      </c>
      <c r="D71" s="16" t="s">
        <v>106</v>
      </c>
      <c r="E71" s="6" t="n">
        <v>1000</v>
      </c>
      <c r="F71" s="7" t="n">
        <v>6</v>
      </c>
      <c r="G71" s="6" t="n">
        <v>30.42</v>
      </c>
      <c r="H71" s="6" t="n">
        <v>24</v>
      </c>
      <c r="I71" s="6" t="n">
        <v>182.52</v>
      </c>
      <c r="J71" s="6" t="n">
        <v>158.52</v>
      </c>
    </row>
    <row collapsed="false" customFormat="false" customHeight="false" hidden="false" ht="12.1" outlineLevel="0" r="72">
      <c r="A72" s="39" t="n">
        <v>45506</v>
      </c>
      <c r="B72" s="16" t="s">
        <v>1185</v>
      </c>
      <c r="C72" s="16" t="s">
        <v>126</v>
      </c>
      <c r="D72" s="16" t="s">
        <v>127</v>
      </c>
      <c r="E72" s="6" t="n">
        <v>1000</v>
      </c>
      <c r="F72" s="7" t="n">
        <v>1</v>
      </c>
      <c r="G72" s="6" t="n">
        <v>11.26</v>
      </c>
      <c r="H72" s="6" t="n">
        <v>1</v>
      </c>
      <c r="I72" s="6" t="n">
        <v>11.26</v>
      </c>
      <c r="J72" s="6" t="n">
        <v>10.26</v>
      </c>
    </row>
    <row collapsed="false" customFormat="false" customHeight="false" hidden="false" ht="12.1" outlineLevel="0" r="73">
      <c r="A73" s="39" t="n">
        <v>45519</v>
      </c>
      <c r="B73" s="16" t="s">
        <v>1185</v>
      </c>
      <c r="C73" s="16" t="s">
        <v>111</v>
      </c>
      <c r="D73" s="16" t="s">
        <v>112</v>
      </c>
      <c r="E73" s="6" t="n">
        <v>1000</v>
      </c>
      <c r="F73" s="7" t="n">
        <v>1</v>
      </c>
      <c r="G73" s="6" t="n">
        <v>51.86</v>
      </c>
      <c r="H73" s="6" t="n">
        <v>7</v>
      </c>
      <c r="I73" s="6" t="n">
        <v>51.86</v>
      </c>
      <c r="J73" s="6" t="n">
        <v>44.86</v>
      </c>
    </row>
    <row collapsed="false" customFormat="false" customHeight="false" hidden="false" ht="12.1" outlineLevel="0" r="74">
      <c r="A74" s="39" t="n">
        <v>45536</v>
      </c>
      <c r="B74" s="16" t="s">
        <v>1185</v>
      </c>
      <c r="C74" s="16" t="s">
        <v>126</v>
      </c>
      <c r="D74" s="16" t="s">
        <v>127</v>
      </c>
      <c r="E74" s="6" t="n">
        <v>1000</v>
      </c>
      <c r="F74" s="7" t="n">
        <v>1</v>
      </c>
      <c r="G74" s="6" t="n">
        <v>11.26</v>
      </c>
      <c r="H74" s="6" t="n">
        <v>1</v>
      </c>
      <c r="I74" s="6" t="n">
        <v>11.26</v>
      </c>
      <c r="J74" s="6" t="n">
        <v>10.26</v>
      </c>
    </row>
    <row collapsed="false" customFormat="false" customHeight="false" hidden="false" ht="12.1" outlineLevel="0" r="75">
      <c r="A75" s="39" t="n">
        <v>45559</v>
      </c>
      <c r="B75" s="16" t="s">
        <v>1185</v>
      </c>
      <c r="C75" s="16" t="s">
        <v>129</v>
      </c>
      <c r="D75" s="16" t="s">
        <v>130</v>
      </c>
      <c r="E75" s="6" t="n">
        <v>1000</v>
      </c>
      <c r="F75" s="7" t="n">
        <v>1</v>
      </c>
      <c r="G75" s="6" t="n">
        <v>56.1</v>
      </c>
      <c r="H75" s="6" t="n">
        <v>7</v>
      </c>
      <c r="I75" s="6" t="n">
        <v>56.1</v>
      </c>
      <c r="J75" s="6" t="n">
        <v>49.1</v>
      </c>
    </row>
    <row collapsed="false" customFormat="false" customHeight="false" hidden="false" ht="12.1" outlineLevel="0" r="76">
      <c r="A76" s="39" t="n">
        <v>45566</v>
      </c>
      <c r="B76" s="16" t="s">
        <v>1185</v>
      </c>
      <c r="C76" s="16" t="s">
        <v>126</v>
      </c>
      <c r="D76" s="16" t="s">
        <v>127</v>
      </c>
      <c r="E76" s="6" t="n">
        <v>1000</v>
      </c>
      <c r="F76" s="7" t="n">
        <v>1</v>
      </c>
      <c r="G76" s="6" t="n">
        <v>11.26</v>
      </c>
      <c r="H76" s="6" t="n">
        <v>1</v>
      </c>
      <c r="I76" s="6" t="n">
        <v>11.26</v>
      </c>
      <c r="J76" s="6" t="n">
        <v>10.26</v>
      </c>
    </row>
    <row collapsed="false" customFormat="false" customHeight="false" hidden="false" ht="12.1" outlineLevel="0" r="77">
      <c r="A77" s="39" t="n">
        <v>45582</v>
      </c>
      <c r="B77" s="16" t="s">
        <v>1185</v>
      </c>
      <c r="C77" s="16" t="s">
        <v>707</v>
      </c>
      <c r="D77" s="16" t="s">
        <v>1195</v>
      </c>
      <c r="E77" s="6" t="n">
        <v>1000</v>
      </c>
      <c r="F77" s="7" t="n">
        <v>1</v>
      </c>
      <c r="G77" s="6" t="n">
        <v>32.54</v>
      </c>
      <c r="H77" s="6" t="n">
        <v>4</v>
      </c>
      <c r="I77" s="6" t="n">
        <v>32.54</v>
      </c>
      <c r="J77" s="6" t="n">
        <v>28.54</v>
      </c>
    </row>
    <row collapsed="false" customFormat="false" customHeight="false" hidden="false" ht="12.1" outlineLevel="0" r="78">
      <c r="A78" s="39" t="n">
        <v>45593</v>
      </c>
      <c r="B78" s="16" t="s">
        <v>1185</v>
      </c>
      <c r="C78" s="16" t="s">
        <v>132</v>
      </c>
      <c r="D78" s="16" t="s">
        <v>133</v>
      </c>
      <c r="E78" s="6" t="n">
        <v>1000</v>
      </c>
      <c r="F78" s="7" t="n">
        <v>1</v>
      </c>
      <c r="G78" s="6" t="n">
        <v>29.17</v>
      </c>
      <c r="H78" s="6" t="n">
        <v>4</v>
      </c>
      <c r="I78" s="6" t="n">
        <v>29.17</v>
      </c>
      <c r="J78" s="6" t="n">
        <v>25.17</v>
      </c>
    </row>
    <row collapsed="false" customFormat="false" customHeight="false" hidden="false" ht="12.1" outlineLevel="0" r="79">
      <c r="A79" s="39" t="n">
        <v>45595</v>
      </c>
      <c r="B79" s="16" t="s">
        <v>1185</v>
      </c>
      <c r="C79" s="16" t="s">
        <v>703</v>
      </c>
      <c r="D79" s="16" t="s">
        <v>1193</v>
      </c>
      <c r="E79" s="6" t="n">
        <v>1000</v>
      </c>
      <c r="F79" s="7" t="n">
        <v>3</v>
      </c>
      <c r="G79" s="6" t="n">
        <v>42.38</v>
      </c>
      <c r="H79" s="6" t="n">
        <v>17</v>
      </c>
      <c r="I79" s="6" t="n">
        <v>127.14</v>
      </c>
      <c r="J79" s="6" t="n">
        <v>110.14</v>
      </c>
    </row>
    <row collapsed="false" customFormat="false" customHeight="false" hidden="false" ht="12.1" outlineLevel="0" r="80">
      <c r="A80" s="39" t="n">
        <v>45596</v>
      </c>
      <c r="B80" s="16" t="s">
        <v>1185</v>
      </c>
      <c r="C80" s="16" t="s">
        <v>126</v>
      </c>
      <c r="D80" s="16" t="s">
        <v>127</v>
      </c>
      <c r="E80" s="6" t="n">
        <v>1000</v>
      </c>
      <c r="F80" s="7" t="n">
        <v>1</v>
      </c>
      <c r="G80" s="6" t="n">
        <v>11.26</v>
      </c>
      <c r="H80" s="6" t="n">
        <v>1</v>
      </c>
      <c r="I80" s="6" t="n">
        <v>11.26</v>
      </c>
      <c r="J80" s="6" t="n">
        <v>10.26</v>
      </c>
    </row>
    <row collapsed="false" customFormat="false" customHeight="false" hidden="false" ht="12.1" outlineLevel="0" r="81">
      <c r="A81" s="39" t="n">
        <v>45608</v>
      </c>
      <c r="B81" s="16" t="s">
        <v>1185</v>
      </c>
      <c r="C81" s="16" t="s">
        <v>705</v>
      </c>
      <c r="D81" s="16" t="s">
        <v>1194</v>
      </c>
      <c r="E81" s="6" t="n">
        <v>1000</v>
      </c>
      <c r="F81" s="7" t="n">
        <v>1</v>
      </c>
      <c r="G81" s="6" t="n">
        <v>35.65</v>
      </c>
      <c r="H81" s="6" t="n">
        <v>5</v>
      </c>
      <c r="I81" s="6" t="n">
        <v>35.65</v>
      </c>
      <c r="J81" s="6" t="n">
        <v>30.65</v>
      </c>
    </row>
    <row collapsed="false" customFormat="false" customHeight="false" hidden="false" ht="12.1" outlineLevel="0" r="82">
      <c r="A82" s="39" t="n">
        <v>45626</v>
      </c>
      <c r="B82" s="16" t="s">
        <v>1185</v>
      </c>
      <c r="C82" s="16" t="s">
        <v>126</v>
      </c>
      <c r="D82" s="16" t="s">
        <v>127</v>
      </c>
      <c r="E82" s="6" t="n">
        <v>1000</v>
      </c>
      <c r="F82" s="7" t="n">
        <v>1</v>
      </c>
      <c r="G82" s="6" t="n">
        <v>11.26</v>
      </c>
      <c r="H82" s="6" t="n">
        <v>1</v>
      </c>
      <c r="I82" s="6" t="n">
        <v>11.26</v>
      </c>
      <c r="J82" s="6" t="n">
        <v>10.26</v>
      </c>
    </row>
    <row collapsed="false" customFormat="false" customHeight="false" hidden="false" ht="12.1" outlineLevel="0" r="83">
      <c r="A83" s="39" t="n">
        <v>45626</v>
      </c>
      <c r="B83" s="16" t="s">
        <v>1185</v>
      </c>
      <c r="C83" s="16" t="s">
        <v>141</v>
      </c>
      <c r="D83" s="16" t="s">
        <v>142</v>
      </c>
      <c r="E83" s="6" t="n">
        <v>964.52</v>
      </c>
      <c r="F83" s="7" t="n">
        <v>1</v>
      </c>
      <c r="G83" s="6" t="n">
        <v>32.4</v>
      </c>
      <c r="H83" s="6" t="n">
        <v>4</v>
      </c>
      <c r="I83" s="6" t="n">
        <v>32.4</v>
      </c>
      <c r="J83" s="6" t="n">
        <v>28.4</v>
      </c>
    </row>
    <row collapsed="false" customFormat="false" customHeight="false" hidden="false" ht="12.1" outlineLevel="0" r="84">
      <c r="A84" s="39" t="n">
        <v>45628</v>
      </c>
      <c r="B84" s="16" t="s">
        <v>1185</v>
      </c>
      <c r="C84" s="16" t="s">
        <v>114</v>
      </c>
      <c r="D84" s="16" t="s">
        <v>115</v>
      </c>
      <c r="E84" s="6" t="n">
        <v>1000</v>
      </c>
      <c r="F84" s="7" t="n">
        <v>1</v>
      </c>
      <c r="G84" s="6" t="n">
        <v>56.1</v>
      </c>
      <c r="H84" s="6" t="n">
        <v>7</v>
      </c>
      <c r="I84" s="6" t="n">
        <v>56.1</v>
      </c>
      <c r="J84" s="6" t="n">
        <v>49.1</v>
      </c>
    </row>
    <row collapsed="false" customFormat="false" customHeight="false" hidden="false" ht="12.1" outlineLevel="0" r="85">
      <c r="A85" s="39" t="n">
        <v>45629</v>
      </c>
      <c r="B85" s="16" t="s">
        <v>1185</v>
      </c>
      <c r="C85" s="16" t="s">
        <v>117</v>
      </c>
      <c r="D85" s="16" t="s">
        <v>118</v>
      </c>
      <c r="E85" s="6" t="n">
        <v>1000</v>
      </c>
      <c r="F85" s="7" t="n">
        <v>1</v>
      </c>
      <c r="G85" s="6" t="n">
        <v>56.84</v>
      </c>
      <c r="H85" s="6" t="n">
        <v>7</v>
      </c>
      <c r="I85" s="6" t="n">
        <v>56.84</v>
      </c>
      <c r="J85" s="6" t="n">
        <v>49.84</v>
      </c>
    </row>
    <row collapsed="false" customFormat="false" customHeight="false" hidden="false" ht="12.1" outlineLevel="0" r="86">
      <c r="A86" s="39" t="n">
        <v>45629</v>
      </c>
      <c r="B86" s="16" t="s">
        <v>1185</v>
      </c>
      <c r="C86" s="16" t="s">
        <v>138</v>
      </c>
      <c r="D86" s="16" t="s">
        <v>139</v>
      </c>
      <c r="E86" s="6" t="n">
        <v>1000</v>
      </c>
      <c r="F86" s="7" t="n">
        <v>1</v>
      </c>
      <c r="G86" s="6" t="n">
        <v>35.4</v>
      </c>
      <c r="H86" s="6" t="n">
        <v>5</v>
      </c>
      <c r="I86" s="6" t="n">
        <v>35.4</v>
      </c>
      <c r="J86" s="6" t="n">
        <v>30.4</v>
      </c>
    </row>
    <row collapsed="false" customFormat="false" customHeight="false" hidden="false" ht="12.1" outlineLevel="0" r="87">
      <c r="A87" s="39" t="n">
        <v>45656</v>
      </c>
      <c r="B87" s="16" t="s">
        <v>1185</v>
      </c>
      <c r="C87" s="16" t="s">
        <v>126</v>
      </c>
      <c r="D87" s="16" t="s">
        <v>127</v>
      </c>
      <c r="E87" s="6" t="n">
        <v>1000</v>
      </c>
      <c r="F87" s="7" t="n">
        <v>1</v>
      </c>
      <c r="G87" s="6" t="n">
        <v>11.26</v>
      </c>
      <c r="H87" s="6" t="n">
        <v>1</v>
      </c>
      <c r="I87" s="6" t="n">
        <v>11.26</v>
      </c>
      <c r="J87" s="6" t="n">
        <v>10.26</v>
      </c>
    </row>
    <row collapsed="false" customFormat="false" customHeight="false" hidden="false" ht="12.1" outlineLevel="0" r="88">
      <c r="A88" s="39" t="n">
        <v>45657</v>
      </c>
      <c r="B88" s="16" t="s">
        <v>1185</v>
      </c>
      <c r="C88" s="16" t="s">
        <v>141</v>
      </c>
      <c r="D88" s="16" t="s">
        <v>142</v>
      </c>
      <c r="E88" s="6" t="n">
        <v>964.52</v>
      </c>
      <c r="F88" s="7" t="n">
        <v>1</v>
      </c>
      <c r="G88" s="6" t="n">
        <v>17.61</v>
      </c>
      <c r="H88" s="6" t="n">
        <v>2</v>
      </c>
      <c r="I88" s="6" t="n">
        <v>17.61</v>
      </c>
      <c r="J88" s="6" t="n">
        <v>15.61</v>
      </c>
    </row>
    <row collapsed="false" customFormat="false" customHeight="false" hidden="false" ht="12.1" outlineLevel="0" r="89">
      <c r="A89" s="39" t="n">
        <v>45663</v>
      </c>
      <c r="B89" s="16" t="s">
        <v>1185</v>
      </c>
      <c r="C89" s="16" t="s">
        <v>135</v>
      </c>
      <c r="D89" s="16" t="s">
        <v>136</v>
      </c>
      <c r="E89" s="6" t="n">
        <v>1000</v>
      </c>
      <c r="F89" s="7" t="n">
        <v>1</v>
      </c>
      <c r="G89" s="6" t="n">
        <v>54.1</v>
      </c>
      <c r="H89" s="6" t="n">
        <v>7</v>
      </c>
      <c r="I89" s="6" t="n">
        <v>54.1</v>
      </c>
      <c r="J89" s="6" t="n">
        <v>47.1</v>
      </c>
    </row>
    <row collapsed="false" customFormat="false" customHeight="false" hidden="false" ht="12.1" outlineLevel="0" r="90">
      <c r="A90" s="39" t="n">
        <v>45673</v>
      </c>
      <c r="B90" s="16" t="s">
        <v>1185</v>
      </c>
      <c r="C90" s="16" t="s">
        <v>707</v>
      </c>
      <c r="D90" s="16" t="s">
        <v>1195</v>
      </c>
      <c r="E90" s="6" t="n">
        <v>1000</v>
      </c>
      <c r="F90" s="7" t="n">
        <v>1</v>
      </c>
      <c r="G90" s="6" t="n">
        <v>32.54</v>
      </c>
      <c r="H90" s="6" t="n">
        <v>4</v>
      </c>
      <c r="I90" s="6" t="n">
        <v>32.54</v>
      </c>
      <c r="J90" s="6" t="n">
        <v>28.54</v>
      </c>
    </row>
    <row collapsed="false" customFormat="false" customHeight="false" hidden="false" ht="12.1" outlineLevel="0" r="91">
      <c r="A91" s="39" t="n">
        <v>45684</v>
      </c>
      <c r="B91" s="16" t="s">
        <v>1185</v>
      </c>
      <c r="C91" s="16" t="s">
        <v>132</v>
      </c>
      <c r="D91" s="16" t="s">
        <v>133</v>
      </c>
      <c r="E91" s="6" t="n">
        <v>1000</v>
      </c>
      <c r="F91" s="7" t="n">
        <v>1</v>
      </c>
      <c r="G91" s="6" t="n">
        <v>29.17</v>
      </c>
      <c r="H91" s="6" t="n">
        <v>4</v>
      </c>
      <c r="I91" s="6" t="n">
        <v>29.17</v>
      </c>
      <c r="J91" s="6" t="n">
        <v>25.17</v>
      </c>
    </row>
    <row collapsed="false" customFormat="false" customHeight="false" hidden="false" ht="12.1" outlineLevel="0" r="92">
      <c r="A92" s="39" t="n">
        <v>45685</v>
      </c>
      <c r="B92" s="16" t="s">
        <v>1185</v>
      </c>
      <c r="C92" s="16" t="s">
        <v>104</v>
      </c>
      <c r="D92" s="16" t="s">
        <v>106</v>
      </c>
      <c r="E92" s="6" t="n">
        <v>1000</v>
      </c>
      <c r="F92" s="7" t="n">
        <v>6</v>
      </c>
      <c r="G92" s="6" t="n">
        <v>30.42</v>
      </c>
      <c r="H92" s="6" t="n">
        <v>24</v>
      </c>
      <c r="I92" s="6" t="n">
        <v>182.52</v>
      </c>
      <c r="J92" s="6" t="n">
        <v>158.52</v>
      </c>
    </row>
    <row collapsed="false" customFormat="false" customHeight="false" hidden="false" ht="12.1" outlineLevel="0" r="93">
      <c r="A93" s="39" t="n">
        <v>45686</v>
      </c>
      <c r="B93" s="16" t="s">
        <v>1185</v>
      </c>
      <c r="C93" s="16" t="s">
        <v>126</v>
      </c>
      <c r="D93" s="16" t="s">
        <v>127</v>
      </c>
      <c r="E93" s="6" t="n">
        <v>1000</v>
      </c>
      <c r="F93" s="7" t="n">
        <v>1</v>
      </c>
      <c r="G93" s="6" t="n">
        <v>11.26</v>
      </c>
      <c r="H93" s="6" t="n">
        <v>1</v>
      </c>
      <c r="I93" s="6" t="n">
        <v>11.26</v>
      </c>
      <c r="J93" s="6" t="n">
        <v>10.26</v>
      </c>
    </row>
    <row collapsed="false" customFormat="false" customHeight="false" hidden="false" ht="12.1" outlineLevel="0" r="94">
      <c r="A94" s="39" t="n">
        <v>45688</v>
      </c>
      <c r="B94" s="16" t="s">
        <v>1185</v>
      </c>
      <c r="C94" s="16" t="s">
        <v>141</v>
      </c>
      <c r="D94" s="16" t="s">
        <v>142</v>
      </c>
      <c r="E94" s="6" t="n">
        <v>921.19</v>
      </c>
      <c r="F94" s="7" t="n">
        <v>1</v>
      </c>
      <c r="G94" s="6" t="n">
        <v>16.82</v>
      </c>
      <c r="H94" s="6" t="n">
        <v>2</v>
      </c>
      <c r="I94" s="6" t="n">
        <v>16.82</v>
      </c>
      <c r="J94" s="6" t="n">
        <v>14.82</v>
      </c>
    </row>
    <row collapsed="false" customFormat="false" customHeight="false" hidden="false" ht="12.1" outlineLevel="0" r="95">
      <c r="A95" s="39" t="n">
        <v>45701</v>
      </c>
      <c r="B95" s="16" t="s">
        <v>1185</v>
      </c>
      <c r="C95" s="16" t="s">
        <v>111</v>
      </c>
      <c r="D95" s="16" t="s">
        <v>112</v>
      </c>
      <c r="E95" s="6" t="n">
        <v>1000</v>
      </c>
      <c r="F95" s="7" t="n">
        <v>1</v>
      </c>
      <c r="G95" s="6" t="n">
        <v>51.86</v>
      </c>
      <c r="H95" s="6" t="n">
        <v>7</v>
      </c>
      <c r="I95" s="6" t="n">
        <v>51.86</v>
      </c>
      <c r="J95" s="6" t="n">
        <v>44.86</v>
      </c>
    </row>
    <row collapsed="false" customFormat="false" customHeight="false" hidden="false" ht="12.1" outlineLevel="0" r="96">
      <c r="A96" s="39" t="n">
        <v>45716</v>
      </c>
      <c r="B96" s="16" t="s">
        <v>1185</v>
      </c>
      <c r="C96" s="16" t="s">
        <v>126</v>
      </c>
      <c r="D96" s="16" t="s">
        <v>127</v>
      </c>
      <c r="E96" s="6" t="n">
        <v>1000</v>
      </c>
      <c r="F96" s="7" t="n">
        <v>1</v>
      </c>
      <c r="G96" s="6" t="n">
        <v>11.26</v>
      </c>
      <c r="H96" s="6" t="n">
        <v>1</v>
      </c>
      <c r="I96" s="6" t="n">
        <v>11.26</v>
      </c>
      <c r="J96" s="6" t="n">
        <v>10.26</v>
      </c>
    </row>
    <row collapsed="false" customFormat="false" customHeight="false" hidden="false" ht="12.1" outlineLevel="0" r="97">
      <c r="A97" s="39" t="n">
        <v>45716</v>
      </c>
      <c r="B97" s="16" t="s">
        <v>1185</v>
      </c>
      <c r="C97" s="16" t="s">
        <v>141</v>
      </c>
      <c r="D97" s="16" t="s">
        <v>142</v>
      </c>
      <c r="E97" s="6" t="n">
        <v>876.93</v>
      </c>
      <c r="F97" s="7" t="n">
        <v>1</v>
      </c>
      <c r="G97" s="6" t="n">
        <v>14.46</v>
      </c>
      <c r="H97" s="6" t="n">
        <v>2</v>
      </c>
      <c r="I97" s="6" t="n">
        <v>14.46</v>
      </c>
      <c r="J97" s="6" t="n">
        <v>12.46</v>
      </c>
    </row>
    <row collapsed="false" customFormat="false" customHeight="false" hidden="false" ht="12.1" outlineLevel="0" r="98">
      <c r="A98" s="39" t="n">
        <v>45741</v>
      </c>
      <c r="B98" s="16" t="s">
        <v>1185</v>
      </c>
      <c r="C98" s="16" t="s">
        <v>129</v>
      </c>
      <c r="D98" s="16" t="s">
        <v>130</v>
      </c>
      <c r="E98" s="6" t="n">
        <v>1000</v>
      </c>
      <c r="F98" s="7" t="n">
        <v>1</v>
      </c>
      <c r="G98" s="6" t="n">
        <v>56.1</v>
      </c>
      <c r="H98" s="6" t="n">
        <v>7</v>
      </c>
      <c r="I98" s="6" t="n">
        <v>56.1</v>
      </c>
      <c r="J98" s="6" t="n">
        <v>49.1</v>
      </c>
    </row>
    <row collapsed="false" customFormat="false" customHeight="false" hidden="false" ht="12.1" outlineLevel="0" r="99">
      <c r="A99" s="39" t="n">
        <v>45746</v>
      </c>
      <c r="B99" s="16" t="s">
        <v>1185</v>
      </c>
      <c r="C99" s="16" t="s">
        <v>126</v>
      </c>
      <c r="D99" s="16" t="s">
        <v>127</v>
      </c>
      <c r="E99" s="6" t="n">
        <v>1000</v>
      </c>
      <c r="F99" s="7" t="n">
        <v>1</v>
      </c>
      <c r="G99" s="6" t="n">
        <v>11.26</v>
      </c>
      <c r="H99" s="6" t="n">
        <v>1</v>
      </c>
      <c r="I99" s="6" t="n">
        <v>11.26</v>
      </c>
      <c r="J99" s="6" t="n">
        <v>10.26</v>
      </c>
    </row>
    <row collapsed="false" customFormat="false" customHeight="false" hidden="false" ht="12.1" outlineLevel="0" r="100">
      <c r="A100" s="39" t="n">
        <v>45747</v>
      </c>
      <c r="B100" s="16" t="s">
        <v>1185</v>
      </c>
      <c r="C100" s="16" t="s">
        <v>141</v>
      </c>
      <c r="D100" s="16" t="s">
        <v>142</v>
      </c>
      <c r="E100" s="6" t="n">
        <v>835.26</v>
      </c>
      <c r="F100" s="7" t="n">
        <v>1</v>
      </c>
      <c r="G100" s="6" t="n">
        <v>15.25</v>
      </c>
      <c r="H100" s="6" t="n">
        <v>2</v>
      </c>
      <c r="I100" s="6" t="n">
        <v>15.25</v>
      </c>
      <c r="J100" s="6" t="n">
        <v>13.25</v>
      </c>
    </row>
    <row collapsed="false" customFormat="false" customHeight="false" hidden="false" ht="12.1" outlineLevel="0" r="101">
      <c r="A101" s="39" t="n">
        <v>45764</v>
      </c>
      <c r="B101" s="16" t="s">
        <v>1185</v>
      </c>
      <c r="C101" s="16" t="s">
        <v>707</v>
      </c>
      <c r="D101" s="16" t="s">
        <v>1195</v>
      </c>
      <c r="E101" s="6" t="n">
        <v>1000</v>
      </c>
      <c r="F101" s="7" t="n">
        <v>1</v>
      </c>
      <c r="G101" s="6" t="n">
        <v>32.54</v>
      </c>
      <c r="H101" s="6" t="n">
        <v>4</v>
      </c>
      <c r="I101" s="6" t="n">
        <v>32.54</v>
      </c>
      <c r="J101" s="6" t="n">
        <v>28.54</v>
      </c>
    </row>
    <row collapsed="false" customFormat="false" customHeight="false" hidden="false" ht="12.1" outlineLevel="0" r="102">
      <c r="A102" s="39" t="n">
        <v>45775</v>
      </c>
      <c r="B102" s="16" t="s">
        <v>1185</v>
      </c>
      <c r="C102" s="16" t="s">
        <v>132</v>
      </c>
      <c r="D102" s="16" t="s">
        <v>133</v>
      </c>
      <c r="E102" s="6" t="n">
        <v>1000</v>
      </c>
      <c r="F102" s="7" t="n">
        <v>1</v>
      </c>
      <c r="G102" s="6" t="n">
        <v>29.17</v>
      </c>
      <c r="H102" s="6" t="n">
        <v>4</v>
      </c>
      <c r="I102" s="6" t="n">
        <v>29.17</v>
      </c>
      <c r="J102" s="6" t="n">
        <v>25.17</v>
      </c>
    </row>
    <row collapsed="false" customFormat="false" customHeight="false" hidden="false" ht="12.1" outlineLevel="0" r="103">
      <c r="A103" s="39" t="n">
        <v>45776</v>
      </c>
      <c r="B103" s="16" t="s">
        <v>1185</v>
      </c>
      <c r="C103" s="16" t="s">
        <v>126</v>
      </c>
      <c r="D103" s="16" t="s">
        <v>127</v>
      </c>
      <c r="E103" s="6" t="n">
        <v>1000</v>
      </c>
      <c r="F103" s="7" t="n">
        <v>1</v>
      </c>
      <c r="G103" s="6" t="n">
        <v>11.26</v>
      </c>
      <c r="H103" s="6" t="n">
        <v>1</v>
      </c>
      <c r="I103" s="6" t="n">
        <v>11.26</v>
      </c>
      <c r="J103" s="6" t="n">
        <v>10.26</v>
      </c>
    </row>
    <row collapsed="false" customFormat="false" customHeight="false" hidden="false" ht="12.1" outlineLevel="0" r="104">
      <c r="A104" s="39" t="n">
        <v>45777</v>
      </c>
      <c r="B104" s="16" t="s">
        <v>1185</v>
      </c>
      <c r="C104" s="16" t="s">
        <v>703</v>
      </c>
      <c r="D104" s="16" t="s">
        <v>1193</v>
      </c>
      <c r="E104" s="6" t="n">
        <v>1000</v>
      </c>
      <c r="F104" s="7" t="n">
        <v>3</v>
      </c>
      <c r="G104" s="6" t="n">
        <v>42.38</v>
      </c>
      <c r="H104" s="6" t="n">
        <v>17</v>
      </c>
      <c r="I104" s="6" t="n">
        <v>127.14</v>
      </c>
      <c r="J104" s="6" t="n">
        <v>110.14</v>
      </c>
    </row>
    <row collapsed="false" customFormat="false" customHeight="false" hidden="false" ht="12.1" outlineLevel="0" r="105">
      <c r="A105" s="39" t="n">
        <v>45777</v>
      </c>
      <c r="B105" s="16" t="s">
        <v>1185</v>
      </c>
      <c r="C105" s="16" t="s">
        <v>141</v>
      </c>
      <c r="D105" s="16" t="s">
        <v>142</v>
      </c>
      <c r="E105" s="6" t="n">
        <v>793.88</v>
      </c>
      <c r="F105" s="7" t="n">
        <v>1</v>
      </c>
      <c r="G105" s="6" t="n">
        <v>14.03</v>
      </c>
      <c r="H105" s="6" t="n">
        <v>2</v>
      </c>
      <c r="I105" s="6" t="n">
        <v>14.03</v>
      </c>
      <c r="J105" s="6" t="n">
        <v>12.03</v>
      </c>
    </row>
    <row collapsed="false" customFormat="false" customHeight="false" hidden="false" ht="12.1" outlineLevel="0" r="106">
      <c r="A106" s="39" t="n">
        <v>45787</v>
      </c>
      <c r="B106" s="16" t="s">
        <v>1185</v>
      </c>
      <c r="C106" s="16" t="s">
        <v>123</v>
      </c>
      <c r="D106" s="16" t="s">
        <v>124</v>
      </c>
      <c r="E106" s="6" t="n">
        <v>1000</v>
      </c>
      <c r="F106" s="7" t="n">
        <v>1</v>
      </c>
      <c r="G106" s="6" t="n">
        <v>22.19</v>
      </c>
      <c r="H106" s="6" t="n">
        <v>3</v>
      </c>
      <c r="I106" s="6" t="n">
        <v>22.19</v>
      </c>
      <c r="J106" s="6" t="n">
        <v>19.19</v>
      </c>
    </row>
    <row collapsed="false" customFormat="false" customHeight="false" hidden="false" ht="12.1" outlineLevel="0" r="107">
      <c r="A107" s="39" t="n">
        <v>45790</v>
      </c>
      <c r="B107" s="16" t="s">
        <v>1185</v>
      </c>
      <c r="C107" s="16" t="s">
        <v>705</v>
      </c>
      <c r="D107" s="16" t="s">
        <v>1194</v>
      </c>
      <c r="E107" s="6" t="n">
        <v>1000</v>
      </c>
      <c r="F107" s="7" t="n">
        <v>1</v>
      </c>
      <c r="G107" s="6" t="n">
        <v>35.65</v>
      </c>
      <c r="H107" s="6" t="n">
        <v>5</v>
      </c>
      <c r="I107" s="6" t="n">
        <v>35.65</v>
      </c>
      <c r="J107" s="6" t="n">
        <v>30.65</v>
      </c>
    </row>
    <row collapsed="false" customFormat="false" customHeight="false" hidden="false" ht="12.1" outlineLevel="0" r="108">
      <c r="A108" s="39" t="n">
        <v>45803</v>
      </c>
      <c r="B108" s="16" t="s">
        <v>1185</v>
      </c>
      <c r="C108" s="16" t="s">
        <v>108</v>
      </c>
      <c r="D108" s="16" t="s">
        <v>109</v>
      </c>
      <c r="E108" s="6" t="n">
        <v>1000</v>
      </c>
      <c r="F108" s="7" t="n">
        <v>1</v>
      </c>
      <c r="G108" s="6" t="n">
        <v>27.12</v>
      </c>
      <c r="H108" s="6" t="n">
        <v>4</v>
      </c>
      <c r="I108" s="6" t="n">
        <v>27.12</v>
      </c>
      <c r="J108" s="6" t="n">
        <v>23.12</v>
      </c>
    </row>
    <row collapsed="false" customFormat="false" customHeight="false" hidden="false" ht="12.1" outlineLevel="0" r="109">
      <c r="A109" s="39" t="n">
        <v>45806</v>
      </c>
      <c r="B109" s="16" t="s">
        <v>1185</v>
      </c>
      <c r="C109" s="16" t="s">
        <v>126</v>
      </c>
      <c r="D109" s="16" t="s">
        <v>127</v>
      </c>
      <c r="E109" s="6" t="n">
        <v>1000</v>
      </c>
      <c r="F109" s="7" t="n">
        <v>1</v>
      </c>
      <c r="G109" s="6" t="n">
        <v>11.26</v>
      </c>
      <c r="H109" s="6" t="n">
        <v>1</v>
      </c>
      <c r="I109" s="6" t="n">
        <v>11.26</v>
      </c>
      <c r="J109" s="6" t="n">
        <v>10.26</v>
      </c>
    </row>
    <row collapsed="false" customFormat="false" customHeight="false" hidden="false" ht="12.1" outlineLevel="0" r="110">
      <c r="A110" s="39" t="n">
        <v>45808</v>
      </c>
      <c r="B110" s="16" t="s">
        <v>1185</v>
      </c>
      <c r="C110" s="16" t="s">
        <v>141</v>
      </c>
      <c r="D110" s="16" t="s">
        <v>142</v>
      </c>
      <c r="E110" s="6" t="n">
        <v>753.23</v>
      </c>
      <c r="F110" s="7" t="n">
        <v>1</v>
      </c>
      <c r="G110" s="6" t="n">
        <v>13.75</v>
      </c>
      <c r="H110" s="6" t="n">
        <v>2</v>
      </c>
      <c r="I110" s="6" t="n">
        <v>13.75</v>
      </c>
      <c r="J110" s="6" t="n">
        <v>11.75</v>
      </c>
    </row>
    <row collapsed="false" customFormat="false" customHeight="false" hidden="false" ht="12.1" outlineLevel="0" r="111">
      <c r="A111" s="39" t="n">
        <v>45809</v>
      </c>
      <c r="B111" s="16" t="s">
        <v>1185</v>
      </c>
      <c r="C111" s="16" t="s">
        <v>120</v>
      </c>
      <c r="D111" s="16" t="s">
        <v>121</v>
      </c>
      <c r="E111" s="6" t="n">
        <v>1000</v>
      </c>
      <c r="F111" s="7" t="n">
        <v>1</v>
      </c>
      <c r="G111" s="6" t="n">
        <v>26.3</v>
      </c>
      <c r="H111" s="6" t="n">
        <v>3</v>
      </c>
      <c r="I111" s="6" t="n">
        <v>26.3</v>
      </c>
      <c r="J111" s="6" t="n">
        <v>23.3</v>
      </c>
    </row>
    <row collapsed="false" customFormat="false" customHeight="false" hidden="false" ht="12.1" outlineLevel="0" r="112">
      <c r="A112" s="39" t="n">
        <v>45810</v>
      </c>
      <c r="B112" s="16" t="s">
        <v>1185</v>
      </c>
      <c r="C112" s="16" t="s">
        <v>114</v>
      </c>
      <c r="D112" s="16" t="s">
        <v>115</v>
      </c>
      <c r="E112" s="6" t="n">
        <v>1000</v>
      </c>
      <c r="F112" s="7" t="n">
        <v>1</v>
      </c>
      <c r="G112" s="6" t="n">
        <v>56.1</v>
      </c>
      <c r="H112" s="6" t="n">
        <v>7</v>
      </c>
      <c r="I112" s="6" t="n">
        <v>56.1</v>
      </c>
      <c r="J112" s="6" t="n">
        <v>49.1</v>
      </c>
    </row>
    <row collapsed="false" customFormat="false" customHeight="false" hidden="false" ht="12.1" outlineLevel="0" r="113">
      <c r="A113" s="39" t="n">
        <v>45811</v>
      </c>
      <c r="B113" s="16" t="s">
        <v>1185</v>
      </c>
      <c r="C113" s="16" t="s">
        <v>117</v>
      </c>
      <c r="D113" s="16" t="s">
        <v>118</v>
      </c>
      <c r="E113" s="6" t="n">
        <v>1000</v>
      </c>
      <c r="F113" s="7" t="n">
        <v>1</v>
      </c>
      <c r="G113" s="6" t="n">
        <v>56.84</v>
      </c>
      <c r="H113" s="6" t="n">
        <v>7</v>
      </c>
      <c r="I113" s="6" t="n">
        <v>56.84</v>
      </c>
      <c r="J113" s="6" t="n">
        <v>49.84</v>
      </c>
    </row>
    <row collapsed="false" customFormat="false" customHeight="false" hidden="false" ht="12.1" outlineLevel="0" r="114">
      <c r="A114" s="39" t="n">
        <v>45811</v>
      </c>
      <c r="B114" s="16" t="s">
        <v>1185</v>
      </c>
      <c r="C114" s="16" t="s">
        <v>138</v>
      </c>
      <c r="D114" s="16" t="s">
        <v>139</v>
      </c>
      <c r="E114" s="6" t="n">
        <v>1000</v>
      </c>
      <c r="F114" s="7" t="n">
        <v>1</v>
      </c>
      <c r="G114" s="6" t="n">
        <v>35.4</v>
      </c>
      <c r="H114" s="6" t="n">
        <v>5</v>
      </c>
      <c r="I114" s="6" t="n">
        <v>35.4</v>
      </c>
      <c r="J114" s="6" t="n">
        <v>30.4</v>
      </c>
    </row>
    <row collapsed="false" customFormat="false" customHeight="false" hidden="false" ht="12.1" outlineLevel="0" r="115">
      <c r="A115" s="39" t="n">
        <v>45817</v>
      </c>
      <c r="B115" s="16" t="s">
        <v>1185</v>
      </c>
      <c r="C115" s="16" t="s">
        <v>123</v>
      </c>
      <c r="D115" s="16" t="s">
        <v>124</v>
      </c>
      <c r="E115" s="6" t="n">
        <v>1000</v>
      </c>
      <c r="F115" s="7" t="n">
        <v>1</v>
      </c>
      <c r="G115" s="6" t="n">
        <v>22.19</v>
      </c>
      <c r="H115" s="6" t="n">
        <v>3</v>
      </c>
      <c r="I115" s="6" t="n">
        <v>22.19</v>
      </c>
      <c r="J115" s="6" t="n">
        <v>19.19</v>
      </c>
    </row>
    <row collapsed="false" customFormat="false" customHeight="false" hidden="false" ht="12.1" outlineLevel="0" r="116">
      <c r="A116" s="39" t="n">
        <v>45833</v>
      </c>
      <c r="B116" s="16" t="s">
        <v>1185</v>
      </c>
      <c r="C116" s="16" t="s">
        <v>108</v>
      </c>
      <c r="D116" s="16" t="s">
        <v>109</v>
      </c>
      <c r="E116" s="6" t="n">
        <v>1000</v>
      </c>
      <c r="F116" s="7" t="n">
        <v>1</v>
      </c>
      <c r="G116" s="6" t="n">
        <v>27.12</v>
      </c>
      <c r="H116" s="6" t="n">
        <v>4</v>
      </c>
      <c r="I116" s="6" t="n">
        <v>27.12</v>
      </c>
      <c r="J116" s="6" t="n">
        <v>23.12</v>
      </c>
    </row>
    <row collapsed="false" customFormat="false" customHeight="false" hidden="false" ht="12.1" outlineLevel="0" r="117">
      <c r="A117" s="39" t="n">
        <v>45836</v>
      </c>
      <c r="B117" s="16" t="s">
        <v>1185</v>
      </c>
      <c r="C117" s="16" t="s">
        <v>126</v>
      </c>
      <c r="D117" s="16" t="s">
        <v>127</v>
      </c>
      <c r="E117" s="6" t="n">
        <v>1000</v>
      </c>
      <c r="F117" s="7" t="n">
        <v>1</v>
      </c>
      <c r="G117" s="6" t="n">
        <v>11.26</v>
      </c>
      <c r="H117" s="6" t="n">
        <v>1</v>
      </c>
      <c r="I117" s="6" t="n">
        <v>11.26</v>
      </c>
      <c r="J117" s="6" t="n">
        <v>10.26</v>
      </c>
    </row>
    <row collapsed="false" customFormat="false" customHeight="false" hidden="false" ht="12.1" outlineLevel="0" r="118">
      <c r="A118" s="39" t="n">
        <v>45838</v>
      </c>
      <c r="B118" s="16" t="s">
        <v>1185</v>
      </c>
      <c r="C118" s="16" t="s">
        <v>141</v>
      </c>
      <c r="D118" s="16" t="s">
        <v>142</v>
      </c>
      <c r="E118" s="6" t="n">
        <v>712.56</v>
      </c>
      <c r="F118" s="7" t="n">
        <v>1</v>
      </c>
      <c r="G118" s="6" t="n">
        <v>12.59</v>
      </c>
      <c r="H118" s="6" t="n">
        <v>2</v>
      </c>
      <c r="I118" s="6" t="n">
        <v>12.59</v>
      </c>
      <c r="J118" s="6" t="n">
        <v>10.59</v>
      </c>
    </row>
    <row collapsed="false" customFormat="false" customHeight="false" hidden="false" ht="12.1" outlineLevel="0" r="119">
      <c r="A119" s="39" t="n">
        <v>45839</v>
      </c>
      <c r="B119" s="16" t="s">
        <v>1185</v>
      </c>
      <c r="C119" s="16" t="s">
        <v>120</v>
      </c>
      <c r="D119" s="16" t="s">
        <v>121</v>
      </c>
      <c r="E119" s="6" t="n">
        <v>1000</v>
      </c>
      <c r="F119" s="7" t="n">
        <v>1</v>
      </c>
      <c r="G119" s="6" t="n">
        <v>26.3</v>
      </c>
      <c r="H119" s="6" t="n">
        <v>3</v>
      </c>
      <c r="I119" s="6" t="n">
        <v>26.3</v>
      </c>
      <c r="J119" s="6" t="n">
        <v>23.3</v>
      </c>
    </row>
    <row collapsed="false" customFormat="false" customHeight="false" hidden="false" ht="12.1" outlineLevel="0" r="120">
      <c r="A120" s="39" t="n">
        <v>45845</v>
      </c>
      <c r="B120" s="16" t="s">
        <v>1185</v>
      </c>
      <c r="C120" s="16" t="s">
        <v>135</v>
      </c>
      <c r="D120" s="16" t="s">
        <v>136</v>
      </c>
      <c r="E120" s="6" t="n">
        <v>1000</v>
      </c>
      <c r="F120" s="7" t="n">
        <v>1</v>
      </c>
      <c r="G120" s="6" t="n">
        <v>54.1</v>
      </c>
      <c r="H120" s="6" t="n">
        <v>7</v>
      </c>
      <c r="I120" s="6" t="n">
        <v>54.1</v>
      </c>
      <c r="J120" s="6" t="n">
        <v>47.1</v>
      </c>
    </row>
    <row collapsed="false" customFormat="false" customHeight="false" hidden="false" ht="12.1" outlineLevel="0" r="121">
      <c r="A121" s="39" t="n">
        <v>45847</v>
      </c>
      <c r="B121" s="16" t="s">
        <v>1185</v>
      </c>
      <c r="C121" s="16" t="s">
        <v>123</v>
      </c>
      <c r="D121" s="16" t="s">
        <v>124</v>
      </c>
      <c r="E121" s="6" t="n">
        <v>1000</v>
      </c>
      <c r="F121" s="7" t="n">
        <v>1</v>
      </c>
      <c r="G121" s="6" t="n">
        <v>22.19</v>
      </c>
      <c r="H121" s="6" t="n">
        <v>3</v>
      </c>
      <c r="I121" s="6" t="n">
        <v>22.19</v>
      </c>
      <c r="J121" s="6" t="n">
        <v>19.19</v>
      </c>
    </row>
    <row collapsed="false" customFormat="false" customHeight="false" hidden="false" ht="12.1" outlineLevel="0" r="122">
      <c r="A122" s="39" t="n">
        <v>45855</v>
      </c>
      <c r="B122" s="16" t="s">
        <v>1185</v>
      </c>
      <c r="C122" s="16" t="s">
        <v>707</v>
      </c>
      <c r="D122" s="16" t="s">
        <v>1195</v>
      </c>
      <c r="E122" s="6" t="n">
        <v>1000</v>
      </c>
      <c r="F122" s="7" t="n">
        <v>1</v>
      </c>
      <c r="G122" s="6" t="n">
        <v>62.33</v>
      </c>
      <c r="H122" s="6" t="n">
        <v>8</v>
      </c>
      <c r="I122" s="6" t="n">
        <v>62.33</v>
      </c>
      <c r="J122" s="6" t="n">
        <v>54.33</v>
      </c>
    </row>
    <row collapsed="false" customFormat="false" customHeight="false" hidden="false" ht="12.1" outlineLevel="0" r="123">
      <c r="A123" s="39" t="n">
        <v>45863</v>
      </c>
      <c r="B123" s="16" t="s">
        <v>1185</v>
      </c>
      <c r="C123" s="16" t="s">
        <v>108</v>
      </c>
      <c r="D123" s="16" t="s">
        <v>109</v>
      </c>
      <c r="E123" s="6" t="n">
        <v>1000</v>
      </c>
      <c r="F123" s="7" t="n">
        <v>1</v>
      </c>
      <c r="G123" s="6" t="n">
        <v>27.12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9" t="n">
        <v>45866</v>
      </c>
      <c r="B124" s="16" t="s">
        <v>1185</v>
      </c>
      <c r="C124" s="16" t="s">
        <v>132</v>
      </c>
      <c r="D124" s="16" t="s">
        <v>133</v>
      </c>
      <c r="E124" s="6" t="n">
        <v>1000</v>
      </c>
      <c r="F124" s="7" t="n">
        <v>1</v>
      </c>
      <c r="G124" s="6" t="n">
        <v>29.17</v>
      </c>
      <c r="H124" s="6" t="n">
        <v>4</v>
      </c>
      <c r="I124" s="6" t="n">
        <v>29.17</v>
      </c>
      <c r="J124" s="6" t="n">
        <v>25.17</v>
      </c>
    </row>
    <row collapsed="false" customFormat="false" customHeight="false" hidden="false" ht="12.1" outlineLevel="0" r="125">
      <c r="A125" s="39" t="n">
        <v>45866</v>
      </c>
      <c r="B125" s="16" t="s">
        <v>1185</v>
      </c>
      <c r="C125" s="16" t="s">
        <v>126</v>
      </c>
      <c r="D125" s="16" t="s">
        <v>127</v>
      </c>
      <c r="E125" s="6" t="n">
        <v>1000</v>
      </c>
      <c r="F125" s="7" t="n">
        <v>1</v>
      </c>
      <c r="G125" s="6" t="n">
        <v>11.26</v>
      </c>
      <c r="H125" s="6" t="n">
        <v>1</v>
      </c>
      <c r="I125" s="6" t="n">
        <v>11.26</v>
      </c>
      <c r="J125" s="6" t="n">
        <v>10.26</v>
      </c>
    </row>
    <row collapsed="false" customFormat="false" customHeight="false" hidden="false" ht="12.1" outlineLevel="0" r="126">
      <c r="A126" s="39" t="n">
        <v>45867</v>
      </c>
      <c r="B126" s="16" t="s">
        <v>1185</v>
      </c>
      <c r="C126" s="16" t="s">
        <v>104</v>
      </c>
      <c r="D126" s="16" t="s">
        <v>106</v>
      </c>
      <c r="E126" s="6" t="n">
        <v>1000</v>
      </c>
      <c r="F126" s="7" t="n">
        <v>6</v>
      </c>
      <c r="G126" s="6" t="n">
        <v>30.42</v>
      </c>
      <c r="H126" s="6" t="n">
        <v>24</v>
      </c>
      <c r="I126" s="6" t="n">
        <v>182.52</v>
      </c>
      <c r="J126" s="6" t="n">
        <v>158.52</v>
      </c>
    </row>
    <row collapsed="false" customFormat="false" customHeight="false" hidden="false" ht="12.1" outlineLevel="0" r="127">
      <c r="A127" s="39" t="n">
        <v>45869</v>
      </c>
      <c r="B127" s="16" t="s">
        <v>1185</v>
      </c>
      <c r="C127" s="16" t="s">
        <v>141</v>
      </c>
      <c r="D127" s="16" t="s">
        <v>142</v>
      </c>
      <c r="E127" s="6" t="n">
        <v>673.09</v>
      </c>
      <c r="F127" s="7" t="n">
        <v>1</v>
      </c>
      <c r="G127" s="6" t="n">
        <v>12.29</v>
      </c>
      <c r="H127" s="6" t="n">
        <v>2</v>
      </c>
      <c r="I127" s="6" t="n">
        <v>12.29</v>
      </c>
      <c r="J127" s="6" t="n">
        <v>10.29</v>
      </c>
    </row>
    <row collapsed="false" customFormat="false" customHeight="false" hidden="false" ht="12.1" outlineLevel="0" r="128">
      <c r="A128" s="39" t="n">
        <v>45869</v>
      </c>
      <c r="B128" s="16" t="s">
        <v>1185</v>
      </c>
      <c r="C128" s="16" t="s">
        <v>120</v>
      </c>
      <c r="D128" s="16" t="s">
        <v>121</v>
      </c>
      <c r="E128" s="6" t="n">
        <v>1000</v>
      </c>
      <c r="F128" s="7" t="n">
        <v>1</v>
      </c>
      <c r="G128" s="6" t="n">
        <v>26.3</v>
      </c>
      <c r="H128" s="6" t="n">
        <v>3</v>
      </c>
      <c r="I128" s="6" t="n">
        <v>26.3</v>
      </c>
      <c r="J128" s="6" t="n">
        <v>23.3</v>
      </c>
    </row>
    <row collapsed="false" customFormat="false" customHeight="false" hidden="false" ht="12.1" outlineLevel="0" r="129">
      <c r="A129" s="39" t="n">
        <v>45877</v>
      </c>
      <c r="B129" s="16" t="s">
        <v>1185</v>
      </c>
      <c r="C129" s="16" t="s">
        <v>123</v>
      </c>
      <c r="D129" s="16" t="s">
        <v>124</v>
      </c>
      <c r="E129" s="6" t="n">
        <v>1000</v>
      </c>
      <c r="F129" s="7" t="n">
        <v>1</v>
      </c>
      <c r="G129" s="6" t="n">
        <v>22.19</v>
      </c>
      <c r="H129" s="6" t="n">
        <v>3</v>
      </c>
      <c r="I129" s="6" t="n">
        <v>22.19</v>
      </c>
      <c r="J129" s="6" t="n">
        <v>19.19</v>
      </c>
    </row>
    <row collapsed="false" customFormat="false" customHeight="false" hidden="false" ht="12.1" outlineLevel="0" r="130">
      <c r="A130" s="39" t="n">
        <v>45883</v>
      </c>
      <c r="B130" s="16" t="s">
        <v>1185</v>
      </c>
      <c r="C130" s="16" t="s">
        <v>111</v>
      </c>
      <c r="D130" s="16" t="s">
        <v>112</v>
      </c>
      <c r="E130" s="6" t="n">
        <v>1000</v>
      </c>
      <c r="F130" s="7" t="n">
        <v>1</v>
      </c>
      <c r="G130" s="6" t="n">
        <v>51.86</v>
      </c>
      <c r="H130" s="6" t="n">
        <v>7</v>
      </c>
      <c r="I130" s="6" t="n">
        <v>51.86</v>
      </c>
      <c r="J130" s="6" t="n">
        <v>44.86</v>
      </c>
    </row>
    <row collapsed="false" customFormat="false" customHeight="false" hidden="false" ht="12.1" outlineLevel="0" r="131">
      <c r="A131" s="39" t="n">
        <v>45893</v>
      </c>
      <c r="B131" s="16" t="s">
        <v>1185</v>
      </c>
      <c r="C131" s="16" t="s">
        <v>108</v>
      </c>
      <c r="D131" s="16" t="s">
        <v>109</v>
      </c>
      <c r="E131" s="6" t="n">
        <v>1000</v>
      </c>
      <c r="F131" s="7" t="n">
        <v>1</v>
      </c>
      <c r="G131" s="6" t="n">
        <v>27.12</v>
      </c>
      <c r="H131" s="6" t="n">
        <v>4</v>
      </c>
      <c r="I131" s="6" t="n">
        <v>27.12</v>
      </c>
      <c r="J131" s="6" t="n">
        <v>23.12</v>
      </c>
    </row>
    <row collapsed="false" customFormat="false" customHeight="false" hidden="false" ht="12.1" outlineLevel="0" r="132">
      <c r="A132" s="39" t="n">
        <v>45896</v>
      </c>
      <c r="B132" s="16" t="s">
        <v>1185</v>
      </c>
      <c r="C132" s="16" t="s">
        <v>126</v>
      </c>
      <c r="D132" s="16" t="s">
        <v>127</v>
      </c>
      <c r="E132" s="6" t="n">
        <v>1000</v>
      </c>
      <c r="F132" s="7" t="n">
        <v>1</v>
      </c>
      <c r="G132" s="6" t="n">
        <v>11.26</v>
      </c>
      <c r="H132" s="6" t="n">
        <v>1</v>
      </c>
      <c r="I132" s="6" t="n">
        <v>11.26</v>
      </c>
      <c r="J132" s="6" t="n">
        <v>10.26</v>
      </c>
    </row>
    <row collapsed="false" customFormat="false" customHeight="false" hidden="false" ht="12.1" outlineLevel="0" r="133">
      <c r="A133" s="39" t="n">
        <v>45899</v>
      </c>
      <c r="B133" s="16" t="s">
        <v>1185</v>
      </c>
      <c r="C133" s="16" t="s">
        <v>120</v>
      </c>
      <c r="D133" s="16" t="s">
        <v>121</v>
      </c>
      <c r="E133" s="6" t="n">
        <v>1000</v>
      </c>
      <c r="F133" s="7" t="n">
        <v>1</v>
      </c>
      <c r="G133" s="6" t="n">
        <v>26.3</v>
      </c>
      <c r="H133" s="6" t="n">
        <v>3</v>
      </c>
      <c r="I133" s="6" t="n">
        <v>26.3</v>
      </c>
      <c r="J133" s="6" t="n">
        <v>23.3</v>
      </c>
    </row>
    <row collapsed="false" customFormat="false" customHeight="false" hidden="false" ht="12.1" outlineLevel="0" r="134">
      <c r="A134" s="39" t="n">
        <v>45900</v>
      </c>
      <c r="B134" s="16" t="s">
        <v>1185</v>
      </c>
      <c r="C134" s="16" t="s">
        <v>141</v>
      </c>
      <c r="D134" s="16" t="s">
        <v>142</v>
      </c>
      <c r="E134" s="6" t="n">
        <v>637.08</v>
      </c>
      <c r="F134" s="7" t="n">
        <v>1</v>
      </c>
      <c r="G134" s="6" t="n">
        <v>11.63</v>
      </c>
      <c r="H134" s="6" t="n">
        <v>2</v>
      </c>
      <c r="I134" s="6" t="n">
        <v>11.63</v>
      </c>
      <c r="J134" s="6" t="n">
        <v>9.63</v>
      </c>
    </row>
    <row collapsed="false" customFormat="false" customHeight="false" hidden="false" ht="12.1" outlineLevel="0" r="135">
      <c r="A135" s="39" t="n">
        <v>45907</v>
      </c>
      <c r="B135" s="16" t="s">
        <v>1185</v>
      </c>
      <c r="C135" s="16" t="s">
        <v>123</v>
      </c>
      <c r="D135" s="16" t="s">
        <v>124</v>
      </c>
      <c r="E135" s="6" t="n">
        <v>1000</v>
      </c>
      <c r="F135" s="7" t="n">
        <v>1</v>
      </c>
      <c r="G135" s="6" t="n">
        <v>22.19</v>
      </c>
      <c r="H135" s="6" t="n">
        <v>3</v>
      </c>
      <c r="I135" s="6" t="n">
        <v>22.19</v>
      </c>
      <c r="J135" s="6" t="n">
        <v>19.19</v>
      </c>
    </row>
    <row collapsed="false" customFormat="false" customHeight="false" hidden="false" ht="12.1" outlineLevel="0" r="136">
      <c r="A136" s="39" t="n">
        <v>45923</v>
      </c>
      <c r="B136" s="16" t="s">
        <v>1185</v>
      </c>
      <c r="C136" s="16" t="s">
        <v>129</v>
      </c>
      <c r="D136" s="16" t="s">
        <v>130</v>
      </c>
      <c r="E136" s="6" t="n">
        <v>1000</v>
      </c>
      <c r="F136" s="7" t="n">
        <v>1</v>
      </c>
      <c r="G136" s="6" t="n">
        <v>56.1</v>
      </c>
      <c r="H136" s="6" t="n">
        <v>7</v>
      </c>
      <c r="I136" s="6" t="n">
        <v>56.1</v>
      </c>
      <c r="J136" s="6" t="n">
        <v>49.1</v>
      </c>
    </row>
    <row collapsed="false" customFormat="false" customHeight="false" hidden="false" ht="12.1" outlineLevel="0" r="137">
      <c r="A137" s="39" t="n">
        <v>45923</v>
      </c>
      <c r="B137" s="16" t="s">
        <v>1185</v>
      </c>
      <c r="C137" s="16" t="s">
        <v>108</v>
      </c>
      <c r="D137" s="16" t="s">
        <v>109</v>
      </c>
      <c r="E137" s="6" t="n">
        <v>1000</v>
      </c>
      <c r="F137" s="7" t="n">
        <v>1</v>
      </c>
      <c r="G137" s="6" t="n">
        <v>27.12</v>
      </c>
      <c r="H137" s="6" t="n">
        <v>4</v>
      </c>
      <c r="I137" s="6" t="n">
        <v>27.12</v>
      </c>
      <c r="J137" s="6" t="n">
        <v>23.12</v>
      </c>
    </row>
    <row collapsed="false" customFormat="false" customHeight="false" hidden="false" ht="12.1" outlineLevel="0" r="138">
      <c r="A138" s="39" t="n">
        <v>45926</v>
      </c>
      <c r="B138" s="16" t="s">
        <v>1185</v>
      </c>
      <c r="C138" s="16" t="s">
        <v>126</v>
      </c>
      <c r="D138" s="16" t="s">
        <v>127</v>
      </c>
      <c r="E138" s="6" t="n">
        <v>1000</v>
      </c>
      <c r="F138" s="7" t="n">
        <v>1</v>
      </c>
      <c r="G138" s="6" t="n">
        <v>11.26</v>
      </c>
      <c r="H138" s="6" t="n">
        <v>1</v>
      </c>
      <c r="I138" s="6" t="n">
        <v>11.26</v>
      </c>
      <c r="J138" s="6" t="n">
        <v>10.26</v>
      </c>
    </row>
    <row collapsed="false" customFormat="false" customHeight="false" hidden="false" ht="12.1" outlineLevel="0" r="139">
      <c r="A139" s="39" t="n">
        <v>45929</v>
      </c>
      <c r="B139" s="16" t="s">
        <v>1185</v>
      </c>
      <c r="C139" s="16" t="s">
        <v>120</v>
      </c>
      <c r="D139" s="16" t="s">
        <v>121</v>
      </c>
      <c r="E139" s="6" t="n">
        <v>1000</v>
      </c>
      <c r="F139" s="7" t="n">
        <v>1</v>
      </c>
      <c r="G139" s="6" t="n">
        <v>26.3</v>
      </c>
      <c r="H139" s="6" t="n">
        <v>3</v>
      </c>
      <c r="I139" s="6" t="n">
        <v>26.3</v>
      </c>
      <c r="J139" s="6" t="n">
        <v>23.3</v>
      </c>
    </row>
    <row collapsed="false" customFormat="false" customHeight="false" hidden="false" ht="12.1" outlineLevel="0" r="140">
      <c r="A140" s="39" t="n">
        <v>45930</v>
      </c>
      <c r="B140" s="16" t="s">
        <v>1185</v>
      </c>
      <c r="C140" s="16" t="s">
        <v>141</v>
      </c>
      <c r="D140" s="16" t="s">
        <v>142</v>
      </c>
      <c r="E140" s="6" t="n">
        <v>601.95</v>
      </c>
      <c r="F140" s="7" t="n">
        <v>1</v>
      </c>
      <c r="G140" s="6" t="n">
        <v>10.64</v>
      </c>
      <c r="H140" s="6" t="n">
        <v>1</v>
      </c>
      <c r="I140" s="6" t="n">
        <v>10.64</v>
      </c>
      <c r="J140" s="6" t="n">
        <v>9.64</v>
      </c>
    </row>
    <row collapsed="false" customFormat="false" customHeight="false" hidden="false" ht="12.1" outlineLevel="0" r="141">
      <c r="A141" s="39" t="n">
        <v>45937</v>
      </c>
      <c r="B141" s="16" t="s">
        <v>1185</v>
      </c>
      <c r="C141" s="16" t="s">
        <v>123</v>
      </c>
      <c r="D141" s="16" t="s">
        <v>124</v>
      </c>
      <c r="E141" s="6" t="n">
        <v>1000</v>
      </c>
      <c r="F141" s="7" t="n">
        <v>1</v>
      </c>
      <c r="G141" s="6" t="n">
        <v>22.19</v>
      </c>
      <c r="H141" s="6" t="n">
        <v>3</v>
      </c>
      <c r="I141" s="6" t="n">
        <v>22.19</v>
      </c>
      <c r="J141" s="6" t="n">
        <v>19.19</v>
      </c>
    </row>
    <row collapsed="false" customFormat="false" customHeight="false" hidden="false" ht="12.1" outlineLevel="0" r="142">
      <c r="A142" s="39" t="n">
        <v>45946</v>
      </c>
      <c r="B142" s="16" t="s">
        <v>1185</v>
      </c>
      <c r="C142" s="16" t="s">
        <v>707</v>
      </c>
      <c r="D142" s="16" t="s">
        <v>1195</v>
      </c>
      <c r="E142" s="6" t="n">
        <v>1000</v>
      </c>
      <c r="F142" s="7" t="n">
        <v>1</v>
      </c>
      <c r="G142" s="6" t="n">
        <v>62.33</v>
      </c>
      <c r="H142" s="6" t="n">
        <v>8</v>
      </c>
      <c r="I142" s="6" t="n">
        <v>62.33</v>
      </c>
      <c r="J142" s="6" t="n">
        <v>54.33</v>
      </c>
    </row>
    <row collapsed="false" customFormat="false" customHeight="false" hidden="false" ht="12.1" outlineLevel="0" r="143">
      <c r="A143" s="39" t="n">
        <v>45953</v>
      </c>
      <c r="B143" s="16" t="s">
        <v>1185</v>
      </c>
      <c r="C143" s="16" t="s">
        <v>108</v>
      </c>
      <c r="D143" s="16" t="s">
        <v>109</v>
      </c>
      <c r="E143" s="6" t="n">
        <v>1000</v>
      </c>
      <c r="F143" s="7" t="n">
        <v>1</v>
      </c>
      <c r="G143" s="6" t="n">
        <v>27.12</v>
      </c>
      <c r="H143" s="6" t="n">
        <v>4</v>
      </c>
      <c r="I143" s="6" t="n">
        <v>27.12</v>
      </c>
      <c r="J143" s="6" t="n">
        <v>23.12</v>
      </c>
    </row>
    <row collapsed="false" customFormat="false" customHeight="false" hidden="false" ht="12.1" outlineLevel="0" r="144">
      <c r="A144" s="39" t="n">
        <v>45956</v>
      </c>
      <c r="B144" s="16" t="s">
        <v>1185</v>
      </c>
      <c r="C144" s="16" t="s">
        <v>126</v>
      </c>
      <c r="D144" s="16" t="s">
        <v>127</v>
      </c>
      <c r="E144" s="6" t="n">
        <v>1000</v>
      </c>
      <c r="F144" s="7" t="n">
        <v>1</v>
      </c>
      <c r="G144" s="6" t="n">
        <v>11.26</v>
      </c>
      <c r="H144" s="6" t="n">
        <v>1</v>
      </c>
      <c r="I144" s="6" t="n">
        <v>11.26</v>
      </c>
      <c r="J144" s="6" t="n">
        <v>10.26</v>
      </c>
    </row>
    <row collapsed="false" customFormat="false" customHeight="false" hidden="false" ht="12.1" outlineLevel="0" r="145">
      <c r="A145" s="39" t="n">
        <v>45957</v>
      </c>
      <c r="B145" s="16" t="s">
        <v>1185</v>
      </c>
      <c r="C145" s="16" t="s">
        <v>132</v>
      </c>
      <c r="D145" s="16" t="s">
        <v>133</v>
      </c>
      <c r="E145" s="6" t="n">
        <v>1000</v>
      </c>
      <c r="F145" s="7" t="n">
        <v>1</v>
      </c>
      <c r="G145" s="6" t="n">
        <v>29.17</v>
      </c>
      <c r="H145" s="6" t="n">
        <v>4</v>
      </c>
      <c r="I145" s="6" t="n">
        <v>29.17</v>
      </c>
      <c r="J145" s="6" t="n">
        <v>25.17</v>
      </c>
    </row>
    <row collapsed="false" customFormat="false" customHeight="false" hidden="false" ht="12.1" outlineLevel="0" r="146">
      <c r="A146" s="39" t="n">
        <v>45959</v>
      </c>
      <c r="B146" s="16" t="s">
        <v>1185</v>
      </c>
      <c r="C146" s="16" t="s">
        <v>120</v>
      </c>
      <c r="D146" s="16" t="s">
        <v>121</v>
      </c>
      <c r="E146" s="6" t="n">
        <v>1000</v>
      </c>
      <c r="F146" s="7" t="n">
        <v>1</v>
      </c>
      <c r="G146" s="6" t="n">
        <v>26.3</v>
      </c>
      <c r="H146" s="6" t="n">
        <v>3</v>
      </c>
      <c r="I146" s="6" t="n">
        <v>26.3</v>
      </c>
      <c r="J146" s="6" t="n">
        <v>23.3</v>
      </c>
    </row>
    <row collapsed="false" customFormat="false" customHeight="false" hidden="false" ht="12.1" outlineLevel="0" r="147">
      <c r="A147" s="39" t="n">
        <v>45961</v>
      </c>
      <c r="B147" s="16" t="s">
        <v>1185</v>
      </c>
      <c r="C147" s="16" t="s">
        <v>141</v>
      </c>
      <c r="D147" s="16" t="s">
        <v>142</v>
      </c>
      <c r="E147" s="6" t="n">
        <v>569.29</v>
      </c>
      <c r="F147" s="7" t="n">
        <v>1</v>
      </c>
      <c r="G147" s="6" t="n">
        <v>10.4</v>
      </c>
      <c r="H147" s="6" t="n">
        <v>1</v>
      </c>
      <c r="I147" s="6" t="n">
        <v>10.4</v>
      </c>
      <c r="J147" s="6" t="n">
        <v>9.4</v>
      </c>
    </row>
    <row collapsed="false" customFormat="false" customHeight="false" hidden="false" ht="12.1" outlineLevel="0" r="148">
      <c r="A148" s="39" t="n">
        <v>45967</v>
      </c>
      <c r="B148" s="16" t="s">
        <v>1185</v>
      </c>
      <c r="C148" s="16" t="s">
        <v>123</v>
      </c>
      <c r="D148" s="16" t="s">
        <v>124</v>
      </c>
      <c r="E148" s="6" t="n">
        <v>1000</v>
      </c>
      <c r="F148" s="7" t="n">
        <v>1</v>
      </c>
      <c r="G148" s="6" t="n">
        <v>22.19</v>
      </c>
      <c r="H148" s="6" t="n">
        <v>3</v>
      </c>
      <c r="I148" s="6" t="n">
        <v>22.19</v>
      </c>
      <c r="J148" s="6" t="n">
        <v>19.19</v>
      </c>
    </row>
    <row collapsed="false" customFormat="false" customHeight="false" hidden="false" ht="12.1" outlineLevel="0" r="149">
      <c r="A149" s="39" t="n">
        <v>45972</v>
      </c>
      <c r="B149" s="16" t="s">
        <v>1185</v>
      </c>
      <c r="C149" s="16" t="s">
        <v>705</v>
      </c>
      <c r="D149" s="16" t="s">
        <v>1194</v>
      </c>
      <c r="E149" s="6" t="n">
        <v>1000</v>
      </c>
      <c r="F149" s="7" t="n">
        <v>1</v>
      </c>
      <c r="G149" s="6" t="n">
        <v>35.65</v>
      </c>
      <c r="H149" s="6" t="n">
        <v>5</v>
      </c>
      <c r="I149" s="6" t="n">
        <v>35.65</v>
      </c>
      <c r="J149" s="6" t="n">
        <v>30.65</v>
      </c>
    </row>
    <row collapsed="false" customFormat="false" customHeight="false" hidden="false" ht="12.1" outlineLevel="0" r="150">
      <c r="A150" s="39" t="n">
        <v>45983</v>
      </c>
      <c r="B150" s="16" t="s">
        <v>1185</v>
      </c>
      <c r="C150" s="16" t="s">
        <v>108</v>
      </c>
      <c r="D150" s="16" t="s">
        <v>109</v>
      </c>
      <c r="E150" s="6" t="n">
        <v>1000</v>
      </c>
      <c r="F150" s="7" t="n">
        <v>1</v>
      </c>
      <c r="G150" s="6" t="n">
        <v>27.12</v>
      </c>
      <c r="H150" s="6" t="n">
        <v>4</v>
      </c>
      <c r="I150" s="6" t="n">
        <v>27.12</v>
      </c>
      <c r="J150" s="6" t="n">
        <v>23.12</v>
      </c>
    </row>
    <row collapsed="false" customFormat="false" customHeight="false" hidden="false" ht="12.1" outlineLevel="0" r="151">
      <c r="A151" s="39" t="n">
        <v>45986</v>
      </c>
      <c r="B151" s="16" t="s">
        <v>1185</v>
      </c>
      <c r="C151" s="16" t="s">
        <v>126</v>
      </c>
      <c r="D151" s="16" t="s">
        <v>127</v>
      </c>
      <c r="E151" s="6" t="n">
        <v>1000</v>
      </c>
      <c r="F151" s="7" t="n">
        <v>1</v>
      </c>
      <c r="G151" s="6" t="n">
        <v>11.26</v>
      </c>
      <c r="H151" s="6" t="n">
        <v>1</v>
      </c>
      <c r="I151" s="6" t="n">
        <v>11.26</v>
      </c>
      <c r="J151" s="6" t="n">
        <v>10.26</v>
      </c>
    </row>
    <row collapsed="false" customFormat="false" customHeight="false" hidden="false" ht="12.1" outlineLevel="0" r="152">
      <c r="A152" s="39" t="n">
        <v>45989</v>
      </c>
      <c r="B152" s="16" t="s">
        <v>1185</v>
      </c>
      <c r="C152" s="16" t="s">
        <v>120</v>
      </c>
      <c r="D152" s="16" t="s">
        <v>121</v>
      </c>
      <c r="E152" s="6" t="n">
        <v>1000</v>
      </c>
      <c r="F152" s="7" t="n">
        <v>1</v>
      </c>
      <c r="G152" s="6" t="n">
        <v>26.3</v>
      </c>
      <c r="H152" s="6" t="n">
        <v>3</v>
      </c>
      <c r="I152" s="6" t="n">
        <v>26.3</v>
      </c>
      <c r="J152" s="6" t="n">
        <v>23.3</v>
      </c>
    </row>
    <row collapsed="false" customFormat="false" customHeight="false" hidden="false" ht="12.1" outlineLevel="0" r="153">
      <c r="A153" s="39" t="n">
        <v>45991</v>
      </c>
      <c r="B153" s="16" t="s">
        <v>1185</v>
      </c>
      <c r="C153" s="16" t="s">
        <v>141</v>
      </c>
      <c r="D153" s="16" t="s">
        <v>142</v>
      </c>
      <c r="E153" s="6" t="n">
        <v>530.61</v>
      </c>
      <c r="F153" s="7" t="n">
        <v>1</v>
      </c>
      <c r="G153" s="6" t="n">
        <v>9.38</v>
      </c>
      <c r="H153" s="6" t="n">
        <v>1</v>
      </c>
      <c r="I153" s="6" t="n">
        <v>9.38</v>
      </c>
      <c r="J153" s="6" t="n">
        <v>8.38</v>
      </c>
    </row>
    <row collapsed="false" customFormat="false" customHeight="false" hidden="false" ht="12.1" outlineLevel="0" r="154">
      <c r="A154" s="39" t="n">
        <v>45992</v>
      </c>
      <c r="B154" s="16" t="s">
        <v>1185</v>
      </c>
      <c r="C154" s="16" t="s">
        <v>114</v>
      </c>
      <c r="D154" s="16" t="s">
        <v>115</v>
      </c>
      <c r="E154" s="6" t="n">
        <v>1000</v>
      </c>
      <c r="F154" s="7" t="n">
        <v>1</v>
      </c>
      <c r="G154" s="6" t="n">
        <v>56.1</v>
      </c>
      <c r="H154" s="6" t="n">
        <v>7</v>
      </c>
      <c r="I154" s="6" t="n">
        <v>56.1</v>
      </c>
      <c r="J154" s="6" t="n">
        <v>49.1</v>
      </c>
    </row>
    <row collapsed="false" customFormat="false" customHeight="false" hidden="false" ht="12.1" outlineLevel="0" r="155">
      <c r="A155" s="39" t="n">
        <v>45993</v>
      </c>
      <c r="B155" s="16" t="s">
        <v>1185</v>
      </c>
      <c r="C155" s="16" t="s">
        <v>117</v>
      </c>
      <c r="D155" s="16" t="s">
        <v>118</v>
      </c>
      <c r="E155" s="6" t="n">
        <v>1000</v>
      </c>
      <c r="F155" s="7" t="n">
        <v>1</v>
      </c>
      <c r="G155" s="6" t="n">
        <v>56.84</v>
      </c>
      <c r="H155" s="6" t="n">
        <v>7</v>
      </c>
      <c r="I155" s="6" t="n">
        <v>56.84</v>
      </c>
      <c r="J155" s="6" t="n">
        <v>49.84</v>
      </c>
    </row>
    <row collapsed="false" customFormat="false" customHeight="false" hidden="false" ht="12.1" outlineLevel="0" r="156">
      <c r="A156" s="39" t="n">
        <v>45993</v>
      </c>
      <c r="B156" s="16" t="s">
        <v>1185</v>
      </c>
      <c r="C156" s="16" t="s">
        <v>138</v>
      </c>
      <c r="D156" s="16" t="s">
        <v>139</v>
      </c>
      <c r="E156" s="6" t="n">
        <v>1000</v>
      </c>
      <c r="F156" s="7" t="n">
        <v>1</v>
      </c>
      <c r="G156" s="6" t="n">
        <v>35.4</v>
      </c>
      <c r="H156" s="6" t="n">
        <v>5</v>
      </c>
      <c r="I156" s="6" t="n">
        <v>35.4</v>
      </c>
      <c r="J156" s="6" t="n">
        <v>30.4</v>
      </c>
    </row>
    <row collapsed="false" customFormat="false" customHeight="false" hidden="false" ht="12.1" outlineLevel="0" r="157">
      <c r="A157" s="39" t="n">
        <v>45997</v>
      </c>
      <c r="B157" s="16" t="s">
        <v>1185</v>
      </c>
      <c r="C157" s="16" t="s">
        <v>123</v>
      </c>
      <c r="D157" s="16" t="s">
        <v>124</v>
      </c>
      <c r="E157" s="6" t="n">
        <v>1000</v>
      </c>
      <c r="F157" s="7" t="n">
        <v>1</v>
      </c>
      <c r="G157" s="6" t="n">
        <v>22.19</v>
      </c>
      <c r="H157" s="6" t="n">
        <v>3</v>
      </c>
      <c r="I157" s="6" t="n">
        <v>22.19</v>
      </c>
      <c r="J157" s="6" t="n">
        <v>19.19</v>
      </c>
    </row>
    <row collapsed="false" customFormat="false" customHeight="false" hidden="false" ht="12.1" outlineLevel="0" r="158">
      <c r="A158" s="39" t="n">
        <v>46013</v>
      </c>
      <c r="B158" s="16" t="s">
        <v>1185</v>
      </c>
      <c r="C158" s="16" t="s">
        <v>108</v>
      </c>
      <c r="D158" s="16" t="s">
        <v>109</v>
      </c>
      <c r="E158" s="6" t="n">
        <v>1000</v>
      </c>
      <c r="F158" s="7" t="n">
        <v>1</v>
      </c>
      <c r="G158" s="6" t="n">
        <v>27.12</v>
      </c>
      <c r="H158" s="6" t="n">
        <v>4</v>
      </c>
      <c r="I158" s="6" t="n">
        <v>27.12</v>
      </c>
      <c r="J158" s="6" t="n">
        <v>23.12</v>
      </c>
    </row>
    <row collapsed="false" customFormat="false" customHeight="false" hidden="false" ht="12.1" outlineLevel="0" r="159">
      <c r="A159" s="39" t="n">
        <v>46016</v>
      </c>
      <c r="B159" s="16" t="s">
        <v>1185</v>
      </c>
      <c r="C159" s="16" t="s">
        <v>126</v>
      </c>
      <c r="D159" s="16" t="s">
        <v>127</v>
      </c>
      <c r="E159" s="6" t="n">
        <v>1000</v>
      </c>
      <c r="F159" s="7" t="n">
        <v>1</v>
      </c>
      <c r="G159" s="6" t="n">
        <v>11.26</v>
      </c>
      <c r="H159" s="6" t="n">
        <v>1</v>
      </c>
      <c r="I159" s="6" t="n">
        <v>11.26</v>
      </c>
      <c r="J159" s="6" t="n">
        <v>10.26</v>
      </c>
    </row>
    <row collapsed="false" customFormat="false" customHeight="false" hidden="false" ht="12.1" outlineLevel="0" r="160">
      <c r="A160" s="39" t="n">
        <v>46019</v>
      </c>
      <c r="B160" s="16" t="s">
        <v>1185</v>
      </c>
      <c r="C160" s="16" t="s">
        <v>120</v>
      </c>
      <c r="D160" s="16" t="s">
        <v>121</v>
      </c>
      <c r="E160" s="6" t="n">
        <v>1000</v>
      </c>
      <c r="F160" s="7" t="n">
        <v>1</v>
      </c>
      <c r="G160" s="6" t="n">
        <v>26.3</v>
      </c>
      <c r="H160" s="6" t="n">
        <v>3</v>
      </c>
      <c r="I160" s="6" t="n">
        <v>26.3</v>
      </c>
      <c r="J160" s="6" t="n">
        <v>23.3</v>
      </c>
    </row>
    <row collapsed="false" customFormat="false" customHeight="false" hidden="false" ht="12.1" outlineLevel="0" r="161">
      <c r="A161" s="39" t="n">
        <v>46022</v>
      </c>
      <c r="B161" s="16" t="s">
        <v>1185</v>
      </c>
      <c r="C161" s="16" t="s">
        <v>141</v>
      </c>
      <c r="D161" s="16" t="s">
        <v>142</v>
      </c>
      <c r="E161" s="6" t="n">
        <v>496.39</v>
      </c>
      <c r="F161" s="7" t="n">
        <v>1</v>
      </c>
      <c r="G161" s="6" t="n">
        <v>9.06</v>
      </c>
      <c r="H161" s="6" t="n">
        <v>1</v>
      </c>
      <c r="I161" s="6" t="n">
        <v>9.06</v>
      </c>
      <c r="J161" s="6" t="n">
        <v>8.06</v>
      </c>
    </row>
    <row collapsed="false" customFormat="false" customHeight="false" hidden="false" ht="12.1" outlineLevel="0" r="162">
      <c r="A162" s="39" t="n">
        <v>46027</v>
      </c>
      <c r="B162" s="16" t="s">
        <v>1185</v>
      </c>
      <c r="C162" s="16" t="s">
        <v>135</v>
      </c>
      <c r="D162" s="16" t="s">
        <v>136</v>
      </c>
      <c r="E162" s="6" t="n">
        <v>1000</v>
      </c>
      <c r="F162" s="7" t="n">
        <v>1</v>
      </c>
      <c r="G162" s="6" t="n">
        <v>54.1</v>
      </c>
      <c r="H162" s="6" t="n">
        <v>7</v>
      </c>
      <c r="I162" s="6" t="n">
        <v>54.1</v>
      </c>
      <c r="J162" s="6" t="n">
        <v>47.1</v>
      </c>
    </row>
    <row collapsed="false" customFormat="false" customHeight="false" hidden="false" ht="12.1" outlineLevel="0" r="163">
      <c r="A163" s="39" t="n">
        <v>46027</v>
      </c>
      <c r="B163" s="16" t="s">
        <v>1185</v>
      </c>
      <c r="C163" s="16" t="s">
        <v>123</v>
      </c>
      <c r="D163" s="16" t="s">
        <v>124</v>
      </c>
      <c r="E163" s="6" t="n">
        <v>1000</v>
      </c>
      <c r="F163" s="7" t="n">
        <v>1</v>
      </c>
      <c r="G163" s="6" t="n">
        <v>22.19</v>
      </c>
      <c r="H163" s="6" t="n">
        <v>3</v>
      </c>
      <c r="I163" s="6" t="n">
        <v>22.19</v>
      </c>
      <c r="J163" s="6" t="n">
        <v>19.19</v>
      </c>
    </row>
    <row collapsed="false" customFormat="false" customHeight="false" hidden="false" ht="12.1" outlineLevel="0" r="164">
      <c r="A164" s="39" t="n">
        <v>46037</v>
      </c>
      <c r="B164" s="16" t="s">
        <v>1185</v>
      </c>
      <c r="C164" s="16" t="s">
        <v>707</v>
      </c>
      <c r="D164" s="16" t="s">
        <v>1195</v>
      </c>
      <c r="E164" s="6" t="n">
        <v>1000</v>
      </c>
      <c r="F164" s="7" t="n">
        <v>1</v>
      </c>
      <c r="G164" s="6" t="n">
        <v>62.33</v>
      </c>
      <c r="H164" s="6" t="n">
        <v>8</v>
      </c>
      <c r="I164" s="6" t="n">
        <v>62.33</v>
      </c>
      <c r="J164" s="6" t="n">
        <v>54.33</v>
      </c>
    </row>
    <row collapsed="false" customFormat="false" customHeight="false" hidden="false" ht="12.1" outlineLevel="0" r="165">
      <c r="A165" s="39" t="n">
        <v>46043</v>
      </c>
      <c r="B165" s="16" t="s">
        <v>1185</v>
      </c>
      <c r="C165" s="16" t="s">
        <v>108</v>
      </c>
      <c r="D165" s="16" t="s">
        <v>109</v>
      </c>
      <c r="E165" s="6" t="n">
        <v>1000</v>
      </c>
      <c r="F165" s="7" t="n">
        <v>1</v>
      </c>
      <c r="G165" s="6" t="n">
        <v>27.12</v>
      </c>
      <c r="H165" s="6" t="n">
        <v>4</v>
      </c>
      <c r="I165" s="6" t="n">
        <v>27.12</v>
      </c>
      <c r="J165" s="6" t="n">
        <v>23.12</v>
      </c>
    </row>
    <row collapsed="false" customFormat="false" customHeight="false" hidden="false" ht="12.1" outlineLevel="0" r="166">
      <c r="A166" s="39" t="n">
        <v>46046</v>
      </c>
      <c r="B166" s="16" t="s">
        <v>1185</v>
      </c>
      <c r="C166" s="16" t="s">
        <v>126</v>
      </c>
      <c r="D166" s="16" t="s">
        <v>127</v>
      </c>
      <c r="E166" s="6" t="n">
        <v>1000</v>
      </c>
      <c r="F166" s="7" t="n">
        <v>1</v>
      </c>
      <c r="G166" s="6" t="n">
        <v>11.26</v>
      </c>
      <c r="H166" s="6" t="n">
        <v>1</v>
      </c>
      <c r="I166" s="6" t="n">
        <v>11.26</v>
      </c>
      <c r="J166" s="6" t="n">
        <v>10.26</v>
      </c>
    </row>
    <row collapsed="false" customFormat="false" customHeight="false" hidden="false" ht="12.1" outlineLevel="0" r="167">
      <c r="A167" s="39" t="n">
        <v>46048</v>
      </c>
      <c r="B167" s="16" t="s">
        <v>1185</v>
      </c>
      <c r="C167" s="16" t="s">
        <v>132</v>
      </c>
      <c r="D167" s="16" t="s">
        <v>133</v>
      </c>
      <c r="E167" s="6" t="n">
        <v>1000</v>
      </c>
      <c r="F167" s="7" t="n">
        <v>1</v>
      </c>
      <c r="G167" s="6" t="n">
        <v>29.17</v>
      </c>
      <c r="H167" s="6" t="n">
        <v>4</v>
      </c>
      <c r="I167" s="6" t="n">
        <v>29.17</v>
      </c>
      <c r="J167" s="6" t="n">
        <v>25.17</v>
      </c>
    </row>
    <row collapsed="false" customFormat="false" customHeight="false" hidden="false" ht="12.1" outlineLevel="0" r="168">
      <c r="A168" s="39" t="n">
        <v>46049</v>
      </c>
      <c r="B168" s="16" t="s">
        <v>1185</v>
      </c>
      <c r="C168" s="16" t="s">
        <v>104</v>
      </c>
      <c r="D168" s="16" t="s">
        <v>106</v>
      </c>
      <c r="E168" s="6" t="n">
        <v>1000</v>
      </c>
      <c r="F168" s="7" t="n">
        <v>6</v>
      </c>
      <c r="G168" s="6" t="n">
        <v>30.42</v>
      </c>
      <c r="H168" s="6" t="n">
        <v>24</v>
      </c>
      <c r="I168" s="6" t="n">
        <v>182.52</v>
      </c>
      <c r="J168" s="6" t="n">
        <v>158.52</v>
      </c>
    </row>
    <row collapsed="false" customFormat="false" customHeight="false" hidden="false" ht="12.1" outlineLevel="0" r="169">
      <c r="A169" s="39" t="n">
        <v>46049</v>
      </c>
      <c r="B169" s="16" t="s">
        <v>1185</v>
      </c>
      <c r="C169" s="16" t="s">
        <v>120</v>
      </c>
      <c r="D169" s="16" t="s">
        <v>121</v>
      </c>
      <c r="E169" s="6" t="n">
        <v>1000</v>
      </c>
      <c r="F169" s="7" t="n">
        <v>1</v>
      </c>
      <c r="G169" s="6" t="n">
        <v>26.3</v>
      </c>
      <c r="H169" s="6" t="n">
        <v>3</v>
      </c>
      <c r="I169" s="6" t="n">
        <v>26.3</v>
      </c>
      <c r="J169" s="6" t="n">
        <v>23.3</v>
      </c>
    </row>
    <row collapsed="false" customFormat="false" customHeight="false" hidden="false" ht="12.1" outlineLevel="0" r="170">
      <c r="A170" s="39" t="n">
        <v>46053</v>
      </c>
      <c r="B170" s="16" t="s">
        <v>1185</v>
      </c>
      <c r="C170" s="16" t="s">
        <v>141</v>
      </c>
      <c r="D170" s="16" t="s">
        <v>142</v>
      </c>
      <c r="E170" s="6" t="n">
        <v>462.86</v>
      </c>
      <c r="F170" s="7" t="n">
        <v>1</v>
      </c>
      <c r="G170" s="6" t="n">
        <v>8.45</v>
      </c>
      <c r="H170" s="6" t="n">
        <v>1</v>
      </c>
      <c r="I170" s="6" t="n">
        <v>8.45</v>
      </c>
      <c r="J170" s="6" t="n">
        <v>7.45</v>
      </c>
    </row>
    <row collapsed="false" customFormat="false" customHeight="false" hidden="false" ht="12.1" outlineLevel="0" r="171">
      <c r="A171" s="39" t="n">
        <v>46057</v>
      </c>
      <c r="B171" s="16" t="s">
        <v>1185</v>
      </c>
      <c r="C171" s="16" t="s">
        <v>123</v>
      </c>
      <c r="D171" s="16" t="s">
        <v>124</v>
      </c>
      <c r="E171" s="6" t="n">
        <v>1000</v>
      </c>
      <c r="F171" s="7" t="n">
        <v>1</v>
      </c>
      <c r="G171" s="6" t="n">
        <v>22.19</v>
      </c>
      <c r="H171" s="6" t="n">
        <v>3</v>
      </c>
      <c r="I171" s="6" t="n">
        <v>22.19</v>
      </c>
      <c r="J171" s="6" t="n">
        <v>19.19</v>
      </c>
    </row>
    <row collapsed="false" customFormat="false" customHeight="false" hidden="false" ht="12.1" outlineLevel="0" r="172">
      <c r="A172" s="39" t="n">
        <v>46065</v>
      </c>
      <c r="B172" s="16" t="s">
        <v>1185</v>
      </c>
      <c r="C172" s="16" t="s">
        <v>111</v>
      </c>
      <c r="D172" s="16" t="s">
        <v>112</v>
      </c>
      <c r="E172" s="6" t="n">
        <v>1000</v>
      </c>
      <c r="F172" s="7" t="n">
        <v>1</v>
      </c>
      <c r="G172" s="6" t="n">
        <v>51.86</v>
      </c>
      <c r="H172" s="6" t="n">
        <v>7</v>
      </c>
      <c r="I172" s="6" t="n">
        <v>51.86</v>
      </c>
      <c r="J172" s="6" t="n">
        <v>44.86</v>
      </c>
    </row>
    <row collapsed="false" customFormat="false" customHeight="false" hidden="false" ht="12.1" outlineLevel="0" r="173">
      <c r="A173" s="39" t="n">
        <v>46073</v>
      </c>
      <c r="B173" s="16" t="s">
        <v>1185</v>
      </c>
      <c r="C173" s="16" t="s">
        <v>108</v>
      </c>
      <c r="D173" s="16" t="s">
        <v>109</v>
      </c>
      <c r="E173" s="6" t="n">
        <v>1000</v>
      </c>
      <c r="F173" s="7" t="n">
        <v>1</v>
      </c>
      <c r="G173" s="6" t="n">
        <v>27.12</v>
      </c>
      <c r="H173" s="6" t="n">
        <v>4</v>
      </c>
      <c r="I173" s="6" t="n">
        <v>27.12</v>
      </c>
      <c r="J173" s="6" t="n">
        <v>23.12</v>
      </c>
    </row>
    <row collapsed="false" customFormat="false" customHeight="false" hidden="false" ht="12.1" outlineLevel="0" r="174">
      <c r="A174" s="39" t="n">
        <v>46076</v>
      </c>
      <c r="B174" s="16" t="s">
        <v>1185</v>
      </c>
      <c r="C174" s="16" t="s">
        <v>126</v>
      </c>
      <c r="D174" s="16" t="s">
        <v>127</v>
      </c>
      <c r="E174" s="6" t="n">
        <v>1000</v>
      </c>
      <c r="F174" s="7" t="n">
        <v>1</v>
      </c>
      <c r="G174" s="6" t="n">
        <v>11.26</v>
      </c>
      <c r="H174" s="6" t="n">
        <v>1</v>
      </c>
      <c r="I174" s="6" t="n">
        <v>11.26</v>
      </c>
      <c r="J174" s="6" t="n">
        <v>10.26</v>
      </c>
    </row>
    <row collapsed="false" customFormat="false" customHeight="false" hidden="false" ht="12.1" outlineLevel="0" r="175">
      <c r="A175" s="39" t="n">
        <v>46079</v>
      </c>
      <c r="B175" s="16" t="s">
        <v>1185</v>
      </c>
      <c r="C175" s="16" t="s">
        <v>120</v>
      </c>
      <c r="D175" s="16" t="s">
        <v>121</v>
      </c>
      <c r="E175" s="6" t="n">
        <v>1000</v>
      </c>
      <c r="F175" s="7" t="n">
        <v>1</v>
      </c>
      <c r="G175" s="6" t="n">
        <v>26.3</v>
      </c>
      <c r="H175" s="6" t="n">
        <v>3</v>
      </c>
      <c r="I175" s="6" t="n">
        <v>26.3</v>
      </c>
      <c r="J175" s="6" t="n">
        <v>23.3</v>
      </c>
    </row>
    <row collapsed="false" customFormat="false" customHeight="false" hidden="false" ht="12.1" outlineLevel="0" r="176">
      <c r="A176" s="39" t="n">
        <v>46081</v>
      </c>
      <c r="B176" s="16" t="s">
        <v>1185</v>
      </c>
      <c r="C176" s="16" t="s">
        <v>141</v>
      </c>
      <c r="D176" s="16" t="s">
        <v>142</v>
      </c>
      <c r="E176" s="6" t="n">
        <v>425.57</v>
      </c>
      <c r="F176" s="7" t="n">
        <v>1</v>
      </c>
      <c r="G176" s="6" t="n">
        <v>7.02</v>
      </c>
      <c r="H176" s="6" t="n">
        <v>1</v>
      </c>
      <c r="I176" s="6" t="n">
        <v>7.02</v>
      </c>
      <c r="J176" s="6" t="n">
        <v>6.02</v>
      </c>
    </row>
    <row collapsed="false" customFormat="false" customHeight="false" hidden="false" ht="12.1" outlineLevel="0" r="177">
      <c r="A177" s="39" t="n">
        <v>46087</v>
      </c>
      <c r="B177" s="16" t="s">
        <v>1185</v>
      </c>
      <c r="C177" s="16" t="s">
        <v>123</v>
      </c>
      <c r="D177" s="16" t="s">
        <v>124</v>
      </c>
      <c r="E177" s="6" t="n">
        <v>1000</v>
      </c>
      <c r="F177" s="7" t="n">
        <v>1</v>
      </c>
      <c r="G177" s="6" t="n">
        <v>22.19</v>
      </c>
      <c r="H177" s="6" t="n">
        <v>3</v>
      </c>
      <c r="I177" s="6" t="n">
        <v>22.19</v>
      </c>
      <c r="J177" s="6" t="n">
        <v>19.19</v>
      </c>
    </row>
    <row collapsed="false" customFormat="false" customHeight="false" hidden="false" ht="12.1" outlineLevel="0" r="178">
      <c r="A178" s="39" t="n">
        <v>46103</v>
      </c>
      <c r="B178" s="16" t="s">
        <v>1185</v>
      </c>
      <c r="C178" s="16" t="s">
        <v>108</v>
      </c>
      <c r="D178" s="16" t="s">
        <v>109</v>
      </c>
      <c r="E178" s="6" t="n">
        <v>1000</v>
      </c>
      <c r="F178" s="7" t="n">
        <v>1</v>
      </c>
      <c r="G178" s="6" t="n">
        <v>27.12</v>
      </c>
      <c r="H178" s="6" t="n">
        <v>4</v>
      </c>
      <c r="I178" s="6" t="n">
        <v>27.12</v>
      </c>
      <c r="J178" s="6" t="n">
        <v>23.12</v>
      </c>
    </row>
    <row collapsed="false" customFormat="false" customHeight="false" hidden="false" ht="12.1" outlineLevel="0" r="179">
      <c r="A179" s="39" t="n">
        <v>46105</v>
      </c>
      <c r="B179" s="16" t="s">
        <v>1185</v>
      </c>
      <c r="C179" s="16" t="s">
        <v>129</v>
      </c>
      <c r="D179" s="16" t="s">
        <v>130</v>
      </c>
      <c r="E179" s="6" t="n">
        <v>1000</v>
      </c>
      <c r="F179" s="7" t="n">
        <v>1</v>
      </c>
      <c r="G179" s="6" t="n">
        <v>56.1</v>
      </c>
      <c r="H179" s="6" t="n">
        <v>7</v>
      </c>
      <c r="I179" s="6" t="n">
        <v>56.1</v>
      </c>
      <c r="J179" s="6" t="n">
        <v>49.1</v>
      </c>
    </row>
    <row collapsed="false" customFormat="false" customHeight="false" hidden="false" ht="12.1" outlineLevel="0" r="180">
      <c r="A180" s="39" t="n">
        <v>46106</v>
      </c>
      <c r="B180" s="16" t="s">
        <v>1185</v>
      </c>
      <c r="C180" s="16" t="s">
        <v>126</v>
      </c>
      <c r="D180" s="16" t="s">
        <v>127</v>
      </c>
      <c r="E180" s="6" t="n">
        <v>1000</v>
      </c>
      <c r="F180" s="7" t="n">
        <v>1</v>
      </c>
      <c r="G180" s="6" t="n">
        <v>11.26</v>
      </c>
      <c r="H180" s="6" t="n">
        <v>1</v>
      </c>
      <c r="I180" s="6" t="n">
        <v>11.26</v>
      </c>
      <c r="J180" s="6" t="n">
        <v>10.26</v>
      </c>
    </row>
    <row collapsed="false" customFormat="false" customHeight="false" hidden="false" ht="12.1" outlineLevel="0" r="181">
      <c r="A181" s="39" t="n">
        <v>46109</v>
      </c>
      <c r="B181" s="16" t="s">
        <v>1185</v>
      </c>
      <c r="C181" s="16" t="s">
        <v>120</v>
      </c>
      <c r="D181" s="16" t="s">
        <v>121</v>
      </c>
      <c r="E181" s="6" t="n">
        <v>1000</v>
      </c>
      <c r="F181" s="7" t="n">
        <v>1</v>
      </c>
      <c r="G181" s="6" t="n">
        <v>19.73</v>
      </c>
      <c r="H181" s="6" t="n">
        <v>3</v>
      </c>
      <c r="I181" s="6" t="n">
        <v>19.73</v>
      </c>
      <c r="J181" s="6" t="n">
        <v>16.73</v>
      </c>
    </row>
    <row collapsed="false" customFormat="false" customHeight="false" hidden="false" ht="12.1" outlineLevel="0" r="182">
      <c r="A182" s="39" t="n">
        <v>46112</v>
      </c>
      <c r="B182" s="16" t="s">
        <v>1185</v>
      </c>
      <c r="C182" s="16" t="s">
        <v>141</v>
      </c>
      <c r="D182" s="16" t="s">
        <v>142</v>
      </c>
      <c r="E182" s="6" t="n">
        <v>398.02</v>
      </c>
      <c r="F182" s="7" t="n">
        <v>1</v>
      </c>
      <c r="G182" s="6" t="n">
        <v>7.27</v>
      </c>
      <c r="H182" s="6" t="n">
        <v>1</v>
      </c>
      <c r="I182" s="6" t="n">
        <v>7.27</v>
      </c>
      <c r="J182" s="6" t="n">
        <v>6.27</v>
      </c>
    </row>
    <row collapsed="false" customFormat="false" customHeight="false" hidden="false" ht="12.1" outlineLevel="0" r="183">
      <c r="A183" s="39" t="n">
        <v>46117</v>
      </c>
      <c r="B183" s="16" t="s">
        <v>1185</v>
      </c>
      <c r="C183" s="16" t="s">
        <v>123</v>
      </c>
      <c r="D183" s="16" t="s">
        <v>124</v>
      </c>
      <c r="E183" s="6" t="n">
        <v>1000</v>
      </c>
      <c r="F183" s="7" t="n">
        <v>1</v>
      </c>
      <c r="G183" s="6" t="n">
        <v>22.19</v>
      </c>
      <c r="H183" s="6" t="n">
        <v>3</v>
      </c>
      <c r="I183" s="6" t="n">
        <v>22.19</v>
      </c>
      <c r="J183" s="6" t="n">
        <v>19.19</v>
      </c>
    </row>
    <row collapsed="false" customFormat="false" customHeight="false" hidden="false" ht="12.1" outlineLevel="0" r="184">
      <c r="A184" s="39" t="n">
        <v>46128</v>
      </c>
      <c r="B184" s="16" t="s">
        <v>1185</v>
      </c>
      <c r="C184" s="16" t="s">
        <v>707</v>
      </c>
      <c r="D184" s="16" t="s">
        <v>1195</v>
      </c>
      <c r="E184" s="6" t="n">
        <v>1000</v>
      </c>
      <c r="F184" s="7" t="n">
        <v>1</v>
      </c>
      <c r="G184" s="6" t="n">
        <v>62.33</v>
      </c>
      <c r="H184" s="6" t="n">
        <v>8</v>
      </c>
      <c r="I184" s="6" t="n">
        <v>62.33</v>
      </c>
      <c r="J184" s="6" t="n">
        <v>54.33</v>
      </c>
    </row>
    <row collapsed="false" customFormat="false" customHeight="false" hidden="false" ht="12.1" outlineLevel="0" r="185">
      <c r="A185" s="39" t="n">
        <v>46133</v>
      </c>
      <c r="B185" s="16" t="s">
        <v>1185</v>
      </c>
      <c r="C185" s="16" t="s">
        <v>108</v>
      </c>
      <c r="D185" s="16" t="s">
        <v>109</v>
      </c>
      <c r="E185" s="6" t="n">
        <v>1000</v>
      </c>
      <c r="F185" s="7" t="n">
        <v>1</v>
      </c>
      <c r="G185" s="6" t="n">
        <v>27.12</v>
      </c>
      <c r="H185" s="6" t="n">
        <v>4</v>
      </c>
      <c r="I185" s="6" t="n">
        <v>27.12</v>
      </c>
      <c r="J185" s="6" t="n">
        <v>23.12</v>
      </c>
    </row>
    <row collapsed="false" customFormat="false" customHeight="false" hidden="false" ht="12.1" outlineLevel="0" r="186">
      <c r="A186" s="39" t="n">
        <v>46136</v>
      </c>
      <c r="B186" s="16" t="s">
        <v>1185</v>
      </c>
      <c r="C186" s="16" t="s">
        <v>126</v>
      </c>
      <c r="D186" s="16" t="s">
        <v>127</v>
      </c>
      <c r="E186" s="6" t="n">
        <v>1000</v>
      </c>
      <c r="F186" s="7" t="n">
        <v>1</v>
      </c>
      <c r="G186" s="6" t="n">
        <v>11.26</v>
      </c>
      <c r="H186" s="6" t="n">
        <v>1</v>
      </c>
      <c r="I186" s="6" t="n">
        <v>11.26</v>
      </c>
      <c r="J186" s="6" t="n">
        <v>10.26</v>
      </c>
    </row>
    <row collapsed="false" customFormat="false" customHeight="false" hidden="false" ht="12.1" outlineLevel="0" r="187">
      <c r="A187" s="39" t="n">
        <v>46139</v>
      </c>
      <c r="B187" s="16" t="s">
        <v>1185</v>
      </c>
      <c r="C187" s="16" t="s">
        <v>132</v>
      </c>
      <c r="D187" s="16" t="s">
        <v>133</v>
      </c>
      <c r="E187" s="6" t="n">
        <v>875</v>
      </c>
      <c r="F187" s="7" t="n">
        <v>1</v>
      </c>
      <c r="G187" s="6" t="n">
        <v>25.52</v>
      </c>
      <c r="H187" s="6" t="n">
        <v>3</v>
      </c>
      <c r="I187" s="6" t="n">
        <v>25.52</v>
      </c>
      <c r="J187" s="6" t="n">
        <v>22.52</v>
      </c>
    </row>
    <row collapsed="false" customFormat="false" customHeight="false" hidden="false" ht="12.1" outlineLevel="0" r="188">
      <c r="A188" s="39" t="n">
        <v>46139</v>
      </c>
      <c r="B188" s="16" t="s">
        <v>1185</v>
      </c>
      <c r="C188" s="16" t="s">
        <v>120</v>
      </c>
      <c r="D188" s="16" t="s">
        <v>121</v>
      </c>
      <c r="E188" s="6" t="n">
        <v>1000</v>
      </c>
      <c r="F188" s="7" t="n">
        <v>1</v>
      </c>
      <c r="G188" s="6" t="n">
        <v>19.73</v>
      </c>
      <c r="H188" s="6" t="n">
        <v>3</v>
      </c>
      <c r="I188" s="6" t="n">
        <v>19.73</v>
      </c>
      <c r="J188" s="6" t="n">
        <v>16.73</v>
      </c>
    </row>
    <row collapsed="false" customFormat="false" customHeight="false" hidden="false" ht="12.1" outlineLevel="0" r="189">
      <c r="A189" s="39" t="n">
        <v>46142</v>
      </c>
      <c r="B189" s="16" t="s">
        <v>1185</v>
      </c>
      <c r="C189" s="16" t="s">
        <v>141</v>
      </c>
      <c r="D189" s="16" t="s">
        <v>142</v>
      </c>
      <c r="E189" s="6" t="n">
        <v>368.6</v>
      </c>
      <c r="F189" s="7" t="n">
        <v>1</v>
      </c>
      <c r="G189" s="6" t="n">
        <v>6.51</v>
      </c>
      <c r="H189" s="6" t="n">
        <v>1</v>
      </c>
      <c r="I189" s="6" t="n">
        <v>6.51</v>
      </c>
      <c r="J189" s="6" t="n">
        <v>5.51</v>
      </c>
    </row>
    <row collapsed="false" customFormat="false" customHeight="false" hidden="false" ht="12.1" outlineLevel="0" r="190">
      <c r="A190" s="39" t="n">
        <v>46147</v>
      </c>
      <c r="B190" s="16" t="s">
        <v>1185</v>
      </c>
      <c r="C190" s="16" t="s">
        <v>123</v>
      </c>
      <c r="D190" s="16" t="s">
        <v>124</v>
      </c>
      <c r="E190" s="6" t="n">
        <v>1000</v>
      </c>
      <c r="F190" s="7" t="n">
        <v>1</v>
      </c>
      <c r="G190" s="6" t="n">
        <v>22.19</v>
      </c>
      <c r="H190" s="6" t="n">
        <v>3</v>
      </c>
      <c r="I190" s="6" t="n">
        <v>22.19</v>
      </c>
      <c r="J190" s="6" t="n">
        <v>19.19</v>
      </c>
    </row>
    <row collapsed="false" customFormat="false" customHeight="false" hidden="false" ht="12.1" outlineLevel="0" r="191">
      <c r="A191" s="39" t="n">
        <v>46163</v>
      </c>
      <c r="B191" s="16" t="s">
        <v>1185</v>
      </c>
      <c r="C191" s="16" t="s">
        <v>108</v>
      </c>
      <c r="D191" s="16" t="s">
        <v>109</v>
      </c>
      <c r="E191" s="6" t="n">
        <v>1000</v>
      </c>
      <c r="F191" s="7" t="n">
        <v>1</v>
      </c>
      <c r="G191" s="6" t="n">
        <v>27.12</v>
      </c>
      <c r="H191" s="6" t="n">
        <v>4</v>
      </c>
      <c r="I191" s="6" t="n">
        <v>27.12</v>
      </c>
      <c r="J191" s="6" t="n">
        <v>23.12</v>
      </c>
    </row>
    <row collapsed="false" customFormat="false" customHeight="false" hidden="false" ht="12.1" outlineLevel="0" r="192">
      <c r="A192" s="39" t="n">
        <v>46166</v>
      </c>
      <c r="B192" s="16" t="s">
        <v>1185</v>
      </c>
      <c r="C192" s="16" t="s">
        <v>126</v>
      </c>
      <c r="D192" s="16" t="s">
        <v>127</v>
      </c>
      <c r="E192" s="6" t="n">
        <v>1000</v>
      </c>
      <c r="F192" s="7" t="n">
        <v>1</v>
      </c>
      <c r="G192" s="6" t="n">
        <v>11.26</v>
      </c>
      <c r="H192" s="6" t="n">
        <v>1</v>
      </c>
      <c r="I192" s="6" t="n">
        <v>11.26</v>
      </c>
      <c r="J192" s="6" t="n">
        <v>10.26</v>
      </c>
    </row>
    <row collapsed="false" customFormat="false" customHeight="false" hidden="false" ht="12.1" outlineLevel="0" r="193">
      <c r="A193" s="39" t="n">
        <v>46169</v>
      </c>
      <c r="B193" s="16" t="s">
        <v>1185</v>
      </c>
      <c r="C193" s="16" t="s">
        <v>120</v>
      </c>
      <c r="D193" s="16" t="s">
        <v>121</v>
      </c>
      <c r="E193" s="6" t="n">
        <v>1000</v>
      </c>
      <c r="F193" s="7" t="n">
        <v>1</v>
      </c>
      <c r="G193" s="6" t="n">
        <v>19.73</v>
      </c>
      <c r="H193" s="6" t="n">
        <v>3</v>
      </c>
      <c r="I193" s="6" t="n">
        <v>19.73</v>
      </c>
      <c r="J193" s="6" t="n">
        <v>16.73</v>
      </c>
    </row>
    <row collapsed="false" customFormat="false" customHeight="false" hidden="false" ht="12.1" outlineLevel="0" r="194">
      <c r="A194" s="39" t="n">
        <v>46173</v>
      </c>
      <c r="B194" s="16" t="s">
        <v>1185</v>
      </c>
      <c r="C194" s="16" t="s">
        <v>141</v>
      </c>
      <c r="D194" s="16" t="s">
        <v>142</v>
      </c>
      <c r="E194" s="6" t="n">
        <v>333.57</v>
      </c>
      <c r="F194" s="7" t="n">
        <v>1</v>
      </c>
      <c r="G194" s="6" t="n">
        <v>6.09</v>
      </c>
      <c r="H194" s="6" t="n">
        <v>1</v>
      </c>
      <c r="I194" s="6" t="n">
        <v>6.09</v>
      </c>
      <c r="J194" s="6" t="n">
        <v>5.09</v>
      </c>
    </row>
    <row collapsed="false" customFormat="false" customHeight="false" hidden="false" ht="12.1" outlineLevel="0" r="195">
      <c r="A195" s="39" t="n">
        <v>46174</v>
      </c>
      <c r="B195" s="16" t="s">
        <v>1185</v>
      </c>
      <c r="C195" s="16" t="s">
        <v>114</v>
      </c>
      <c r="D195" s="16" t="s">
        <v>115</v>
      </c>
      <c r="E195" s="6" t="n">
        <v>1000</v>
      </c>
      <c r="F195" s="7" t="n">
        <v>1</v>
      </c>
      <c r="G195" s="6" t="n">
        <v>56.1</v>
      </c>
      <c r="H195" s="6" t="n">
        <v>7</v>
      </c>
      <c r="I195" s="6" t="n">
        <v>56.1</v>
      </c>
      <c r="J195" s="6" t="n">
        <v>49.1</v>
      </c>
    </row>
    <row collapsed="false" customFormat="false" customHeight="false" hidden="false" ht="12.1" outlineLevel="0" r="196">
      <c r="A196" s="39" t="n">
        <v>46175</v>
      </c>
      <c r="B196" s="16" t="s">
        <v>1185</v>
      </c>
      <c r="C196" s="16" t="s">
        <v>117</v>
      </c>
      <c r="D196" s="16" t="s">
        <v>118</v>
      </c>
      <c r="E196" s="6" t="n">
        <v>1000</v>
      </c>
      <c r="F196" s="7" t="n">
        <v>1</v>
      </c>
      <c r="G196" s="6" t="n">
        <v>56.84</v>
      </c>
      <c r="H196" s="6" t="n">
        <v>7</v>
      </c>
      <c r="I196" s="6" t="n">
        <v>56.84</v>
      </c>
      <c r="J196" s="6" t="n">
        <v>49.84</v>
      </c>
    </row>
    <row collapsed="false" customFormat="false" customHeight="false" hidden="false" ht="12.1" outlineLevel="0" r="197">
      <c r="A197" s="39" t="n">
        <v>46175</v>
      </c>
      <c r="B197" s="16" t="s">
        <v>1185</v>
      </c>
      <c r="C197" s="16" t="s">
        <v>138</v>
      </c>
      <c r="D197" s="16" t="s">
        <v>139</v>
      </c>
      <c r="E197" s="6" t="n">
        <v>1000</v>
      </c>
      <c r="F197" s="7" t="n">
        <v>1</v>
      </c>
      <c r="G197" s="6" t="n">
        <v>35.4</v>
      </c>
      <c r="H197" s="6" t="n">
        <v>5</v>
      </c>
      <c r="I197" s="6" t="n">
        <v>35.4</v>
      </c>
      <c r="J197" s="6" t="n">
        <v>30.4</v>
      </c>
    </row>
    <row collapsed="false" customFormat="false" customHeight="false" hidden="false" ht="12.1" outlineLevel="0" r="198">
      <c r="A198" s="39" t="n">
        <v>46177</v>
      </c>
      <c r="B198" s="16" t="s">
        <v>1185</v>
      </c>
      <c r="C198" s="16" t="s">
        <v>123</v>
      </c>
      <c r="D198" s="16" t="s">
        <v>124</v>
      </c>
      <c r="E198" s="6" t="n">
        <v>1000</v>
      </c>
      <c r="F198" s="7" t="n">
        <v>1</v>
      </c>
      <c r="G198" s="6" t="n">
        <v>22.19</v>
      </c>
      <c r="H198" s="6" t="n">
        <v>3</v>
      </c>
      <c r="I198" s="6" t="n">
        <v>22.19</v>
      </c>
      <c r="J198" s="6" t="n">
        <v>19.19</v>
      </c>
    </row>
    <row collapsed="false" customFormat="false" customHeight="false" hidden="false" ht="12.1" outlineLevel="0" r="199">
      <c r="A199" s="39" t="n">
        <v>46193</v>
      </c>
      <c r="B199" s="16" t="s">
        <v>1185</v>
      </c>
      <c r="C199" s="16" t="s">
        <v>108</v>
      </c>
      <c r="D199" s="16" t="s">
        <v>109</v>
      </c>
      <c r="E199" s="6" t="n">
        <v>1000</v>
      </c>
      <c r="F199" s="7" t="n">
        <v>1</v>
      </c>
      <c r="G199" s="6" t="n">
        <v>27.12</v>
      </c>
      <c r="H199" s="6" t="n">
        <v>4</v>
      </c>
      <c r="I199" s="6" t="n">
        <v>27.12</v>
      </c>
      <c r="J199" s="6" t="n">
        <v>23.12</v>
      </c>
    </row>
    <row collapsed="false" customFormat="false" customHeight="false" hidden="false" ht="12.1" outlineLevel="0" r="200">
      <c r="A200" s="39" t="n">
        <v>46196</v>
      </c>
      <c r="B200" s="16" t="s">
        <v>1185</v>
      </c>
      <c r="C200" s="16" t="s">
        <v>126</v>
      </c>
      <c r="D200" s="16" t="s">
        <v>127</v>
      </c>
      <c r="E200" s="6" t="n">
        <v>1000</v>
      </c>
      <c r="F200" s="7" t="n">
        <v>1</v>
      </c>
      <c r="G200" s="6" t="n">
        <v>11.26</v>
      </c>
      <c r="H200" s="6" t="n">
        <v>1</v>
      </c>
      <c r="I200" s="6" t="n">
        <v>11.26</v>
      </c>
      <c r="J200" s="6" t="n">
        <v>10.26</v>
      </c>
    </row>
    <row collapsed="false" customFormat="false" customHeight="false" hidden="false" ht="12.1" outlineLevel="0" r="201">
      <c r="A201" s="39" t="n">
        <v>46199</v>
      </c>
      <c r="B201" s="16" t="s">
        <v>1185</v>
      </c>
      <c r="C201" s="16" t="s">
        <v>120</v>
      </c>
      <c r="D201" s="16" t="s">
        <v>121</v>
      </c>
      <c r="E201" s="6" t="n">
        <v>1000</v>
      </c>
      <c r="F201" s="7" t="n">
        <v>1</v>
      </c>
      <c r="G201" s="6" t="n">
        <v>19.73</v>
      </c>
      <c r="H201" s="6" t="n">
        <v>3</v>
      </c>
      <c r="I201" s="6" t="n">
        <v>19.73</v>
      </c>
      <c r="J201" s="6" t="n">
        <v>16.73</v>
      </c>
    </row>
    <row collapsed="false" customFormat="false" customHeight="false" hidden="false" ht="12.1" outlineLevel="0" r="202">
      <c r="A202" s="39" t="n">
        <v>46203</v>
      </c>
      <c r="B202" s="16" t="s">
        <v>1185</v>
      </c>
      <c r="C202" s="16" t="s">
        <v>141</v>
      </c>
      <c r="D202" s="16" t="s">
        <v>142</v>
      </c>
      <c r="E202" s="6" t="n">
        <v>303.67</v>
      </c>
      <c r="F202" s="7" t="n">
        <v>1</v>
      </c>
      <c r="G202" s="6" t="n">
        <v>5.37</v>
      </c>
      <c r="H202" s="6" t="n">
        <v>1</v>
      </c>
      <c r="I202" s="6" t="n">
        <v>5.37</v>
      </c>
      <c r="J202" s="6" t="n">
        <v>4.37</v>
      </c>
    </row>
    <row collapsed="false" customFormat="false" customHeight="false" hidden="false" ht="12.1" outlineLevel="0" r="203">
      <c r="A203" s="39" t="n">
        <v>46207</v>
      </c>
      <c r="B203" s="16" t="s">
        <v>1185</v>
      </c>
      <c r="C203" s="16" t="s">
        <v>123</v>
      </c>
      <c r="D203" s="16" t="s">
        <v>124</v>
      </c>
      <c r="E203" s="6" t="n">
        <v>1000</v>
      </c>
      <c r="F203" s="7" t="n">
        <v>1</v>
      </c>
      <c r="G203" s="6" t="n">
        <v>22.19</v>
      </c>
      <c r="H203" s="6" t="n">
        <v>3</v>
      </c>
      <c r="I203" s="6" t="n">
        <v>22.19</v>
      </c>
      <c r="J203" s="6" t="n">
        <v>19.19</v>
      </c>
    </row>
    <row collapsed="false" customFormat="false" customHeight="false" hidden="false" ht="12.1" outlineLevel="0" r="204">
      <c r="A204" s="39" t="n">
        <v>46209</v>
      </c>
      <c r="B204" s="16" t="s">
        <v>1185</v>
      </c>
      <c r="C204" s="16" t="s">
        <v>135</v>
      </c>
      <c r="D204" s="16" t="s">
        <v>136</v>
      </c>
      <c r="E204" s="6" t="n">
        <v>1000</v>
      </c>
      <c r="F204" s="7" t="n">
        <v>1</v>
      </c>
      <c r="G204" s="6" t="n">
        <v>54.1</v>
      </c>
      <c r="H204" s="6" t="n">
        <v>7</v>
      </c>
      <c r="I204" s="6" t="n">
        <v>54.1</v>
      </c>
      <c r="J204" s="6" t="n">
        <v>47.1</v>
      </c>
    </row>
    <row collapsed="false" customFormat="false" customHeight="false" hidden="false" ht="12.1" outlineLevel="0" r="205">
      <c r="A205" s="39"/>
      <c r="B205" s="16"/>
      <c r="C205" s="16"/>
      <c r="D205" s="16"/>
      <c r="E205" s="6"/>
      <c r="F205" s="7"/>
      <c r="G205" s="6"/>
      <c r="H205" s="6"/>
      <c r="I205" s="6"/>
      <c r="J205" s="6"/>
    </row>
    <row collapsed="false" customFormat="false" customHeight="false" hidden="false" ht="12.1" outlineLevel="0" r="206">
      <c r="A206" s="39" t="n">
        <v>46223</v>
      </c>
      <c r="B206" s="16" t="s">
        <v>1185</v>
      </c>
      <c r="C206" s="16" t="s">
        <v>108</v>
      </c>
      <c r="D206" s="16" t="s">
        <v>109</v>
      </c>
      <c r="E206" s="6" t="n">
        <v>1000</v>
      </c>
      <c r="F206" s="7" t="n">
        <v>1</v>
      </c>
      <c r="G206" s="6" t="n">
        <v>27.12</v>
      </c>
      <c r="H206" s="6" t="n">
        <v>4</v>
      </c>
      <c r="I206" s="6" t="n">
        <v>27.12</v>
      </c>
      <c r="J206" s="6" t="n">
        <v>23.12</v>
      </c>
    </row>
    <row collapsed="false" customFormat="false" customHeight="false" hidden="false" ht="12.1" outlineLevel="0" r="207">
      <c r="A207" s="39" t="n">
        <v>46226</v>
      </c>
      <c r="B207" s="16" t="s">
        <v>1185</v>
      </c>
      <c r="C207" s="16" t="s">
        <v>126</v>
      </c>
      <c r="D207" s="16" t="s">
        <v>127</v>
      </c>
      <c r="E207" s="6" t="n">
        <v>1000</v>
      </c>
      <c r="F207" s="7" t="n">
        <v>1</v>
      </c>
      <c r="G207" s="6" t="n">
        <v>11.26</v>
      </c>
      <c r="H207" s="6" t="n">
        <v>1</v>
      </c>
      <c r="I207" s="6" t="n">
        <v>11.26</v>
      </c>
      <c r="J207" s="6" t="n">
        <v>10.26</v>
      </c>
    </row>
    <row collapsed="false" customFormat="false" customHeight="false" hidden="false" ht="12.1" outlineLevel="0" r="208">
      <c r="A208" s="39" t="n">
        <v>46229</v>
      </c>
      <c r="B208" s="16" t="s">
        <v>1185</v>
      </c>
      <c r="C208" s="16" t="s">
        <v>120</v>
      </c>
      <c r="D208" s="16" t="s">
        <v>121</v>
      </c>
      <c r="E208" s="6" t="n">
        <v>1000</v>
      </c>
      <c r="F208" s="7" t="n">
        <v>1</v>
      </c>
      <c r="G208" s="6" t="n">
        <v>19.73</v>
      </c>
      <c r="H208" s="6" t="n">
        <v>3</v>
      </c>
      <c r="I208" s="6" t="n">
        <v>19.73</v>
      </c>
      <c r="J208" s="6" t="n">
        <v>16.73</v>
      </c>
    </row>
    <row collapsed="false" customFormat="false" customHeight="false" hidden="false" ht="12.1" outlineLevel="0" r="209">
      <c r="A209" s="39" t="n">
        <v>46230</v>
      </c>
      <c r="B209" s="16" t="s">
        <v>1185</v>
      </c>
      <c r="C209" s="16" t="s">
        <v>132</v>
      </c>
      <c r="D209" s="16" t="s">
        <v>133</v>
      </c>
      <c r="E209" s="6" t="n">
        <v>750</v>
      </c>
      <c r="F209" s="7" t="n">
        <v>1</v>
      </c>
      <c r="G209" s="6" t="n">
        <v>21.88</v>
      </c>
      <c r="H209" s="6" t="n">
        <v>3</v>
      </c>
      <c r="I209" s="6" t="n">
        <v>21.88</v>
      </c>
      <c r="J209" s="6" t="n">
        <v>18.88</v>
      </c>
    </row>
    <row collapsed="false" customFormat="false" customHeight="false" hidden="false" ht="12.1" outlineLevel="0" r="210">
      <c r="A210" s="39" t="n">
        <v>46231</v>
      </c>
      <c r="B210" s="16" t="s">
        <v>1185</v>
      </c>
      <c r="C210" s="16" t="s">
        <v>104</v>
      </c>
      <c r="D210" s="16" t="s">
        <v>106</v>
      </c>
      <c r="E210" s="6" t="n">
        <v>1000</v>
      </c>
      <c r="F210" s="7" t="n">
        <v>6</v>
      </c>
      <c r="G210" s="6" t="n">
        <v>30.42</v>
      </c>
      <c r="H210" s="6" t="n">
        <v>24</v>
      </c>
      <c r="I210" s="6" t="n">
        <v>182.52</v>
      </c>
      <c r="J210" s="6" t="n">
        <v>158.52</v>
      </c>
    </row>
    <row collapsed="false" customFormat="false" customHeight="false" hidden="false" ht="12.1" outlineLevel="0" r="211">
      <c r="A211" s="39" t="n">
        <v>46234</v>
      </c>
      <c r="B211" s="16" t="s">
        <v>1185</v>
      </c>
      <c r="C211" s="16" t="s">
        <v>141</v>
      </c>
      <c r="D211" s="16" t="s">
        <v>142</v>
      </c>
      <c r="E211" s="6" t="n">
        <v>276.54</v>
      </c>
      <c r="F211" s="7" t="n">
        <v>1</v>
      </c>
      <c r="G211" s="6" t="n">
        <v>5.05</v>
      </c>
      <c r="H211" s="6" t="n">
        <v>1</v>
      </c>
      <c r="I211" s="6" t="n">
        <v>5.05</v>
      </c>
      <c r="J211" s="6" t="n">
        <v>4.05</v>
      </c>
    </row>
    <row collapsed="false" customFormat="false" customHeight="false" hidden="false" ht="12.1" outlineLevel="0" r="212">
      <c r="A212" s="39" t="n">
        <v>46237</v>
      </c>
      <c r="B212" s="16" t="s">
        <v>1185</v>
      </c>
      <c r="C212" s="16" t="s">
        <v>123</v>
      </c>
      <c r="D212" s="16" t="s">
        <v>124</v>
      </c>
      <c r="E212" s="6" t="n">
        <v>900</v>
      </c>
      <c r="F212" s="7" t="n">
        <v>1</v>
      </c>
      <c r="G212" s="6" t="n">
        <v>19.97</v>
      </c>
      <c r="H212" s="6" t="n">
        <v>3</v>
      </c>
      <c r="I212" s="6" t="n">
        <v>19.97</v>
      </c>
      <c r="J212" s="6" t="n">
        <v>16.97</v>
      </c>
    </row>
    <row collapsed="false" customFormat="false" customHeight="false" hidden="false" ht="12.1" outlineLevel="0" r="213">
      <c r="A213" s="39" t="n">
        <v>46247</v>
      </c>
      <c r="B213" s="16" t="s">
        <v>1185</v>
      </c>
      <c r="C213" s="16" t="s">
        <v>111</v>
      </c>
      <c r="D213" s="16" t="s">
        <v>112</v>
      </c>
      <c r="E213" s="6" t="n">
        <v>1000</v>
      </c>
      <c r="F213" s="7" t="n">
        <v>1</v>
      </c>
      <c r="G213" s="6" t="n">
        <v>51.86</v>
      </c>
      <c r="H213" s="6" t="n">
        <v>7</v>
      </c>
      <c r="I213" s="6" t="n">
        <v>51.86</v>
      </c>
      <c r="J213" s="6" t="n">
        <v>44.86</v>
      </c>
    </row>
    <row collapsed="false" customFormat="false" customHeight="false" hidden="false" ht="12.1" outlineLevel="0" r="214">
      <c r="A214" s="39" t="n">
        <v>46253</v>
      </c>
      <c r="B214" s="16" t="s">
        <v>1185</v>
      </c>
      <c r="C214" s="16" t="s">
        <v>108</v>
      </c>
      <c r="D214" s="16" t="s">
        <v>109</v>
      </c>
      <c r="E214" s="6" t="n">
        <v>1000</v>
      </c>
      <c r="F214" s="7" t="n">
        <v>1</v>
      </c>
      <c r="G214" s="6" t="n">
        <v>27.12</v>
      </c>
      <c r="H214" s="6" t="n">
        <v>4</v>
      </c>
      <c r="I214" s="6" t="n">
        <v>27.12</v>
      </c>
      <c r="J214" s="6" t="n">
        <v>23.12</v>
      </c>
    </row>
    <row collapsed="false" customFormat="false" customHeight="false" hidden="false" ht="12.1" outlineLevel="0" r="215">
      <c r="A215" s="39" t="n">
        <v>46256</v>
      </c>
      <c r="B215" s="16" t="s">
        <v>1185</v>
      </c>
      <c r="C215" s="16" t="s">
        <v>126</v>
      </c>
      <c r="D215" s="16" t="s">
        <v>127</v>
      </c>
      <c r="E215" s="6" t="n">
        <v>1000</v>
      </c>
      <c r="F215" s="7" t="n">
        <v>1</v>
      </c>
      <c r="G215" s="6" t="n">
        <v>11.26</v>
      </c>
      <c r="H215" s="6" t="n">
        <v>1</v>
      </c>
      <c r="I215" s="6" t="n">
        <v>11.26</v>
      </c>
      <c r="J215" s="6" t="n">
        <v>10.26</v>
      </c>
    </row>
    <row collapsed="false" customFormat="false" customHeight="false" hidden="false" ht="12.1" outlineLevel="0" r="216">
      <c r="A216" s="39" t="n">
        <v>46259</v>
      </c>
      <c r="B216" s="16" t="s">
        <v>1185</v>
      </c>
      <c r="C216" s="16" t="s">
        <v>120</v>
      </c>
      <c r="D216" s="16" t="s">
        <v>121</v>
      </c>
      <c r="E216" s="6" t="n">
        <v>1000</v>
      </c>
      <c r="F216" s="7" t="n">
        <v>1</v>
      </c>
      <c r="G216" s="6" t="n">
        <v>19.73</v>
      </c>
      <c r="H216" s="6" t="n">
        <v>3</v>
      </c>
      <c r="I216" s="6" t="n">
        <v>19.73</v>
      </c>
      <c r="J216" s="6" t="n">
        <v>16.73</v>
      </c>
    </row>
    <row collapsed="false" customFormat="false" customHeight="false" hidden="false" ht="12.1" outlineLevel="0" r="217">
      <c r="A217" s="39" t="n">
        <v>46265</v>
      </c>
      <c r="B217" s="16" t="s">
        <v>1185</v>
      </c>
      <c r="C217" s="16" t="s">
        <v>141</v>
      </c>
      <c r="D217" s="16" t="s">
        <v>142</v>
      </c>
      <c r="E217" s="6" t="n">
        <v>276.54</v>
      </c>
      <c r="F217" s="7" t="n">
        <v>1</v>
      </c>
      <c r="G217" s="6" t="n">
        <v>4.57</v>
      </c>
      <c r="H217" s="6" t="n">
        <v>1</v>
      </c>
      <c r="I217" s="6" t="n">
        <v>4.57</v>
      </c>
      <c r="J217" s="6" t="n">
        <v>3.57</v>
      </c>
    </row>
    <row collapsed="false" customFormat="false" customHeight="false" hidden="false" ht="12.1" outlineLevel="0" r="218">
      <c r="A218" s="39" t="n">
        <v>46267</v>
      </c>
      <c r="B218" s="16" t="s">
        <v>1185</v>
      </c>
      <c r="C218" s="16" t="s">
        <v>123</v>
      </c>
      <c r="D218" s="16" t="s">
        <v>124</v>
      </c>
      <c r="E218" s="6" t="n">
        <v>900</v>
      </c>
      <c r="F218" s="7" t="n">
        <v>1</v>
      </c>
      <c r="G218" s="6" t="n">
        <v>19.97</v>
      </c>
      <c r="H218" s="6" t="n">
        <v>3</v>
      </c>
      <c r="I218" s="6" t="n">
        <v>19.97</v>
      </c>
      <c r="J218" s="6" t="n">
        <v>16.97</v>
      </c>
    </row>
    <row collapsed="false" customFormat="false" customHeight="false" hidden="false" ht="12.1" outlineLevel="0" r="219">
      <c r="A219" s="39" t="n">
        <v>46283</v>
      </c>
      <c r="B219" s="16" t="s">
        <v>1185</v>
      </c>
      <c r="C219" s="16" t="s">
        <v>108</v>
      </c>
      <c r="D219" s="16" t="s">
        <v>109</v>
      </c>
      <c r="E219" s="6" t="n">
        <v>1000</v>
      </c>
      <c r="F219" s="7" t="n">
        <v>1</v>
      </c>
      <c r="G219" s="6" t="n">
        <v>27.12</v>
      </c>
      <c r="H219" s="6" t="n">
        <v>4</v>
      </c>
      <c r="I219" s="6" t="n">
        <v>27.12</v>
      </c>
      <c r="J219" s="6" t="n">
        <v>23.12</v>
      </c>
    </row>
    <row collapsed="false" customFormat="false" customHeight="false" hidden="false" ht="12.1" outlineLevel="0" r="220">
      <c r="A220" s="39" t="n">
        <v>46286</v>
      </c>
      <c r="B220" s="16" t="s">
        <v>1185</v>
      </c>
      <c r="C220" s="16" t="s">
        <v>126</v>
      </c>
      <c r="D220" s="16" t="s">
        <v>127</v>
      </c>
      <c r="E220" s="6" t="n">
        <v>1000</v>
      </c>
      <c r="F220" s="7" t="n">
        <v>1</v>
      </c>
      <c r="G220" s="6" t="n">
        <v>11.26</v>
      </c>
      <c r="H220" s="6" t="n">
        <v>1</v>
      </c>
      <c r="I220" s="6" t="n">
        <v>11.26</v>
      </c>
      <c r="J220" s="6" t="n">
        <v>10.26</v>
      </c>
    </row>
    <row collapsed="false" customFormat="false" customHeight="false" hidden="false" ht="12.1" outlineLevel="0" r="221">
      <c r="A221" s="39" t="n">
        <v>46287</v>
      </c>
      <c r="B221" s="16" t="s">
        <v>1185</v>
      </c>
      <c r="C221" s="16" t="s">
        <v>129</v>
      </c>
      <c r="D221" s="16" t="s">
        <v>130</v>
      </c>
      <c r="E221" s="6" t="n">
        <v>1000</v>
      </c>
      <c r="F221" s="7" t="n">
        <v>1</v>
      </c>
      <c r="G221" s="6" t="n">
        <v>56.1</v>
      </c>
      <c r="H221" s="6" t="n">
        <v>7</v>
      </c>
      <c r="I221" s="6" t="n">
        <v>56.1</v>
      </c>
      <c r="J221" s="6" t="n">
        <v>49.1</v>
      </c>
    </row>
    <row collapsed="false" customFormat="false" customHeight="false" hidden="false" ht="12.1" outlineLevel="0" r="222">
      <c r="A222" s="39" t="n">
        <v>46289</v>
      </c>
      <c r="B222" s="16" t="s">
        <v>1185</v>
      </c>
      <c r="C222" s="16" t="s">
        <v>120</v>
      </c>
      <c r="D222" s="16" t="s">
        <v>121</v>
      </c>
      <c r="E222" s="6" t="n">
        <v>1000</v>
      </c>
      <c r="F222" s="7" t="n">
        <v>1</v>
      </c>
      <c r="G222" s="6" t="n">
        <v>19.73</v>
      </c>
      <c r="H222" s="6" t="n">
        <v>3</v>
      </c>
      <c r="I222" s="6" t="n">
        <v>19.73</v>
      </c>
      <c r="J222" s="6" t="n">
        <v>16.73</v>
      </c>
    </row>
    <row collapsed="false" customFormat="false" customHeight="false" hidden="false" ht="12.1" outlineLevel="0" r="223">
      <c r="A223" s="39" t="n">
        <v>46295</v>
      </c>
      <c r="B223" s="16" t="s">
        <v>1185</v>
      </c>
      <c r="C223" s="16" t="s">
        <v>141</v>
      </c>
      <c r="D223" s="16" t="s">
        <v>142</v>
      </c>
      <c r="E223" s="6" t="n">
        <v>276.54</v>
      </c>
      <c r="F223" s="7" t="n">
        <v>1</v>
      </c>
      <c r="G223" s="6" t="n">
        <v>3.98</v>
      </c>
      <c r="H223" s="6" t="n">
        <v>1</v>
      </c>
      <c r="I223" s="6" t="n">
        <v>3.98</v>
      </c>
      <c r="J223" s="6" t="n">
        <v>2.98</v>
      </c>
    </row>
    <row collapsed="false" customFormat="false" customHeight="false" hidden="false" ht="12.1" outlineLevel="0" r="224">
      <c r="A224" s="39" t="n">
        <v>46297</v>
      </c>
      <c r="B224" s="16" t="s">
        <v>1185</v>
      </c>
      <c r="C224" s="16" t="s">
        <v>123</v>
      </c>
      <c r="D224" s="16" t="s">
        <v>124</v>
      </c>
      <c r="E224" s="6" t="n">
        <v>900</v>
      </c>
      <c r="F224" s="7" t="n">
        <v>1</v>
      </c>
      <c r="G224" s="6" t="n">
        <v>19.97</v>
      </c>
      <c r="H224" s="6" t="n">
        <v>3</v>
      </c>
      <c r="I224" s="6" t="n">
        <v>19.97</v>
      </c>
      <c r="J224" s="6" t="n">
        <v>16.97</v>
      </c>
    </row>
    <row collapsed="false" customFormat="false" customHeight="false" hidden="false" ht="12.1" outlineLevel="0" r="225">
      <c r="A225" s="39" t="n">
        <v>46313</v>
      </c>
      <c r="B225" s="16" t="s">
        <v>1185</v>
      </c>
      <c r="C225" s="16" t="s">
        <v>108</v>
      </c>
      <c r="D225" s="16" t="s">
        <v>109</v>
      </c>
      <c r="E225" s="6" t="n">
        <v>1000</v>
      </c>
      <c r="F225" s="7" t="n">
        <v>1</v>
      </c>
      <c r="G225" s="6" t="n">
        <v>27.12</v>
      </c>
      <c r="H225" s="6" t="n">
        <v>4</v>
      </c>
      <c r="I225" s="6" t="n">
        <v>27.12</v>
      </c>
      <c r="J225" s="6" t="n">
        <v>23.12</v>
      </c>
    </row>
    <row collapsed="false" customFormat="false" customHeight="false" hidden="false" ht="12.1" outlineLevel="0" r="226">
      <c r="A226" s="39" t="n">
        <v>46316</v>
      </c>
      <c r="B226" s="16" t="s">
        <v>1185</v>
      </c>
      <c r="C226" s="16" t="s">
        <v>126</v>
      </c>
      <c r="D226" s="16" t="s">
        <v>127</v>
      </c>
      <c r="E226" s="6" t="n">
        <v>1000</v>
      </c>
      <c r="F226" s="7" t="n">
        <v>1</v>
      </c>
      <c r="G226" s="6" t="n">
        <v>11.26</v>
      </c>
      <c r="H226" s="6" t="n">
        <v>1</v>
      </c>
      <c r="I226" s="6" t="n">
        <v>11.26</v>
      </c>
      <c r="J226" s="6" t="n">
        <v>10.26</v>
      </c>
    </row>
    <row collapsed="false" customFormat="false" customHeight="false" hidden="false" ht="12.1" outlineLevel="0" r="227">
      <c r="A227" s="39" t="n">
        <v>46319</v>
      </c>
      <c r="B227" s="16" t="s">
        <v>1185</v>
      </c>
      <c r="C227" s="16" t="s">
        <v>120</v>
      </c>
      <c r="D227" s="16" t="s">
        <v>121</v>
      </c>
      <c r="E227" s="6" t="n">
        <v>1000</v>
      </c>
      <c r="F227" s="7" t="n">
        <v>1</v>
      </c>
      <c r="G227" s="6" t="n">
        <v>19.73</v>
      </c>
      <c r="H227" s="6" t="n">
        <v>3</v>
      </c>
      <c r="I227" s="6" t="n">
        <v>19.73</v>
      </c>
      <c r="J227" s="6" t="n">
        <v>16.73</v>
      </c>
    </row>
    <row collapsed="false" customFormat="false" customHeight="false" hidden="false" ht="12.1" outlineLevel="0" r="228">
      <c r="A228" s="39" t="n">
        <v>46321</v>
      </c>
      <c r="B228" s="16" t="s">
        <v>1185</v>
      </c>
      <c r="C228" s="16" t="s">
        <v>132</v>
      </c>
      <c r="D228" s="16" t="s">
        <v>133</v>
      </c>
      <c r="E228" s="6" t="n">
        <v>750</v>
      </c>
      <c r="F228" s="7" t="n">
        <v>1</v>
      </c>
      <c r="G228" s="6" t="n">
        <v>18.23</v>
      </c>
      <c r="H228" s="6" t="n">
        <v>2</v>
      </c>
      <c r="I228" s="6" t="n">
        <v>18.23</v>
      </c>
      <c r="J228" s="6" t="n">
        <v>16.23</v>
      </c>
    </row>
    <row collapsed="false" customFormat="false" customHeight="false" hidden="false" ht="12.1" outlineLevel="0" r="229">
      <c r="A229" s="39" t="n">
        <v>46326</v>
      </c>
      <c r="B229" s="16" t="s">
        <v>1185</v>
      </c>
      <c r="C229" s="16" t="s">
        <v>141</v>
      </c>
      <c r="D229" s="16" t="s">
        <v>142</v>
      </c>
      <c r="E229" s="6" t="n">
        <v>276.54</v>
      </c>
      <c r="F229" s="7" t="n">
        <v>1</v>
      </c>
      <c r="G229" s="6" t="n">
        <v>3.67</v>
      </c>
      <c r="H229" s="6" t="n">
        <v>0</v>
      </c>
      <c r="I229" s="6" t="n">
        <v>3.67</v>
      </c>
      <c r="J229" s="6" t="n">
        <v>3.67</v>
      </c>
    </row>
    <row collapsed="false" customFormat="false" customHeight="false" hidden="false" ht="12.1" outlineLevel="0" r="230">
      <c r="A230" s="39" t="n">
        <v>46327</v>
      </c>
      <c r="B230" s="16" t="s">
        <v>1185</v>
      </c>
      <c r="C230" s="16" t="s">
        <v>123</v>
      </c>
      <c r="D230" s="16" t="s">
        <v>124</v>
      </c>
      <c r="E230" s="6" t="n">
        <v>900</v>
      </c>
      <c r="F230" s="7" t="n">
        <v>1</v>
      </c>
      <c r="G230" s="6" t="n">
        <v>17.75</v>
      </c>
      <c r="H230" s="6" t="n">
        <v>2</v>
      </c>
      <c r="I230" s="6" t="n">
        <v>17.75</v>
      </c>
      <c r="J230" s="6" t="n">
        <v>15.75</v>
      </c>
    </row>
    <row collapsed="false" customFormat="false" customHeight="false" hidden="false" ht="12.1" outlineLevel="0" r="231">
      <c r="A231" s="39" t="n">
        <v>46343</v>
      </c>
      <c r="B231" s="16" t="s">
        <v>1185</v>
      </c>
      <c r="C231" s="16" t="s">
        <v>108</v>
      </c>
      <c r="D231" s="16" t="s">
        <v>109</v>
      </c>
      <c r="E231" s="6" t="n">
        <v>1000</v>
      </c>
      <c r="F231" s="7" t="n">
        <v>1</v>
      </c>
      <c r="G231" s="6" t="n">
        <v>27.12</v>
      </c>
      <c r="H231" s="6" t="n">
        <v>4</v>
      </c>
      <c r="I231" s="6" t="n">
        <v>27.12</v>
      </c>
      <c r="J231" s="6" t="n">
        <v>23.12</v>
      </c>
    </row>
    <row collapsed="false" customFormat="false" customHeight="false" hidden="false" ht="12.1" outlineLevel="0" r="232">
      <c r="A232" s="39" t="n">
        <v>46346</v>
      </c>
      <c r="B232" s="16" t="s">
        <v>1185</v>
      </c>
      <c r="C232" s="16" t="s">
        <v>126</v>
      </c>
      <c r="D232" s="16" t="s">
        <v>127</v>
      </c>
      <c r="E232" s="6" t="n">
        <v>1000</v>
      </c>
      <c r="F232" s="7" t="n">
        <v>1</v>
      </c>
      <c r="G232" s="6" t="n">
        <v>11.26</v>
      </c>
      <c r="H232" s="6" t="n">
        <v>1</v>
      </c>
      <c r="I232" s="6" t="n">
        <v>11.26</v>
      </c>
      <c r="J232" s="6" t="n">
        <v>10.26</v>
      </c>
    </row>
    <row collapsed="false" customFormat="false" customHeight="false" hidden="false" ht="12.1" outlineLevel="0" r="233">
      <c r="A233" s="39" t="n">
        <v>46349</v>
      </c>
      <c r="B233" s="16" t="s">
        <v>1185</v>
      </c>
      <c r="C233" s="16" t="s">
        <v>120</v>
      </c>
      <c r="D233" s="16" t="s">
        <v>121</v>
      </c>
      <c r="E233" s="6" t="n">
        <v>1000</v>
      </c>
      <c r="F233" s="7" t="n">
        <v>1</v>
      </c>
      <c r="G233" s="6" t="n">
        <v>19.73</v>
      </c>
      <c r="H233" s="6" t="n">
        <v>3</v>
      </c>
      <c r="I233" s="6" t="n">
        <v>19.73</v>
      </c>
      <c r="J233" s="6" t="n">
        <v>16.73</v>
      </c>
    </row>
    <row collapsed="false" customFormat="false" customHeight="false" hidden="false" ht="12.1" outlineLevel="0" r="234">
      <c r="A234" s="39" t="n">
        <v>46356</v>
      </c>
      <c r="B234" s="16" t="s">
        <v>1185</v>
      </c>
      <c r="C234" s="16" t="s">
        <v>114</v>
      </c>
      <c r="D234" s="16" t="s">
        <v>115</v>
      </c>
      <c r="E234" s="6" t="n">
        <v>1000</v>
      </c>
      <c r="F234" s="7" t="n">
        <v>1</v>
      </c>
      <c r="G234" s="6" t="n">
        <v>56.1</v>
      </c>
      <c r="H234" s="6" t="n">
        <v>7</v>
      </c>
      <c r="I234" s="6" t="n">
        <v>56.1</v>
      </c>
      <c r="J234" s="6" t="n">
        <v>49.1</v>
      </c>
    </row>
    <row collapsed="false" customFormat="false" customHeight="false" hidden="false" ht="12.1" outlineLevel="0" r="235">
      <c r="A235" s="39" t="n">
        <v>46356</v>
      </c>
      <c r="B235" s="16" t="s">
        <v>1185</v>
      </c>
      <c r="C235" s="16" t="s">
        <v>141</v>
      </c>
      <c r="D235" s="16" t="s">
        <v>142</v>
      </c>
      <c r="E235" s="6" t="n">
        <v>276.54</v>
      </c>
      <c r="F235" s="7" t="n">
        <v>1</v>
      </c>
      <c r="G235" s="6" t="n">
        <v>3.14</v>
      </c>
      <c r="H235" s="6" t="n">
        <v>0</v>
      </c>
      <c r="I235" s="6" t="n">
        <v>3.14</v>
      </c>
      <c r="J235" s="6" t="n">
        <v>3.14</v>
      </c>
    </row>
    <row collapsed="false" customFormat="false" customHeight="false" hidden="false" ht="12.1" outlineLevel="0" r="236">
      <c r="A236" s="39" t="n">
        <v>46357</v>
      </c>
      <c r="B236" s="16" t="s">
        <v>1185</v>
      </c>
      <c r="C236" s="16" t="s">
        <v>117</v>
      </c>
      <c r="D236" s="16" t="s">
        <v>118</v>
      </c>
      <c r="E236" s="6" t="n">
        <v>1000</v>
      </c>
      <c r="F236" s="7" t="n">
        <v>1</v>
      </c>
      <c r="G236" s="6" t="n">
        <v>56.84</v>
      </c>
      <c r="H236" s="6" t="n">
        <v>7</v>
      </c>
      <c r="I236" s="6" t="n">
        <v>56.84</v>
      </c>
      <c r="J236" s="6" t="n">
        <v>49.84</v>
      </c>
    </row>
    <row collapsed="false" customFormat="false" customHeight="false" hidden="false" ht="12.1" outlineLevel="0" r="237">
      <c r="A237" s="39" t="n">
        <v>46357</v>
      </c>
      <c r="B237" s="16" t="s">
        <v>1185</v>
      </c>
      <c r="C237" s="16" t="s">
        <v>138</v>
      </c>
      <c r="D237" s="16" t="s">
        <v>139</v>
      </c>
      <c r="E237" s="6" t="n">
        <v>1000</v>
      </c>
      <c r="F237" s="7" t="n">
        <v>1</v>
      </c>
      <c r="G237" s="6" t="n">
        <v>35.4</v>
      </c>
      <c r="H237" s="6" t="n">
        <v>5</v>
      </c>
      <c r="I237" s="6" t="n">
        <v>35.4</v>
      </c>
      <c r="J237" s="6" t="n">
        <v>30.4</v>
      </c>
    </row>
    <row collapsed="false" customFormat="false" customHeight="false" hidden="false" ht="12.1" outlineLevel="0" r="238">
      <c r="A238" s="39" t="n">
        <v>46357</v>
      </c>
      <c r="B238" s="16" t="s">
        <v>1185</v>
      </c>
      <c r="C238" s="16" t="s">
        <v>123</v>
      </c>
      <c r="D238" s="16" t="s">
        <v>124</v>
      </c>
      <c r="E238" s="6" t="n">
        <v>900</v>
      </c>
      <c r="F238" s="7" t="n">
        <v>1</v>
      </c>
      <c r="G238" s="6" t="n">
        <v>17.75</v>
      </c>
      <c r="H238" s="6" t="n">
        <v>2</v>
      </c>
      <c r="I238" s="6" t="n">
        <v>17.75</v>
      </c>
      <c r="J238" s="6" t="n">
        <v>15.75</v>
      </c>
    </row>
    <row collapsed="false" customFormat="false" customHeight="false" hidden="false" ht="12.1" outlineLevel="0" r="239">
      <c r="A239" s="39" t="n">
        <v>46373</v>
      </c>
      <c r="B239" s="16" t="s">
        <v>1185</v>
      </c>
      <c r="C239" s="16" t="s">
        <v>108</v>
      </c>
      <c r="D239" s="16" t="s">
        <v>109</v>
      </c>
      <c r="E239" s="6" t="n">
        <v>1000</v>
      </c>
      <c r="F239" s="7" t="n">
        <v>1</v>
      </c>
      <c r="G239" s="6" t="n">
        <v>27.12</v>
      </c>
      <c r="H239" s="6" t="n">
        <v>4</v>
      </c>
      <c r="I239" s="6" t="n">
        <v>27.12</v>
      </c>
      <c r="J239" s="6" t="n">
        <v>23.12</v>
      </c>
    </row>
    <row collapsed="false" customFormat="false" customHeight="false" hidden="false" ht="12.1" outlineLevel="0" r="240">
      <c r="A240" s="39" t="n">
        <v>46376</v>
      </c>
      <c r="B240" s="16" t="s">
        <v>1185</v>
      </c>
      <c r="C240" s="16" t="s">
        <v>126</v>
      </c>
      <c r="D240" s="16" t="s">
        <v>127</v>
      </c>
      <c r="E240" s="6" t="n">
        <v>1000</v>
      </c>
      <c r="F240" s="7" t="n">
        <v>1</v>
      </c>
      <c r="G240" s="6" t="n">
        <v>11.26</v>
      </c>
      <c r="H240" s="6" t="n">
        <v>1</v>
      </c>
      <c r="I240" s="6" t="n">
        <v>11.26</v>
      </c>
      <c r="J240" s="6" t="n">
        <v>10.26</v>
      </c>
    </row>
    <row collapsed="false" customFormat="false" customHeight="false" hidden="false" ht="12.1" outlineLevel="0" r="241">
      <c r="A241" s="39" t="n">
        <v>46379</v>
      </c>
      <c r="B241" s="16" t="s">
        <v>1185</v>
      </c>
      <c r="C241" s="16" t="s">
        <v>120</v>
      </c>
      <c r="D241" s="16" t="s">
        <v>121</v>
      </c>
      <c r="E241" s="6" t="n">
        <v>1000</v>
      </c>
      <c r="F241" s="7" t="n">
        <v>1</v>
      </c>
      <c r="G241" s="6" t="n">
        <v>19.73</v>
      </c>
      <c r="H241" s="6" t="n">
        <v>3</v>
      </c>
      <c r="I241" s="6" t="n">
        <v>19.73</v>
      </c>
      <c r="J241" s="6" t="n">
        <v>16.73</v>
      </c>
    </row>
    <row collapsed="false" customFormat="false" customHeight="false" hidden="false" ht="12.1" outlineLevel="0" r="242">
      <c r="A242" s="39" t="n">
        <v>46387</v>
      </c>
      <c r="B242" s="16" t="s">
        <v>1185</v>
      </c>
      <c r="C242" s="16" t="s">
        <v>141</v>
      </c>
      <c r="D242" s="16" t="s">
        <v>142</v>
      </c>
      <c r="E242" s="6" t="n">
        <v>276.54</v>
      </c>
      <c r="F242" s="7" t="n">
        <v>1</v>
      </c>
      <c r="G242" s="6" t="n">
        <v>2.84</v>
      </c>
      <c r="H242" s="6" t="n">
        <v>0</v>
      </c>
      <c r="I242" s="6" t="n">
        <v>2.84</v>
      </c>
      <c r="J242" s="6" t="n">
        <v>2.84</v>
      </c>
    </row>
    <row collapsed="false" customFormat="false" customHeight="false" hidden="false" ht="12.1" outlineLevel="0" r="243">
      <c r="A243" s="39" t="n">
        <v>46387</v>
      </c>
      <c r="B243" s="16" t="s">
        <v>1185</v>
      </c>
      <c r="C243" s="16" t="s">
        <v>123</v>
      </c>
      <c r="D243" s="16" t="s">
        <v>124</v>
      </c>
      <c r="E243" s="6" t="n">
        <v>900</v>
      </c>
      <c r="F243" s="7" t="n">
        <v>1</v>
      </c>
      <c r="G243" s="6" t="n">
        <v>17.75</v>
      </c>
      <c r="H243" s="6" t="n">
        <v>2</v>
      </c>
      <c r="I243" s="6" t="n">
        <v>17.75</v>
      </c>
      <c r="J243" s="6" t="n">
        <v>15.75</v>
      </c>
    </row>
    <row collapsed="false" customFormat="false" customHeight="false" hidden="false" ht="12.1" outlineLevel="0" r="244">
      <c r="A244" s="39" t="n">
        <v>46391</v>
      </c>
      <c r="B244" s="16" t="s">
        <v>1185</v>
      </c>
      <c r="C244" s="16" t="s">
        <v>135</v>
      </c>
      <c r="D244" s="16" t="s">
        <v>136</v>
      </c>
      <c r="E244" s="6" t="n">
        <v>750</v>
      </c>
      <c r="F244" s="7" t="n">
        <v>1</v>
      </c>
      <c r="G244" s="6" t="n">
        <v>40.58</v>
      </c>
      <c r="H244" s="6" t="n">
        <v>5</v>
      </c>
      <c r="I244" s="6" t="n">
        <v>40.58</v>
      </c>
      <c r="J244" s="6" t="n">
        <v>35.58</v>
      </c>
    </row>
    <row collapsed="false" customFormat="false" customHeight="false" hidden="false" ht="12.1" outlineLevel="0" r="245">
      <c r="A245" s="39" t="n">
        <v>46403</v>
      </c>
      <c r="B245" s="16" t="s">
        <v>1185</v>
      </c>
      <c r="C245" s="16" t="s">
        <v>108</v>
      </c>
      <c r="D245" s="16" t="s">
        <v>109</v>
      </c>
      <c r="E245" s="6" t="n">
        <v>1000</v>
      </c>
      <c r="F245" s="7" t="n">
        <v>1</v>
      </c>
      <c r="G245" s="6" t="n">
        <v>27.12</v>
      </c>
      <c r="H245" s="6" t="n">
        <v>4</v>
      </c>
      <c r="I245" s="6" t="n">
        <v>27.12</v>
      </c>
      <c r="J245" s="6" t="n">
        <v>23.12</v>
      </c>
    </row>
    <row collapsed="false" customFormat="false" customHeight="false" hidden="false" ht="12.1" outlineLevel="0" r="246">
      <c r="A246" s="39" t="n">
        <v>46406</v>
      </c>
      <c r="B246" s="16" t="s">
        <v>1185</v>
      </c>
      <c r="C246" s="16" t="s">
        <v>126</v>
      </c>
      <c r="D246" s="16" t="s">
        <v>127</v>
      </c>
      <c r="E246" s="6" t="n">
        <v>1000</v>
      </c>
      <c r="F246" s="7" t="n">
        <v>1</v>
      </c>
      <c r="G246" s="6" t="n">
        <v>11.26</v>
      </c>
      <c r="H246" s="6" t="n">
        <v>1</v>
      </c>
      <c r="I246" s="6" t="n">
        <v>11.26</v>
      </c>
      <c r="J246" s="6" t="n">
        <v>10.26</v>
      </c>
    </row>
    <row collapsed="false" customFormat="false" customHeight="false" hidden="false" ht="12.1" outlineLevel="0" r="247">
      <c r="A247" s="39" t="n">
        <v>46409</v>
      </c>
      <c r="B247" s="16" t="s">
        <v>1185</v>
      </c>
      <c r="C247" s="16" t="s">
        <v>120</v>
      </c>
      <c r="D247" s="16" t="s">
        <v>121</v>
      </c>
      <c r="E247" s="6" t="n">
        <v>1000</v>
      </c>
      <c r="F247" s="7" t="n">
        <v>1</v>
      </c>
      <c r="G247" s="6" t="n">
        <v>19.73</v>
      </c>
      <c r="H247" s="6" t="n">
        <v>3</v>
      </c>
      <c r="I247" s="6" t="n">
        <v>19.73</v>
      </c>
      <c r="J247" s="6" t="n">
        <v>16.73</v>
      </c>
    </row>
    <row collapsed="false" customFormat="false" customHeight="false" hidden="false" ht="12.1" outlineLevel="0" r="248">
      <c r="A248" s="39" t="n">
        <v>46412</v>
      </c>
      <c r="B248" s="16" t="s">
        <v>1185</v>
      </c>
      <c r="C248" s="16" t="s">
        <v>132</v>
      </c>
      <c r="D248" s="16" t="s">
        <v>133</v>
      </c>
      <c r="E248" s="6" t="n">
        <v>750</v>
      </c>
      <c r="F248" s="7" t="n">
        <v>1</v>
      </c>
      <c r="G248" s="6" t="n">
        <v>14.58</v>
      </c>
      <c r="H248" s="6" t="n">
        <v>2</v>
      </c>
      <c r="I248" s="6" t="n">
        <v>14.58</v>
      </c>
      <c r="J248" s="6" t="n">
        <v>12.58</v>
      </c>
    </row>
    <row collapsed="false" customFormat="false" customHeight="false" hidden="false" ht="12.1" outlineLevel="0" r="249">
      <c r="A249" s="39" t="n">
        <v>46413</v>
      </c>
      <c r="B249" s="16" t="s">
        <v>1185</v>
      </c>
      <c r="C249" s="16" t="s">
        <v>104</v>
      </c>
      <c r="D249" s="16" t="s">
        <v>106</v>
      </c>
      <c r="E249" s="6" t="n">
        <v>1000</v>
      </c>
      <c r="F249" s="7" t="n">
        <v>6</v>
      </c>
      <c r="G249" s="6" t="n">
        <v>30.42</v>
      </c>
      <c r="H249" s="6" t="n">
        <v>24</v>
      </c>
      <c r="I249" s="6" t="n">
        <v>182.52</v>
      </c>
      <c r="J249" s="6" t="n">
        <v>158.52</v>
      </c>
    </row>
    <row collapsed="false" customFormat="false" customHeight="false" hidden="false" ht="12.1" outlineLevel="0" r="250">
      <c r="A250" s="39" t="n">
        <v>46417</v>
      </c>
      <c r="B250" s="16" t="s">
        <v>1185</v>
      </c>
      <c r="C250" s="16" t="s">
        <v>123</v>
      </c>
      <c r="D250" s="16" t="s">
        <v>124</v>
      </c>
      <c r="E250" s="6" t="n">
        <v>900</v>
      </c>
      <c r="F250" s="7" t="n">
        <v>1</v>
      </c>
      <c r="G250" s="6" t="n">
        <v>15.53</v>
      </c>
      <c r="H250" s="6" t="n">
        <v>2</v>
      </c>
      <c r="I250" s="6" t="n">
        <v>15.53</v>
      </c>
      <c r="J250" s="6" t="n">
        <v>13.53</v>
      </c>
    </row>
    <row collapsed="false" customFormat="false" customHeight="false" hidden="false" ht="12.1" outlineLevel="0" r="251">
      <c r="A251" s="39" t="n">
        <v>46418</v>
      </c>
      <c r="B251" s="16" t="s">
        <v>1185</v>
      </c>
      <c r="C251" s="16" t="s">
        <v>141</v>
      </c>
      <c r="D251" s="16" t="s">
        <v>142</v>
      </c>
      <c r="E251" s="6" t="n">
        <v>276.54</v>
      </c>
      <c r="F251" s="7" t="n">
        <v>1</v>
      </c>
      <c r="G251" s="6" t="n">
        <v>2.45</v>
      </c>
      <c r="H251" s="6" t="n">
        <v>0</v>
      </c>
      <c r="I251" s="6" t="n">
        <v>2.45</v>
      </c>
      <c r="J251" s="6" t="n">
        <v>2.45</v>
      </c>
    </row>
    <row collapsed="false" customFormat="false" customHeight="false" hidden="false" ht="12.1" outlineLevel="0" r="252">
      <c r="A252" s="39" t="n">
        <v>46429</v>
      </c>
      <c r="B252" s="16" t="s">
        <v>1185</v>
      </c>
      <c r="C252" s="16" t="s">
        <v>111</v>
      </c>
      <c r="D252" s="16" t="s">
        <v>112</v>
      </c>
      <c r="E252" s="6" t="n">
        <v>1000</v>
      </c>
      <c r="F252" s="7" t="n">
        <v>1</v>
      </c>
      <c r="G252" s="6" t="n">
        <v>51.86</v>
      </c>
      <c r="H252" s="6" t="n">
        <v>7</v>
      </c>
      <c r="I252" s="6" t="n">
        <v>51.86</v>
      </c>
      <c r="J252" s="6" t="n">
        <v>44.86</v>
      </c>
    </row>
    <row collapsed="false" customFormat="false" customHeight="false" hidden="false" ht="12.1" outlineLevel="0" r="253">
      <c r="A253" s="39" t="n">
        <v>46433</v>
      </c>
      <c r="B253" s="16" t="s">
        <v>1185</v>
      </c>
      <c r="C253" s="16" t="s">
        <v>108</v>
      </c>
      <c r="D253" s="16" t="s">
        <v>109</v>
      </c>
      <c r="E253" s="6" t="n">
        <v>1000</v>
      </c>
      <c r="F253" s="7" t="n">
        <v>1</v>
      </c>
      <c r="G253" s="6" t="n">
        <v>27.12</v>
      </c>
      <c r="H253" s="6" t="n">
        <v>4</v>
      </c>
      <c r="I253" s="6" t="n">
        <v>27.12</v>
      </c>
      <c r="J253" s="6" t="n">
        <v>23.12</v>
      </c>
    </row>
    <row collapsed="false" customFormat="false" customHeight="false" hidden="false" ht="12.1" outlineLevel="0" r="254">
      <c r="A254" s="39" t="n">
        <v>46436</v>
      </c>
      <c r="B254" s="16" t="s">
        <v>1185</v>
      </c>
      <c r="C254" s="16" t="s">
        <v>126</v>
      </c>
      <c r="D254" s="16" t="s">
        <v>127</v>
      </c>
      <c r="E254" s="6" t="n">
        <v>1000</v>
      </c>
      <c r="F254" s="7" t="n">
        <v>1</v>
      </c>
      <c r="G254" s="6" t="n">
        <v>11.26</v>
      </c>
      <c r="H254" s="6" t="n">
        <v>1</v>
      </c>
      <c r="I254" s="6" t="n">
        <v>11.26</v>
      </c>
      <c r="J254" s="6" t="n">
        <v>10.26</v>
      </c>
    </row>
    <row collapsed="false" customFormat="false" customHeight="false" hidden="false" ht="12.1" outlineLevel="0" r="255">
      <c r="A255" s="39" t="n">
        <v>46439</v>
      </c>
      <c r="B255" s="16" t="s">
        <v>1185</v>
      </c>
      <c r="C255" s="16" t="s">
        <v>120</v>
      </c>
      <c r="D255" s="16" t="s">
        <v>121</v>
      </c>
      <c r="E255" s="6" t="n">
        <v>1000</v>
      </c>
      <c r="F255" s="7" t="n">
        <v>1</v>
      </c>
      <c r="G255" s="6" t="n">
        <v>19.73</v>
      </c>
      <c r="H255" s="6" t="n">
        <v>3</v>
      </c>
      <c r="I255" s="6" t="n">
        <v>19.73</v>
      </c>
      <c r="J255" s="6" t="n">
        <v>16.73</v>
      </c>
    </row>
    <row collapsed="false" customFormat="false" customHeight="false" hidden="false" ht="12.1" outlineLevel="0" r="256">
      <c r="A256" s="39" t="n">
        <v>46446</v>
      </c>
      <c r="B256" s="16" t="s">
        <v>1185</v>
      </c>
      <c r="C256" s="16" t="s">
        <v>141</v>
      </c>
      <c r="D256" s="16" t="s">
        <v>142</v>
      </c>
      <c r="E256" s="6" t="n">
        <v>276.54</v>
      </c>
      <c r="F256" s="7" t="n">
        <v>1</v>
      </c>
      <c r="G256" s="6" t="n">
        <v>1.88</v>
      </c>
      <c r="H256" s="6" t="n">
        <v>0</v>
      </c>
      <c r="I256" s="6" t="n">
        <v>1.88</v>
      </c>
      <c r="J256" s="6" t="n">
        <v>1.88</v>
      </c>
    </row>
    <row collapsed="false" customFormat="false" customHeight="false" hidden="false" ht="12.1" outlineLevel="0" r="257">
      <c r="A257" s="39" t="n">
        <v>46447</v>
      </c>
      <c r="B257" s="16" t="s">
        <v>1185</v>
      </c>
      <c r="C257" s="16" t="s">
        <v>123</v>
      </c>
      <c r="D257" s="16" t="s">
        <v>124</v>
      </c>
      <c r="E257" s="6" t="n">
        <v>900</v>
      </c>
      <c r="F257" s="7" t="n">
        <v>1</v>
      </c>
      <c r="G257" s="6" t="n">
        <v>15.53</v>
      </c>
      <c r="H257" s="6" t="n">
        <v>2</v>
      </c>
      <c r="I257" s="6" t="n">
        <v>15.53</v>
      </c>
      <c r="J257" s="6" t="n">
        <v>13.53</v>
      </c>
    </row>
    <row collapsed="false" customFormat="false" customHeight="false" hidden="false" ht="12.1" outlineLevel="0" r="258">
      <c r="A258" s="39" t="n">
        <v>46463</v>
      </c>
      <c r="B258" s="16" t="s">
        <v>1185</v>
      </c>
      <c r="C258" s="16" t="s">
        <v>108</v>
      </c>
      <c r="D258" s="16" t="s">
        <v>109</v>
      </c>
      <c r="E258" s="6" t="n">
        <v>1000</v>
      </c>
      <c r="F258" s="7" t="n">
        <v>1</v>
      </c>
      <c r="G258" s="6" t="n">
        <v>27.12</v>
      </c>
      <c r="H258" s="6" t="n">
        <v>4</v>
      </c>
      <c r="I258" s="6" t="n">
        <v>27.12</v>
      </c>
      <c r="J258" s="6" t="n">
        <v>23.12</v>
      </c>
    </row>
    <row collapsed="false" customFormat="false" customHeight="false" hidden="false" ht="12.1" outlineLevel="0" r="259">
      <c r="A259" s="39" t="n">
        <v>46466</v>
      </c>
      <c r="B259" s="16" t="s">
        <v>1185</v>
      </c>
      <c r="C259" s="16" t="s">
        <v>126</v>
      </c>
      <c r="D259" s="16" t="s">
        <v>127</v>
      </c>
      <c r="E259" s="6" t="n">
        <v>1000</v>
      </c>
      <c r="F259" s="7" t="n">
        <v>1</v>
      </c>
      <c r="G259" s="6" t="n">
        <v>11.26</v>
      </c>
      <c r="H259" s="6" t="n">
        <v>1</v>
      </c>
      <c r="I259" s="6" t="n">
        <v>11.26</v>
      </c>
      <c r="J259" s="6" t="n">
        <v>10.26</v>
      </c>
    </row>
    <row collapsed="false" customFormat="false" customHeight="false" hidden="false" ht="12.1" outlineLevel="0" r="260">
      <c r="A260" s="39" t="n">
        <v>46469</v>
      </c>
      <c r="B260" s="16" t="s">
        <v>1185</v>
      </c>
      <c r="C260" s="16" t="s">
        <v>129</v>
      </c>
      <c r="D260" s="16" t="s">
        <v>130</v>
      </c>
      <c r="E260" s="6" t="n">
        <v>1000</v>
      </c>
      <c r="F260" s="7" t="n">
        <v>1</v>
      </c>
      <c r="G260" s="6" t="n">
        <v>56.1</v>
      </c>
      <c r="H260" s="6" t="n">
        <v>7</v>
      </c>
      <c r="I260" s="6" t="n">
        <v>56.1</v>
      </c>
      <c r="J260" s="6" t="n">
        <v>49.1</v>
      </c>
    </row>
    <row collapsed="false" customFormat="false" customHeight="false" hidden="false" ht="12.1" outlineLevel="0" r="261">
      <c r="A261" s="39" t="n">
        <v>46469</v>
      </c>
      <c r="B261" s="16" t="s">
        <v>1185</v>
      </c>
      <c r="C261" s="16" t="s">
        <v>120</v>
      </c>
      <c r="D261" s="16" t="s">
        <v>121</v>
      </c>
      <c r="E261" s="6" t="n">
        <v>1000</v>
      </c>
      <c r="F261" s="7" t="n">
        <v>1</v>
      </c>
      <c r="G261" s="6" t="n">
        <v>19.73</v>
      </c>
      <c r="H261" s="6" t="n">
        <v>3</v>
      </c>
      <c r="I261" s="6" t="n">
        <v>19.73</v>
      </c>
      <c r="J261" s="6" t="n">
        <v>16.73</v>
      </c>
    </row>
    <row collapsed="false" customFormat="false" customHeight="false" hidden="false" ht="12.1" outlineLevel="0" r="262">
      <c r="A262" s="39" t="n">
        <v>46477</v>
      </c>
      <c r="B262" s="16" t="s">
        <v>1185</v>
      </c>
      <c r="C262" s="16" t="s">
        <v>141</v>
      </c>
      <c r="D262" s="16" t="s">
        <v>142</v>
      </c>
      <c r="E262" s="6" t="n">
        <v>276.54</v>
      </c>
      <c r="F262" s="7" t="n">
        <v>1</v>
      </c>
      <c r="G262" s="6" t="n">
        <v>1.72</v>
      </c>
      <c r="H262" s="6" t="n">
        <v>0</v>
      </c>
      <c r="I262" s="6" t="n">
        <v>1.72</v>
      </c>
      <c r="J262" s="6" t="n">
        <v>1.72</v>
      </c>
    </row>
    <row collapsed="false" customFormat="false" customHeight="false" hidden="false" ht="12.1" outlineLevel="0" r="263">
      <c r="A263" s="39" t="n">
        <v>46477</v>
      </c>
      <c r="B263" s="16" t="s">
        <v>1185</v>
      </c>
      <c r="C263" s="16" t="s">
        <v>123</v>
      </c>
      <c r="D263" s="16" t="s">
        <v>124</v>
      </c>
      <c r="E263" s="6" t="n">
        <v>900</v>
      </c>
      <c r="F263" s="7" t="n">
        <v>1</v>
      </c>
      <c r="G263" s="6" t="n">
        <v>15.53</v>
      </c>
      <c r="H263" s="6" t="n">
        <v>2</v>
      </c>
      <c r="I263" s="6" t="n">
        <v>15.53</v>
      </c>
      <c r="J263" s="6" t="n">
        <v>13.53</v>
      </c>
    </row>
    <row collapsed="false" customFormat="false" customHeight="false" hidden="false" ht="12.1" outlineLevel="0" r="264">
      <c r="A264" s="39" t="n">
        <v>46493</v>
      </c>
      <c r="B264" s="16" t="s">
        <v>1185</v>
      </c>
      <c r="C264" s="16" t="s">
        <v>108</v>
      </c>
      <c r="D264" s="16" t="s">
        <v>109</v>
      </c>
      <c r="E264" s="6" t="n">
        <v>1000</v>
      </c>
      <c r="F264" s="7" t="n">
        <v>1</v>
      </c>
      <c r="G264" s="6" t="n">
        <v>27.12</v>
      </c>
      <c r="H264" s="6" t="n">
        <v>4</v>
      </c>
      <c r="I264" s="6" t="n">
        <v>27.12</v>
      </c>
      <c r="J264" s="6" t="n">
        <v>23.12</v>
      </c>
    </row>
    <row collapsed="false" customFormat="false" customHeight="false" hidden="false" ht="12.1" outlineLevel="0" r="265">
      <c r="A265" s="39" t="n">
        <v>46496</v>
      </c>
      <c r="B265" s="16" t="s">
        <v>1185</v>
      </c>
      <c r="C265" s="16" t="s">
        <v>126</v>
      </c>
      <c r="D265" s="16" t="s">
        <v>127</v>
      </c>
      <c r="E265" s="6" t="n">
        <v>1000</v>
      </c>
      <c r="F265" s="7" t="n">
        <v>1</v>
      </c>
      <c r="G265" s="6" t="n">
        <v>11.26</v>
      </c>
      <c r="H265" s="6" t="n">
        <v>1</v>
      </c>
      <c r="I265" s="6" t="n">
        <v>11.26</v>
      </c>
      <c r="J265" s="6" t="n">
        <v>10.26</v>
      </c>
    </row>
    <row collapsed="false" customFormat="false" customHeight="false" hidden="false" ht="12.1" outlineLevel="0" r="266">
      <c r="A266" s="39" t="n">
        <v>46499</v>
      </c>
      <c r="B266" s="16" t="s">
        <v>1185</v>
      </c>
      <c r="C266" s="16" t="s">
        <v>120</v>
      </c>
      <c r="D266" s="16" t="s">
        <v>121</v>
      </c>
      <c r="E266" s="6" t="n">
        <v>1000</v>
      </c>
      <c r="F266" s="7" t="n">
        <v>1</v>
      </c>
      <c r="G266" s="6" t="n">
        <v>19.73</v>
      </c>
      <c r="H266" s="6" t="n">
        <v>3</v>
      </c>
      <c r="I266" s="6" t="n">
        <v>19.73</v>
      </c>
      <c r="J266" s="6" t="n">
        <v>16.73</v>
      </c>
    </row>
    <row collapsed="false" customFormat="false" customHeight="false" hidden="false" ht="12.1" outlineLevel="0" r="267">
      <c r="A267" s="39" t="n">
        <v>46503</v>
      </c>
      <c r="B267" s="16" t="s">
        <v>1185</v>
      </c>
      <c r="C267" s="16" t="s">
        <v>132</v>
      </c>
      <c r="D267" s="16" t="s">
        <v>133</v>
      </c>
      <c r="E267" s="6" t="n">
        <v>750</v>
      </c>
      <c r="F267" s="7" t="n">
        <v>1</v>
      </c>
      <c r="G267" s="6" t="n">
        <v>10.94</v>
      </c>
      <c r="H267" s="6" t="n">
        <v>1</v>
      </c>
      <c r="I267" s="6" t="n">
        <v>10.94</v>
      </c>
      <c r="J267" s="6" t="n">
        <v>9.94</v>
      </c>
    </row>
    <row collapsed="false" customFormat="false" customHeight="false" hidden="false" ht="12.1" outlineLevel="0" r="268">
      <c r="A268" s="39" t="n">
        <v>46507</v>
      </c>
      <c r="B268" s="16" t="s">
        <v>1185</v>
      </c>
      <c r="C268" s="16" t="s">
        <v>141</v>
      </c>
      <c r="D268" s="16" t="s">
        <v>142</v>
      </c>
      <c r="E268" s="6" t="n">
        <v>276.54</v>
      </c>
      <c r="F268" s="7" t="n">
        <v>1</v>
      </c>
      <c r="G268" s="6" t="n">
        <v>1.72</v>
      </c>
      <c r="H268" s="6" t="n">
        <v>0</v>
      </c>
      <c r="I268" s="6" t="n">
        <v>1.72</v>
      </c>
      <c r="J268" s="6" t="n">
        <v>1.72</v>
      </c>
    </row>
    <row collapsed="false" customFormat="false" customHeight="false" hidden="false" ht="12.1" outlineLevel="0" r="269">
      <c r="A269" s="39" t="n">
        <v>46507</v>
      </c>
      <c r="B269" s="16" t="s">
        <v>1185</v>
      </c>
      <c r="C269" s="16" t="s">
        <v>123</v>
      </c>
      <c r="D269" s="16" t="s">
        <v>124</v>
      </c>
      <c r="E269" s="6" t="n">
        <v>900</v>
      </c>
      <c r="F269" s="7" t="n">
        <v>1</v>
      </c>
      <c r="G269" s="6" t="n">
        <v>13.32</v>
      </c>
      <c r="H269" s="6" t="n">
        <v>2</v>
      </c>
      <c r="I269" s="6" t="n">
        <v>13.32</v>
      </c>
      <c r="J269" s="6" t="n">
        <v>11.32</v>
      </c>
    </row>
    <row collapsed="false" customFormat="false" customHeight="false" hidden="false" ht="12.1" outlineLevel="0" r="270">
      <c r="A270" s="39" t="n">
        <v>46523</v>
      </c>
      <c r="B270" s="16" t="s">
        <v>1185</v>
      </c>
      <c r="C270" s="16" t="s">
        <v>108</v>
      </c>
      <c r="D270" s="16" t="s">
        <v>109</v>
      </c>
      <c r="E270" s="6" t="n">
        <v>1000</v>
      </c>
      <c r="F270" s="7" t="n">
        <v>1</v>
      </c>
      <c r="G270" s="6" t="n">
        <v>27.12</v>
      </c>
      <c r="H270" s="6" t="n">
        <v>4</v>
      </c>
      <c r="I270" s="6" t="n">
        <v>27.12</v>
      </c>
      <c r="J270" s="6" t="n">
        <v>23.12</v>
      </c>
    </row>
    <row collapsed="false" customFormat="false" customHeight="false" hidden="false" ht="12.1" outlineLevel="0" r="271">
      <c r="A271" s="39" t="n">
        <v>46526</v>
      </c>
      <c r="B271" s="16" t="s">
        <v>1185</v>
      </c>
      <c r="C271" s="16" t="s">
        <v>126</v>
      </c>
      <c r="D271" s="16" t="s">
        <v>127</v>
      </c>
      <c r="E271" s="6" t="n">
        <v>1000</v>
      </c>
      <c r="F271" s="7" t="n">
        <v>1</v>
      </c>
      <c r="G271" s="6" t="n">
        <v>11.26</v>
      </c>
      <c r="H271" s="6" t="n">
        <v>1</v>
      </c>
      <c r="I271" s="6" t="n">
        <v>11.26</v>
      </c>
      <c r="J271" s="6" t="n">
        <v>10.26</v>
      </c>
    </row>
    <row collapsed="false" customFormat="false" customHeight="false" hidden="false" ht="12.1" outlineLevel="0" r="272">
      <c r="A272" s="39" t="n">
        <v>46529</v>
      </c>
      <c r="B272" s="16" t="s">
        <v>1185</v>
      </c>
      <c r="C272" s="16" t="s">
        <v>120</v>
      </c>
      <c r="D272" s="16" t="s">
        <v>121</v>
      </c>
      <c r="E272" s="6" t="n">
        <v>1000</v>
      </c>
      <c r="F272" s="7" t="n">
        <v>1</v>
      </c>
      <c r="G272" s="6" t="n">
        <v>19.73</v>
      </c>
      <c r="H272" s="6" t="n">
        <v>3</v>
      </c>
      <c r="I272" s="6" t="n">
        <v>19.73</v>
      </c>
      <c r="J272" s="6" t="n">
        <v>16.73</v>
      </c>
    </row>
    <row collapsed="false" customFormat="false" customHeight="false" hidden="false" ht="12.1" outlineLevel="0" r="273">
      <c r="A273" s="39" t="n">
        <v>46537</v>
      </c>
      <c r="B273" s="16" t="s">
        <v>1185</v>
      </c>
      <c r="C273" s="16" t="s">
        <v>123</v>
      </c>
      <c r="D273" s="16" t="s">
        <v>124</v>
      </c>
      <c r="E273" s="6" t="n">
        <v>900</v>
      </c>
      <c r="F273" s="7" t="n">
        <v>1</v>
      </c>
      <c r="G273" s="6" t="n">
        <v>13.32</v>
      </c>
      <c r="H273" s="6" t="n">
        <v>2</v>
      </c>
      <c r="I273" s="6" t="n">
        <v>13.32</v>
      </c>
      <c r="J273" s="6" t="n">
        <v>11.32</v>
      </c>
    </row>
    <row collapsed="false" customFormat="false" customHeight="false" hidden="false" ht="12.1" outlineLevel="0" r="274">
      <c r="A274" s="39" t="n">
        <v>46538</v>
      </c>
      <c r="B274" s="16" t="s">
        <v>1185</v>
      </c>
      <c r="C274" s="16" t="s">
        <v>114</v>
      </c>
      <c r="D274" s="16" t="s">
        <v>115</v>
      </c>
      <c r="E274" s="6" t="n">
        <v>1000</v>
      </c>
      <c r="F274" s="7" t="n">
        <v>1</v>
      </c>
      <c r="G274" s="6" t="n">
        <v>56.1</v>
      </c>
      <c r="H274" s="6" t="n">
        <v>7</v>
      </c>
      <c r="I274" s="6" t="n">
        <v>56.1</v>
      </c>
      <c r="J274" s="6" t="n">
        <v>49.1</v>
      </c>
    </row>
    <row collapsed="false" customFormat="false" customHeight="false" hidden="false" ht="12.1" outlineLevel="0" r="275">
      <c r="A275" s="39" t="n">
        <v>46538</v>
      </c>
      <c r="B275" s="16" t="s">
        <v>1185</v>
      </c>
      <c r="C275" s="16" t="s">
        <v>141</v>
      </c>
      <c r="D275" s="16" t="s">
        <v>142</v>
      </c>
      <c r="E275" s="6" t="n">
        <v>276.54</v>
      </c>
      <c r="F275" s="7" t="n">
        <v>1</v>
      </c>
      <c r="G275" s="6" t="n">
        <v>1.72</v>
      </c>
      <c r="H275" s="6" t="n">
        <v>0</v>
      </c>
      <c r="I275" s="6" t="n">
        <v>1.72</v>
      </c>
      <c r="J275" s="6" t="n">
        <v>1.72</v>
      </c>
    </row>
    <row collapsed="false" customFormat="false" customHeight="false" hidden="false" ht="12.1" outlineLevel="0" r="276">
      <c r="A276" s="39" t="n">
        <v>46539</v>
      </c>
      <c r="B276" s="16" t="s">
        <v>1185</v>
      </c>
      <c r="C276" s="16" t="s">
        <v>117</v>
      </c>
      <c r="D276" s="16" t="s">
        <v>118</v>
      </c>
      <c r="E276" s="6" t="n">
        <v>1000</v>
      </c>
      <c r="F276" s="7" t="n">
        <v>1</v>
      </c>
      <c r="G276" s="6" t="n">
        <v>56.84</v>
      </c>
      <c r="H276" s="6" t="n">
        <v>7</v>
      </c>
      <c r="I276" s="6" t="n">
        <v>56.84</v>
      </c>
      <c r="J276" s="6" t="n">
        <v>49.84</v>
      </c>
    </row>
    <row collapsed="false" customFormat="false" customHeight="false" hidden="false" ht="12.1" outlineLevel="0" r="277">
      <c r="A277" s="39" t="n">
        <v>46539</v>
      </c>
      <c r="B277" s="16" t="s">
        <v>1185</v>
      </c>
      <c r="C277" s="16" t="s">
        <v>138</v>
      </c>
      <c r="D277" s="16" t="s">
        <v>139</v>
      </c>
      <c r="E277" s="6" t="n">
        <v>1000</v>
      </c>
      <c r="F277" s="7" t="n">
        <v>1</v>
      </c>
      <c r="G277" s="6" t="n">
        <v>35.4</v>
      </c>
      <c r="H277" s="6" t="n">
        <v>5</v>
      </c>
      <c r="I277" s="6" t="n">
        <v>35.4</v>
      </c>
      <c r="J277" s="6" t="n">
        <v>30.4</v>
      </c>
    </row>
    <row collapsed="false" customFormat="false" customHeight="false" hidden="false" ht="12.1" outlineLevel="0" r="278">
      <c r="A278" s="39" t="n">
        <v>46553</v>
      </c>
      <c r="B278" s="16" t="s">
        <v>1185</v>
      </c>
      <c r="C278" s="16" t="s">
        <v>108</v>
      </c>
      <c r="D278" s="16" t="s">
        <v>109</v>
      </c>
      <c r="E278" s="6" t="n">
        <v>1000</v>
      </c>
      <c r="F278" s="7" t="n">
        <v>1</v>
      </c>
      <c r="G278" s="6" t="n">
        <v>27.12</v>
      </c>
      <c r="H278" s="6" t="n">
        <v>4</v>
      </c>
      <c r="I278" s="6" t="n">
        <v>27.12</v>
      </c>
      <c r="J278" s="6" t="n">
        <v>23.12</v>
      </c>
    </row>
    <row collapsed="false" customFormat="false" customHeight="false" hidden="false" ht="12.1" outlineLevel="0" r="279">
      <c r="A279" s="39" t="n">
        <v>46556</v>
      </c>
      <c r="B279" s="16" t="s">
        <v>1185</v>
      </c>
      <c r="C279" s="16" t="s">
        <v>126</v>
      </c>
      <c r="D279" s="16" t="s">
        <v>127</v>
      </c>
      <c r="E279" s="6" t="n">
        <v>1000</v>
      </c>
      <c r="F279" s="7" t="n">
        <v>1</v>
      </c>
      <c r="G279" s="6" t="n">
        <v>11.26</v>
      </c>
      <c r="H279" s="6" t="n">
        <v>1</v>
      </c>
      <c r="I279" s="6" t="n">
        <v>11.26</v>
      </c>
      <c r="J279" s="6" t="n">
        <v>10.26</v>
      </c>
    </row>
    <row collapsed="false" customFormat="false" customHeight="false" hidden="false" ht="12.1" outlineLevel="0" r="280">
      <c r="A280" s="39" t="n">
        <v>46559</v>
      </c>
      <c r="B280" s="16" t="s">
        <v>1185</v>
      </c>
      <c r="C280" s="16" t="s">
        <v>120</v>
      </c>
      <c r="D280" s="16" t="s">
        <v>121</v>
      </c>
      <c r="E280" s="6" t="n">
        <v>1000</v>
      </c>
      <c r="F280" s="7" t="n">
        <v>1</v>
      </c>
      <c r="G280" s="6" t="n">
        <v>19.73</v>
      </c>
      <c r="H280" s="6" t="n">
        <v>3</v>
      </c>
      <c r="I280" s="6" t="n">
        <v>19.73</v>
      </c>
      <c r="J280" s="6" t="n">
        <v>16.73</v>
      </c>
    </row>
    <row collapsed="false" customFormat="false" customHeight="false" hidden="false" ht="12.1" outlineLevel="0" r="281">
      <c r="A281" s="39" t="n">
        <v>46567</v>
      </c>
      <c r="B281" s="16" t="s">
        <v>1185</v>
      </c>
      <c r="C281" s="16" t="s">
        <v>123</v>
      </c>
      <c r="D281" s="16" t="s">
        <v>124</v>
      </c>
      <c r="E281" s="6" t="n">
        <v>900</v>
      </c>
      <c r="F281" s="7" t="n">
        <v>1</v>
      </c>
      <c r="G281" s="6" t="n">
        <v>13.32</v>
      </c>
      <c r="H281" s="6" t="n">
        <v>2</v>
      </c>
      <c r="I281" s="6" t="n">
        <v>13.32</v>
      </c>
      <c r="J281" s="6" t="n">
        <v>11.32</v>
      </c>
    </row>
    <row collapsed="false" customFormat="false" customHeight="false" hidden="false" ht="12.1" outlineLevel="0" r="282">
      <c r="A282" s="39" t="n">
        <v>46568</v>
      </c>
      <c r="B282" s="16" t="s">
        <v>1185</v>
      </c>
      <c r="C282" s="16" t="s">
        <v>141</v>
      </c>
      <c r="D282" s="16" t="s">
        <v>142</v>
      </c>
      <c r="E282" s="6" t="n">
        <v>276.54</v>
      </c>
      <c r="F282" s="7" t="n">
        <v>1</v>
      </c>
      <c r="G282" s="6" t="n">
        <v>1.72</v>
      </c>
      <c r="H282" s="6" t="n">
        <v>0</v>
      </c>
      <c r="I282" s="6" t="n">
        <v>1.72</v>
      </c>
      <c r="J282" s="6" t="n">
        <v>1.72</v>
      </c>
    </row>
    <row collapsed="false" customFormat="false" customHeight="false" hidden="false" ht="12.1" outlineLevel="0" r="283">
      <c r="A283" s="39" t="n">
        <v>46573</v>
      </c>
      <c r="B283" s="16" t="s">
        <v>1185</v>
      </c>
      <c r="C283" s="16" t="s">
        <v>135</v>
      </c>
      <c r="D283" s="16" t="s">
        <v>136</v>
      </c>
      <c r="E283" s="6" t="n">
        <v>750</v>
      </c>
      <c r="F283" s="7" t="n">
        <v>1</v>
      </c>
      <c r="G283" s="6" t="n">
        <v>27.05</v>
      </c>
      <c r="H283" s="6" t="n">
        <v>4</v>
      </c>
      <c r="I283" s="6" t="n">
        <v>27.05</v>
      </c>
      <c r="J283" s="6" t="n">
        <v>23.05</v>
      </c>
    </row>
    <row collapsed="false" customFormat="false" customHeight="false" hidden="false" ht="12.1" outlineLevel="0" r="284">
      <c r="A284" s="39" t="n">
        <v>46583</v>
      </c>
      <c r="B284" s="16" t="s">
        <v>1185</v>
      </c>
      <c r="C284" s="16" t="s">
        <v>108</v>
      </c>
      <c r="D284" s="16" t="s">
        <v>109</v>
      </c>
      <c r="E284" s="6" t="n">
        <v>1000</v>
      </c>
      <c r="F284" s="7" t="n">
        <v>1</v>
      </c>
      <c r="G284" s="6" t="n">
        <v>27.12</v>
      </c>
      <c r="H284" s="6" t="n">
        <v>4</v>
      </c>
      <c r="I284" s="6" t="n">
        <v>27.12</v>
      </c>
      <c r="J284" s="6" t="n">
        <v>23.12</v>
      </c>
    </row>
    <row collapsed="false" customFormat="false" customHeight="false" hidden="false" ht="12.1" outlineLevel="0" r="285">
      <c r="A285" s="39" t="n">
        <v>46586</v>
      </c>
      <c r="B285" s="16" t="s">
        <v>1185</v>
      </c>
      <c r="C285" s="16" t="s">
        <v>126</v>
      </c>
      <c r="D285" s="16" t="s">
        <v>127</v>
      </c>
      <c r="E285" s="6" t="n">
        <v>1000</v>
      </c>
      <c r="F285" s="7" t="n">
        <v>1</v>
      </c>
      <c r="G285" s="6" t="n">
        <v>11.26</v>
      </c>
      <c r="H285" s="6" t="n">
        <v>1</v>
      </c>
      <c r="I285" s="6" t="n">
        <v>11.26</v>
      </c>
      <c r="J285" s="6" t="n">
        <v>10.26</v>
      </c>
    </row>
    <row collapsed="false" customFormat="false" customHeight="false" hidden="false" ht="12.1" outlineLevel="0" r="286">
      <c r="A286" s="39" t="n">
        <v>46589</v>
      </c>
      <c r="B286" s="16" t="s">
        <v>1185</v>
      </c>
      <c r="C286" s="16" t="s">
        <v>120</v>
      </c>
      <c r="D286" s="16" t="s">
        <v>121</v>
      </c>
      <c r="E286" s="6" t="n">
        <v>1000</v>
      </c>
      <c r="F286" s="7" t="n">
        <v>1</v>
      </c>
      <c r="G286" s="6" t="n">
        <v>19.73</v>
      </c>
      <c r="H286" s="6" t="n">
        <v>3</v>
      </c>
      <c r="I286" s="6" t="n">
        <v>19.73</v>
      </c>
      <c r="J286" s="6" t="n">
        <v>16.73</v>
      </c>
    </row>
    <row collapsed="false" customFormat="false" customHeight="false" hidden="false" ht="12.1" outlineLevel="0" r="287">
      <c r="A287" s="39" t="n">
        <v>46594</v>
      </c>
      <c r="B287" s="16" t="s">
        <v>1185</v>
      </c>
      <c r="C287" s="16" t="s">
        <v>132</v>
      </c>
      <c r="D287" s="16" t="s">
        <v>133</v>
      </c>
      <c r="E287" s="6" t="n">
        <v>750</v>
      </c>
      <c r="F287" s="7" t="n">
        <v>1</v>
      </c>
      <c r="G287" s="6" t="n">
        <v>7.29</v>
      </c>
      <c r="H287" s="6" t="n">
        <v>1</v>
      </c>
      <c r="I287" s="6" t="n">
        <v>7.29</v>
      </c>
      <c r="J287" s="6" t="n">
        <v>6.29</v>
      </c>
    </row>
    <row collapsed="false" customFormat="false" customHeight="false" hidden="false" ht="12.1" outlineLevel="0" r="288">
      <c r="A288" s="39" t="n">
        <v>46595</v>
      </c>
      <c r="B288" s="16" t="s">
        <v>1185</v>
      </c>
      <c r="C288" s="16" t="s">
        <v>104</v>
      </c>
      <c r="D288" s="16" t="s">
        <v>106</v>
      </c>
      <c r="E288" s="6" t="n">
        <v>1000</v>
      </c>
      <c r="F288" s="7" t="n">
        <v>6</v>
      </c>
      <c r="G288" s="6" t="n">
        <v>30.42</v>
      </c>
      <c r="H288" s="6" t="n">
        <v>24</v>
      </c>
      <c r="I288" s="6" t="n">
        <v>182.52</v>
      </c>
      <c r="J288" s="6" t="n">
        <v>158.52</v>
      </c>
    </row>
    <row collapsed="false" customFormat="false" customHeight="false" hidden="false" ht="12.1" outlineLevel="0" r="289">
      <c r="A289" s="39" t="n">
        <v>46597</v>
      </c>
      <c r="B289" s="16" t="s">
        <v>1185</v>
      </c>
      <c r="C289" s="16" t="s">
        <v>123</v>
      </c>
      <c r="D289" s="16" t="s">
        <v>124</v>
      </c>
      <c r="E289" s="6" t="n">
        <v>900</v>
      </c>
      <c r="F289" s="7" t="n">
        <v>1</v>
      </c>
      <c r="G289" s="6" t="n">
        <v>11.76</v>
      </c>
      <c r="H289" s="6" t="n">
        <v>2</v>
      </c>
      <c r="I289" s="6" t="n">
        <v>11.76</v>
      </c>
      <c r="J289" s="6" t="n">
        <v>9.76</v>
      </c>
    </row>
    <row collapsed="false" customFormat="false" customHeight="false" hidden="false" ht="12.1" outlineLevel="0" r="290">
      <c r="A290" s="39" t="n">
        <v>46599</v>
      </c>
      <c r="B290" s="16" t="s">
        <v>1185</v>
      </c>
      <c r="C290" s="16" t="s">
        <v>141</v>
      </c>
      <c r="D290" s="16" t="s">
        <v>142</v>
      </c>
      <c r="E290" s="6" t="n">
        <v>276.54</v>
      </c>
      <c r="F290" s="7" t="n">
        <v>1</v>
      </c>
      <c r="G290" s="6" t="n">
        <v>1.24</v>
      </c>
      <c r="H290" s="6" t="n">
        <v>0</v>
      </c>
      <c r="I290" s="6" t="n">
        <v>1.24</v>
      </c>
      <c r="J290" s="6" t="n">
        <v>1.24</v>
      </c>
    </row>
    <row collapsed="false" customFormat="false" customHeight="false" hidden="false" ht="12.1" outlineLevel="0" r="291">
      <c r="A291" s="39" t="n">
        <v>46611</v>
      </c>
      <c r="B291" s="16" t="s">
        <v>1185</v>
      </c>
      <c r="C291" s="16" t="s">
        <v>111</v>
      </c>
      <c r="D291" s="16" t="s">
        <v>112</v>
      </c>
      <c r="E291" s="6" t="n">
        <v>1000</v>
      </c>
      <c r="F291" s="7" t="n">
        <v>1</v>
      </c>
      <c r="G291" s="6" t="n">
        <v>51.86</v>
      </c>
      <c r="H291" s="6" t="n">
        <v>7</v>
      </c>
      <c r="I291" s="6" t="n">
        <v>51.86</v>
      </c>
      <c r="J291" s="6" t="n">
        <v>44.86</v>
      </c>
    </row>
    <row collapsed="false" customFormat="false" customHeight="false" hidden="false" ht="12.1" outlineLevel="0" r="292">
      <c r="A292" s="39" t="n">
        <v>46613</v>
      </c>
      <c r="B292" s="16" t="s">
        <v>1185</v>
      </c>
      <c r="C292" s="16" t="s">
        <v>108</v>
      </c>
      <c r="D292" s="16" t="s">
        <v>109</v>
      </c>
      <c r="E292" s="6" t="n">
        <v>1000</v>
      </c>
      <c r="F292" s="7" t="n">
        <v>1</v>
      </c>
      <c r="G292" s="6" t="n">
        <v>27.12</v>
      </c>
      <c r="H292" s="6" t="n">
        <v>4</v>
      </c>
      <c r="I292" s="6" t="n">
        <v>27.12</v>
      </c>
      <c r="J292" s="6" t="n">
        <v>23.12</v>
      </c>
    </row>
    <row collapsed="false" customFormat="false" customHeight="false" hidden="false" ht="12.1" outlineLevel="0" r="293">
      <c r="A293" s="39" t="n">
        <v>46616</v>
      </c>
      <c r="B293" s="16" t="s">
        <v>1185</v>
      </c>
      <c r="C293" s="16" t="s">
        <v>126</v>
      </c>
      <c r="D293" s="16" t="s">
        <v>127</v>
      </c>
      <c r="E293" s="6" t="n">
        <v>1000</v>
      </c>
      <c r="F293" s="7" t="n">
        <v>1</v>
      </c>
      <c r="G293" s="6" t="n">
        <v>11.26</v>
      </c>
      <c r="H293" s="6" t="n">
        <v>1</v>
      </c>
      <c r="I293" s="6" t="n">
        <v>11.26</v>
      </c>
      <c r="J293" s="6" t="n">
        <v>10.26</v>
      </c>
    </row>
    <row collapsed="false" customFormat="false" customHeight="false" hidden="false" ht="12.1" outlineLevel="0" r="294">
      <c r="A294" s="39" t="n">
        <v>46619</v>
      </c>
      <c r="B294" s="16" t="s">
        <v>1185</v>
      </c>
      <c r="C294" s="16" t="s">
        <v>120</v>
      </c>
      <c r="D294" s="16" t="s">
        <v>121</v>
      </c>
      <c r="E294" s="6" t="n">
        <v>1000</v>
      </c>
      <c r="F294" s="7" t="n">
        <v>1</v>
      </c>
      <c r="G294" s="6" t="n">
        <v>19.73</v>
      </c>
      <c r="H294" s="6" t="n">
        <v>3</v>
      </c>
      <c r="I294" s="6" t="n">
        <v>19.73</v>
      </c>
      <c r="J294" s="6" t="n">
        <v>16.73</v>
      </c>
    </row>
    <row collapsed="false" customFormat="false" customHeight="false" hidden="false" ht="12.1" outlineLevel="0" r="295">
      <c r="A295" s="39" t="n">
        <v>46627</v>
      </c>
      <c r="B295" s="16" t="s">
        <v>1185</v>
      </c>
      <c r="C295" s="16" t="s">
        <v>123</v>
      </c>
      <c r="D295" s="16" t="s">
        <v>124</v>
      </c>
      <c r="E295" s="6" t="n">
        <v>900</v>
      </c>
      <c r="F295" s="7" t="n">
        <v>1</v>
      </c>
      <c r="G295" s="6" t="n">
        <v>11.76</v>
      </c>
      <c r="H295" s="6" t="n">
        <v>2</v>
      </c>
      <c r="I295" s="6" t="n">
        <v>11.76</v>
      </c>
      <c r="J295" s="6" t="n">
        <v>9.76</v>
      </c>
    </row>
    <row collapsed="false" customFormat="false" customHeight="false" hidden="false" ht="12.1" outlineLevel="0" r="296">
      <c r="A296" s="39" t="n">
        <v>46643</v>
      </c>
      <c r="B296" s="16" t="s">
        <v>1185</v>
      </c>
      <c r="C296" s="16" t="s">
        <v>108</v>
      </c>
      <c r="D296" s="16" t="s">
        <v>109</v>
      </c>
      <c r="E296" s="6" t="n">
        <v>1000</v>
      </c>
      <c r="F296" s="7" t="n">
        <v>1</v>
      </c>
      <c r="G296" s="6" t="n">
        <v>27.12</v>
      </c>
      <c r="H296" s="6" t="n">
        <v>4</v>
      </c>
      <c r="I296" s="6" t="n">
        <v>27.12</v>
      </c>
      <c r="J296" s="6" t="n">
        <v>23.12</v>
      </c>
    </row>
    <row collapsed="false" customFormat="false" customHeight="false" hidden="false" ht="12.1" outlineLevel="0" r="297">
      <c r="A297" s="39" t="n">
        <v>46651</v>
      </c>
      <c r="B297" s="16" t="s">
        <v>1185</v>
      </c>
      <c r="C297" s="16" t="s">
        <v>129</v>
      </c>
      <c r="D297" s="16" t="s">
        <v>130</v>
      </c>
      <c r="E297" s="6" t="n">
        <v>1000</v>
      </c>
      <c r="F297" s="7" t="n">
        <v>1</v>
      </c>
      <c r="G297" s="6" t="n">
        <v>56.1</v>
      </c>
      <c r="H297" s="6" t="n">
        <v>7</v>
      </c>
      <c r="I297" s="6" t="n">
        <v>56.1</v>
      </c>
      <c r="J297" s="6" t="n">
        <v>49.1</v>
      </c>
    </row>
    <row collapsed="false" customFormat="false" customHeight="false" hidden="false" ht="12.1" outlineLevel="0" r="298">
      <c r="A298" s="39" t="n">
        <v>46657</v>
      </c>
      <c r="B298" s="16" t="s">
        <v>1185</v>
      </c>
      <c r="C298" s="16" t="s">
        <v>123</v>
      </c>
      <c r="D298" s="16" t="s">
        <v>124</v>
      </c>
      <c r="E298" s="6" t="n">
        <v>900</v>
      </c>
      <c r="F298" s="7" t="n">
        <v>1</v>
      </c>
      <c r="G298" s="6" t="n">
        <v>11.76</v>
      </c>
      <c r="H298" s="6" t="n">
        <v>2</v>
      </c>
      <c r="I298" s="6" t="n">
        <v>11.76</v>
      </c>
      <c r="J298" s="6" t="n">
        <v>9.76</v>
      </c>
    </row>
    <row collapsed="false" customFormat="false" customHeight="false" hidden="false" ht="12.1" outlineLevel="0" r="299">
      <c r="A299" s="39" t="n">
        <v>46673</v>
      </c>
      <c r="B299" s="16" t="s">
        <v>1185</v>
      </c>
      <c r="C299" s="16" t="s">
        <v>108</v>
      </c>
      <c r="D299" s="16" t="s">
        <v>109</v>
      </c>
      <c r="E299" s="6" t="n">
        <v>1000</v>
      </c>
      <c r="F299" s="7" t="n">
        <v>1</v>
      </c>
      <c r="G299" s="6" t="n">
        <v>27.12</v>
      </c>
      <c r="H299" s="6" t="n">
        <v>4</v>
      </c>
      <c r="I299" s="6" t="n">
        <v>27.12</v>
      </c>
      <c r="J299" s="6" t="n">
        <v>23.12</v>
      </c>
    </row>
    <row collapsed="false" customFormat="false" customHeight="false" hidden="false" ht="12.1" outlineLevel="0" r="300">
      <c r="A300" s="39" t="n">
        <v>46685</v>
      </c>
      <c r="B300" s="16" t="s">
        <v>1185</v>
      </c>
      <c r="C300" s="16" t="s">
        <v>132</v>
      </c>
      <c r="D300" s="16" t="s">
        <v>133</v>
      </c>
      <c r="E300" s="6" t="n">
        <v>750</v>
      </c>
      <c r="F300" s="7" t="n">
        <v>1</v>
      </c>
      <c r="G300" s="6" t="n">
        <v>3.65</v>
      </c>
      <c r="H300" s="6" t="n">
        <v>0</v>
      </c>
      <c r="I300" s="6" t="n">
        <v>3.65</v>
      </c>
      <c r="J300" s="6" t="n">
        <v>3.65</v>
      </c>
    </row>
    <row collapsed="false" customFormat="false" customHeight="false" hidden="false" ht="12.1" outlineLevel="0" r="301">
      <c r="A301" s="39" t="n">
        <v>46687</v>
      </c>
      <c r="B301" s="16" t="s">
        <v>1185</v>
      </c>
      <c r="C301" s="16" t="s">
        <v>123</v>
      </c>
      <c r="D301" s="16" t="s">
        <v>124</v>
      </c>
      <c r="E301" s="6" t="n">
        <v>900</v>
      </c>
      <c r="F301" s="7" t="n">
        <v>1</v>
      </c>
      <c r="G301" s="6" t="n">
        <v>10.21</v>
      </c>
      <c r="H301" s="6" t="n">
        <v>1</v>
      </c>
      <c r="I301" s="6" t="n">
        <v>10.21</v>
      </c>
      <c r="J301" s="6" t="n">
        <v>9.21</v>
      </c>
    </row>
    <row collapsed="false" customFormat="false" customHeight="false" hidden="false" ht="12.1" outlineLevel="0" r="302">
      <c r="A302" s="39" t="n">
        <v>46703</v>
      </c>
      <c r="B302" s="16" t="s">
        <v>1185</v>
      </c>
      <c r="C302" s="16" t="s">
        <v>108</v>
      </c>
      <c r="D302" s="16" t="s">
        <v>109</v>
      </c>
      <c r="E302" s="6" t="n">
        <v>1000</v>
      </c>
      <c r="F302" s="7" t="n">
        <v>1</v>
      </c>
      <c r="G302" s="6" t="n">
        <v>27.12</v>
      </c>
      <c r="H302" s="6" t="n">
        <v>4</v>
      </c>
      <c r="I302" s="6" t="n">
        <v>27.12</v>
      </c>
      <c r="J302" s="6" t="n">
        <v>23.12</v>
      </c>
    </row>
    <row collapsed="false" customFormat="false" customHeight="false" hidden="false" ht="12.1" outlineLevel="0" r="303">
      <c r="A303" s="39" t="n">
        <v>46717</v>
      </c>
      <c r="B303" s="16" t="s">
        <v>1185</v>
      </c>
      <c r="C303" s="16" t="s">
        <v>123</v>
      </c>
      <c r="D303" s="16" t="s">
        <v>124</v>
      </c>
      <c r="E303" s="6" t="n">
        <v>900</v>
      </c>
      <c r="F303" s="7" t="n">
        <v>1</v>
      </c>
      <c r="G303" s="6" t="n">
        <v>10.21</v>
      </c>
      <c r="H303" s="6" t="n">
        <v>1</v>
      </c>
      <c r="I303" s="6" t="n">
        <v>10.21</v>
      </c>
      <c r="J303" s="6" t="n">
        <v>9.21</v>
      </c>
    </row>
    <row collapsed="false" customFormat="false" customHeight="false" hidden="false" ht="12.1" outlineLevel="0" r="304">
      <c r="A304" s="39" t="n">
        <v>46720</v>
      </c>
      <c r="B304" s="16" t="s">
        <v>1185</v>
      </c>
      <c r="C304" s="16" t="s">
        <v>114</v>
      </c>
      <c r="D304" s="16" t="s">
        <v>115</v>
      </c>
      <c r="E304" s="6" t="n">
        <v>1000</v>
      </c>
      <c r="F304" s="7" t="n">
        <v>1</v>
      </c>
      <c r="G304" s="6" t="n">
        <v>56.1</v>
      </c>
      <c r="H304" s="6" t="n">
        <v>7</v>
      </c>
      <c r="I304" s="6" t="n">
        <v>56.1</v>
      </c>
      <c r="J304" s="6" t="n">
        <v>49.1</v>
      </c>
    </row>
    <row collapsed="false" customFormat="false" customHeight="false" hidden="false" ht="12.1" outlineLevel="0" r="305">
      <c r="A305" s="39" t="n">
        <v>46721</v>
      </c>
      <c r="B305" s="16" t="s">
        <v>1185</v>
      </c>
      <c r="C305" s="16" t="s">
        <v>138</v>
      </c>
      <c r="D305" s="16" t="s">
        <v>139</v>
      </c>
      <c r="E305" s="6" t="n">
        <v>1000</v>
      </c>
      <c r="F305" s="7" t="n">
        <v>1</v>
      </c>
      <c r="G305" s="6" t="n">
        <v>35.4</v>
      </c>
      <c r="H305" s="6" t="n">
        <v>5</v>
      </c>
      <c r="I305" s="6" t="n">
        <v>35.4</v>
      </c>
      <c r="J305" s="6" t="n">
        <v>30.4</v>
      </c>
    </row>
    <row collapsed="false" customFormat="false" customHeight="false" hidden="false" ht="12.1" outlineLevel="0" r="306">
      <c r="A306" s="39" t="n">
        <v>46733</v>
      </c>
      <c r="B306" s="16" t="s">
        <v>1185</v>
      </c>
      <c r="C306" s="16" t="s">
        <v>108</v>
      </c>
      <c r="D306" s="16" t="s">
        <v>109</v>
      </c>
      <c r="E306" s="6" t="n">
        <v>1000</v>
      </c>
      <c r="F306" s="7" t="n">
        <v>1</v>
      </c>
      <c r="G306" s="6" t="n">
        <v>27.12</v>
      </c>
      <c r="H306" s="6" t="n">
        <v>4</v>
      </c>
      <c r="I306" s="6" t="n">
        <v>27.12</v>
      </c>
      <c r="J306" s="6" t="n">
        <v>23.12</v>
      </c>
    </row>
    <row collapsed="false" customFormat="false" customHeight="false" hidden="false" ht="12.1" outlineLevel="0" r="307">
      <c r="A307" s="39" t="n">
        <v>46747</v>
      </c>
      <c r="B307" s="16" t="s">
        <v>1185</v>
      </c>
      <c r="C307" s="16" t="s">
        <v>123</v>
      </c>
      <c r="D307" s="16" t="s">
        <v>124</v>
      </c>
      <c r="E307" s="6" t="n">
        <v>900</v>
      </c>
      <c r="F307" s="7" t="n">
        <v>1</v>
      </c>
      <c r="G307" s="6" t="n">
        <v>10.21</v>
      </c>
      <c r="H307" s="6" t="n">
        <v>1</v>
      </c>
      <c r="I307" s="6" t="n">
        <v>10.21</v>
      </c>
      <c r="J307" s="6" t="n">
        <v>9.21</v>
      </c>
    </row>
    <row collapsed="false" customFormat="false" customHeight="false" hidden="false" ht="12.1" outlineLevel="0" r="308">
      <c r="A308" s="39" t="n">
        <v>46763</v>
      </c>
      <c r="B308" s="16" t="s">
        <v>1185</v>
      </c>
      <c r="C308" s="16" t="s">
        <v>108</v>
      </c>
      <c r="D308" s="16" t="s">
        <v>109</v>
      </c>
      <c r="E308" s="6" t="n">
        <v>1000</v>
      </c>
      <c r="F308" s="7" t="n">
        <v>1</v>
      </c>
      <c r="G308" s="6" t="n">
        <v>27.12</v>
      </c>
      <c r="H308" s="6" t="n">
        <v>4</v>
      </c>
      <c r="I308" s="6" t="n">
        <v>27.12</v>
      </c>
      <c r="J308" s="6" t="n">
        <v>23.12</v>
      </c>
    </row>
    <row collapsed="false" customFormat="false" customHeight="false" hidden="false" ht="12.1" outlineLevel="0" r="309">
      <c r="A309" s="39" t="n">
        <v>46777</v>
      </c>
      <c r="B309" s="16" t="s">
        <v>1185</v>
      </c>
      <c r="C309" s="16" t="s">
        <v>104</v>
      </c>
      <c r="D309" s="16" t="s">
        <v>106</v>
      </c>
      <c r="E309" s="6" t="n">
        <v>1000</v>
      </c>
      <c r="F309" s="7" t="n">
        <v>6</v>
      </c>
      <c r="G309" s="6" t="n">
        <v>30.42</v>
      </c>
      <c r="H309" s="6" t="n">
        <v>24</v>
      </c>
      <c r="I309" s="6" t="n">
        <v>182.52</v>
      </c>
      <c r="J309" s="6" t="n">
        <v>158.52</v>
      </c>
    </row>
    <row collapsed="false" customFormat="false" customHeight="false" hidden="false" ht="12.1" outlineLevel="0" r="310">
      <c r="A310" s="39" t="n">
        <v>46777</v>
      </c>
      <c r="B310" s="16" t="s">
        <v>1185</v>
      </c>
      <c r="C310" s="16" t="s">
        <v>123</v>
      </c>
      <c r="D310" s="16" t="s">
        <v>124</v>
      </c>
      <c r="E310" s="6" t="n">
        <v>900</v>
      </c>
      <c r="F310" s="7" t="n">
        <v>1</v>
      </c>
      <c r="G310" s="6" t="n">
        <v>8.65</v>
      </c>
      <c r="H310" s="6" t="n">
        <v>1</v>
      </c>
      <c r="I310" s="6" t="n">
        <v>8.65</v>
      </c>
      <c r="J310" s="6" t="n">
        <v>7.65</v>
      </c>
    </row>
    <row collapsed="false" customFormat="false" customHeight="false" hidden="false" ht="12.1" outlineLevel="0" r="311">
      <c r="A311" s="39" t="n">
        <v>46793</v>
      </c>
      <c r="B311" s="16" t="s">
        <v>1185</v>
      </c>
      <c r="C311" s="16" t="s">
        <v>111</v>
      </c>
      <c r="D311" s="16" t="s">
        <v>112</v>
      </c>
      <c r="E311" s="6" t="n">
        <v>1000</v>
      </c>
      <c r="F311" s="7" t="n">
        <v>1</v>
      </c>
      <c r="G311" s="6" t="n">
        <v>51.86</v>
      </c>
      <c r="H311" s="6" t="n">
        <v>7</v>
      </c>
      <c r="I311" s="6" t="n">
        <v>51.86</v>
      </c>
      <c r="J311" s="6" t="n">
        <v>44.86</v>
      </c>
    </row>
    <row collapsed="false" customFormat="false" customHeight="false" hidden="false" ht="12.1" outlineLevel="0" r="312">
      <c r="A312" s="39" t="n">
        <v>46793</v>
      </c>
      <c r="B312" s="16" t="s">
        <v>1185</v>
      </c>
      <c r="C312" s="16" t="s">
        <v>108</v>
      </c>
      <c r="D312" s="16" t="s">
        <v>109</v>
      </c>
      <c r="E312" s="6" t="n">
        <v>1000</v>
      </c>
      <c r="F312" s="7" t="n">
        <v>1</v>
      </c>
      <c r="G312" s="6" t="n">
        <v>27.12</v>
      </c>
      <c r="H312" s="6" t="n">
        <v>4</v>
      </c>
      <c r="I312" s="6" t="n">
        <v>27.12</v>
      </c>
      <c r="J312" s="6" t="n">
        <v>23.12</v>
      </c>
    </row>
    <row collapsed="false" customFormat="false" customHeight="false" hidden="false" ht="12.1" outlineLevel="0" r="313">
      <c r="A313" s="39" t="n">
        <v>46807</v>
      </c>
      <c r="B313" s="16" t="s">
        <v>1185</v>
      </c>
      <c r="C313" s="16" t="s">
        <v>123</v>
      </c>
      <c r="D313" s="16" t="s">
        <v>124</v>
      </c>
      <c r="E313" s="6" t="n">
        <v>900</v>
      </c>
      <c r="F313" s="7" t="n">
        <v>1</v>
      </c>
      <c r="G313" s="6" t="n">
        <v>8.65</v>
      </c>
      <c r="H313" s="6" t="n">
        <v>1</v>
      </c>
      <c r="I313" s="6" t="n">
        <v>8.65</v>
      </c>
      <c r="J313" s="6" t="n">
        <v>7.65</v>
      </c>
    </row>
    <row collapsed="false" customFormat="false" customHeight="false" hidden="false" ht="12.1" outlineLevel="0" r="314">
      <c r="A314" s="39" t="n">
        <v>46823</v>
      </c>
      <c r="B314" s="16" t="s">
        <v>1185</v>
      </c>
      <c r="C314" s="16" t="s">
        <v>108</v>
      </c>
      <c r="D314" s="16" t="s">
        <v>109</v>
      </c>
      <c r="E314" s="6" t="n">
        <v>1000</v>
      </c>
      <c r="F314" s="7" t="n">
        <v>1</v>
      </c>
      <c r="G314" s="6" t="n">
        <v>27.12</v>
      </c>
      <c r="H314" s="6" t="n">
        <v>4</v>
      </c>
      <c r="I314" s="6" t="n">
        <v>27.12</v>
      </c>
      <c r="J314" s="6" t="n">
        <v>23.12</v>
      </c>
    </row>
    <row collapsed="false" customFormat="false" customHeight="false" hidden="false" ht="12.1" outlineLevel="0" r="315">
      <c r="A315" s="39" t="n">
        <v>46833</v>
      </c>
      <c r="B315" s="16" t="s">
        <v>1185</v>
      </c>
      <c r="C315" s="16" t="s">
        <v>129</v>
      </c>
      <c r="D315" s="16" t="s">
        <v>130</v>
      </c>
      <c r="E315" s="6" t="n">
        <v>1000</v>
      </c>
      <c r="F315" s="7" t="n">
        <v>1</v>
      </c>
      <c r="G315" s="6" t="n">
        <v>56.1</v>
      </c>
      <c r="H315" s="6" t="n">
        <v>7</v>
      </c>
      <c r="I315" s="6" t="n">
        <v>56.1</v>
      </c>
      <c r="J315" s="6" t="n">
        <v>49.1</v>
      </c>
    </row>
    <row collapsed="false" customFormat="false" customHeight="false" hidden="false" ht="12.1" outlineLevel="0" r="316">
      <c r="A316" s="39" t="n">
        <v>46837</v>
      </c>
      <c r="B316" s="16" t="s">
        <v>1185</v>
      </c>
      <c r="C316" s="16" t="s">
        <v>123</v>
      </c>
      <c r="D316" s="16" t="s">
        <v>124</v>
      </c>
      <c r="E316" s="6" t="n">
        <v>900</v>
      </c>
      <c r="F316" s="7" t="n">
        <v>1</v>
      </c>
      <c r="G316" s="6" t="n">
        <v>8.65</v>
      </c>
      <c r="H316" s="6" t="n">
        <v>1</v>
      </c>
      <c r="I316" s="6" t="n">
        <v>8.65</v>
      </c>
      <c r="J316" s="6" t="n">
        <v>7.65</v>
      </c>
    </row>
    <row collapsed="false" customFormat="false" customHeight="false" hidden="false" ht="12.1" outlineLevel="0" r="317">
      <c r="A317" s="39" t="n">
        <v>46853</v>
      </c>
      <c r="B317" s="16" t="s">
        <v>1185</v>
      </c>
      <c r="C317" s="16" t="s">
        <v>108</v>
      </c>
      <c r="D317" s="16" t="s">
        <v>109</v>
      </c>
      <c r="E317" s="6" t="n">
        <v>1000</v>
      </c>
      <c r="F317" s="7" t="n">
        <v>1</v>
      </c>
      <c r="G317" s="6" t="n">
        <v>27.12</v>
      </c>
      <c r="H317" s="6" t="n">
        <v>4</v>
      </c>
      <c r="I317" s="6" t="n">
        <v>27.12</v>
      </c>
      <c r="J317" s="6" t="n">
        <v>23.12</v>
      </c>
    </row>
    <row collapsed="false" customFormat="false" customHeight="false" hidden="false" ht="12.1" outlineLevel="0" r="318">
      <c r="A318" s="39" t="n">
        <v>46867</v>
      </c>
      <c r="B318" s="16" t="s">
        <v>1185</v>
      </c>
      <c r="C318" s="16" t="s">
        <v>123</v>
      </c>
      <c r="D318" s="16" t="s">
        <v>124</v>
      </c>
      <c r="E318" s="6" t="n">
        <v>900</v>
      </c>
      <c r="F318" s="7" t="n">
        <v>1</v>
      </c>
      <c r="G318" s="6" t="n">
        <v>7.1</v>
      </c>
      <c r="H318" s="6" t="n">
        <v>1</v>
      </c>
      <c r="I318" s="6" t="n">
        <v>7.1</v>
      </c>
      <c r="J318" s="6" t="n">
        <v>6.1</v>
      </c>
    </row>
    <row collapsed="false" customFormat="false" customHeight="false" hidden="false" ht="12.1" outlineLevel="0" r="319">
      <c r="A319" s="39" t="n">
        <v>46883</v>
      </c>
      <c r="B319" s="16" t="s">
        <v>1185</v>
      </c>
      <c r="C319" s="16" t="s">
        <v>108</v>
      </c>
      <c r="D319" s="16" t="s">
        <v>109</v>
      </c>
      <c r="E319" s="6" t="n">
        <v>1000</v>
      </c>
      <c r="F319" s="7" t="n">
        <v>1</v>
      </c>
      <c r="G319" s="6" t="n">
        <v>27.12</v>
      </c>
      <c r="H319" s="6" t="n">
        <v>4</v>
      </c>
      <c r="I319" s="6" t="n">
        <v>27.12</v>
      </c>
      <c r="J319" s="6" t="n">
        <v>23.12</v>
      </c>
    </row>
    <row collapsed="false" customFormat="false" customHeight="false" hidden="false" ht="12.1" outlineLevel="0" r="320">
      <c r="A320" s="39" t="n">
        <v>46897</v>
      </c>
      <c r="B320" s="16" t="s">
        <v>1185</v>
      </c>
      <c r="C320" s="16" t="s">
        <v>123</v>
      </c>
      <c r="D320" s="16" t="s">
        <v>124</v>
      </c>
      <c r="E320" s="6" t="n">
        <v>900</v>
      </c>
      <c r="F320" s="7" t="n">
        <v>1</v>
      </c>
      <c r="G320" s="6" t="n">
        <v>7.1</v>
      </c>
      <c r="H320" s="6" t="n">
        <v>1</v>
      </c>
      <c r="I320" s="6" t="n">
        <v>7.1</v>
      </c>
      <c r="J320" s="6" t="n">
        <v>6.1</v>
      </c>
    </row>
    <row collapsed="false" customFormat="false" customHeight="false" hidden="false" ht="12.1" outlineLevel="0" r="321">
      <c r="A321" s="39" t="n">
        <v>46903</v>
      </c>
      <c r="B321" s="16" t="s">
        <v>1185</v>
      </c>
      <c r="C321" s="16" t="s">
        <v>138</v>
      </c>
      <c r="D321" s="16" t="s">
        <v>139</v>
      </c>
      <c r="E321" s="6" t="n">
        <v>1000</v>
      </c>
      <c r="F321" s="7" t="n">
        <v>1</v>
      </c>
      <c r="G321" s="6" t="n">
        <v>35.4</v>
      </c>
      <c r="H321" s="6" t="n">
        <v>5</v>
      </c>
      <c r="I321" s="6" t="n">
        <v>35.4</v>
      </c>
      <c r="J321" s="6" t="n">
        <v>30.4</v>
      </c>
    </row>
    <row collapsed="false" customFormat="false" customHeight="false" hidden="false" ht="12.1" outlineLevel="0" r="322">
      <c r="A322" s="39" t="n">
        <v>46913</v>
      </c>
      <c r="B322" s="16" t="s">
        <v>1185</v>
      </c>
      <c r="C322" s="16" t="s">
        <v>108</v>
      </c>
      <c r="D322" s="16" t="s">
        <v>109</v>
      </c>
      <c r="E322" s="6" t="n">
        <v>1000</v>
      </c>
      <c r="F322" s="7" t="n">
        <v>1</v>
      </c>
      <c r="G322" s="6" t="n">
        <v>27.12</v>
      </c>
      <c r="H322" s="6" t="n">
        <v>4</v>
      </c>
      <c r="I322" s="6" t="n">
        <v>27.12</v>
      </c>
      <c r="J322" s="6" t="n">
        <v>23.12</v>
      </c>
    </row>
    <row collapsed="false" customFormat="false" customHeight="false" hidden="false" ht="12.1" outlineLevel="0" r="323">
      <c r="A323" s="39" t="n">
        <v>46927</v>
      </c>
      <c r="B323" s="16" t="s">
        <v>1185</v>
      </c>
      <c r="C323" s="16" t="s">
        <v>123</v>
      </c>
      <c r="D323" s="16" t="s">
        <v>124</v>
      </c>
      <c r="E323" s="6" t="n">
        <v>900</v>
      </c>
      <c r="F323" s="7" t="n">
        <v>1</v>
      </c>
      <c r="G323" s="6" t="n">
        <v>7.1</v>
      </c>
      <c r="H323" s="6" t="n">
        <v>1</v>
      </c>
      <c r="I323" s="6" t="n">
        <v>7.1</v>
      </c>
      <c r="J323" s="6" t="n">
        <v>6.1</v>
      </c>
    </row>
    <row collapsed="false" customFormat="false" customHeight="false" hidden="false" ht="12.1" outlineLevel="0" r="324">
      <c r="A324" s="39" t="n">
        <v>46943</v>
      </c>
      <c r="B324" s="16" t="s">
        <v>1185</v>
      </c>
      <c r="C324" s="16" t="s">
        <v>108</v>
      </c>
      <c r="D324" s="16" t="s">
        <v>109</v>
      </c>
      <c r="E324" s="6" t="n">
        <v>1000</v>
      </c>
      <c r="F324" s="7" t="n">
        <v>1</v>
      </c>
      <c r="G324" s="6" t="n">
        <v>27.12</v>
      </c>
      <c r="H324" s="6" t="n">
        <v>4</v>
      </c>
      <c r="I324" s="6" t="n">
        <v>27.12</v>
      </c>
      <c r="J324" s="6" t="n">
        <v>23.12</v>
      </c>
    </row>
    <row collapsed="false" customFormat="false" customHeight="false" hidden="false" ht="12.1" outlineLevel="0" r="325">
      <c r="A325" s="39" t="n">
        <v>46957</v>
      </c>
      <c r="B325" s="16" t="s">
        <v>1185</v>
      </c>
      <c r="C325" s="16" t="s">
        <v>123</v>
      </c>
      <c r="D325" s="16" t="s">
        <v>124</v>
      </c>
      <c r="E325" s="6" t="n">
        <v>900</v>
      </c>
      <c r="F325" s="7" t="n">
        <v>1</v>
      </c>
      <c r="G325" s="6" t="n">
        <v>5.99</v>
      </c>
      <c r="H325" s="6" t="n">
        <v>1</v>
      </c>
      <c r="I325" s="6" t="n">
        <v>5.99</v>
      </c>
      <c r="J325" s="6" t="n">
        <v>4.99</v>
      </c>
    </row>
    <row collapsed="false" customFormat="false" customHeight="false" hidden="false" ht="12.1" outlineLevel="0" r="326">
      <c r="A326" s="39" t="n">
        <v>46959</v>
      </c>
      <c r="B326" s="16" t="s">
        <v>1185</v>
      </c>
      <c r="C326" s="16" t="s">
        <v>104</v>
      </c>
      <c r="D326" s="16" t="s">
        <v>106</v>
      </c>
      <c r="E326" s="6" t="n">
        <v>1000</v>
      </c>
      <c r="F326" s="7" t="n">
        <v>6</v>
      </c>
      <c r="G326" s="6" t="n">
        <v>30.42</v>
      </c>
      <c r="H326" s="6" t="n">
        <v>24</v>
      </c>
      <c r="I326" s="6" t="n">
        <v>182.52</v>
      </c>
      <c r="J326" s="6" t="n">
        <v>158.52</v>
      </c>
    </row>
    <row collapsed="false" customFormat="false" customHeight="false" hidden="false" ht="12.1" outlineLevel="0" r="327">
      <c r="A327" s="39" t="n">
        <v>46973</v>
      </c>
      <c r="B327" s="16" t="s">
        <v>1185</v>
      </c>
      <c r="C327" s="16" t="s">
        <v>108</v>
      </c>
      <c r="D327" s="16" t="s">
        <v>109</v>
      </c>
      <c r="E327" s="6" t="n">
        <v>1000</v>
      </c>
      <c r="F327" s="7" t="n">
        <v>1</v>
      </c>
      <c r="G327" s="6" t="n">
        <v>27.12</v>
      </c>
      <c r="H327" s="6" t="n">
        <v>4</v>
      </c>
      <c r="I327" s="6" t="n">
        <v>27.12</v>
      </c>
      <c r="J327" s="6" t="n">
        <v>23.12</v>
      </c>
    </row>
    <row collapsed="false" customFormat="false" customHeight="false" hidden="false" ht="12.1" outlineLevel="0" r="328">
      <c r="A328" s="39" t="n">
        <v>46987</v>
      </c>
      <c r="B328" s="16" t="s">
        <v>1185</v>
      </c>
      <c r="C328" s="16" t="s">
        <v>123</v>
      </c>
      <c r="D328" s="16" t="s">
        <v>124</v>
      </c>
      <c r="E328" s="6" t="n">
        <v>900</v>
      </c>
      <c r="F328" s="7" t="n">
        <v>1</v>
      </c>
      <c r="G328" s="6" t="n">
        <v>5.99</v>
      </c>
      <c r="H328" s="6" t="n">
        <v>1</v>
      </c>
      <c r="I328" s="6" t="n">
        <v>5.99</v>
      </c>
      <c r="J328" s="6" t="n">
        <v>4.99</v>
      </c>
    </row>
    <row collapsed="false" customFormat="false" customHeight="false" hidden="false" ht="12.1" outlineLevel="0" r="329">
      <c r="A329" s="39" t="n">
        <v>47003</v>
      </c>
      <c r="B329" s="16" t="s">
        <v>1185</v>
      </c>
      <c r="C329" s="16" t="s">
        <v>108</v>
      </c>
      <c r="D329" s="16" t="s">
        <v>109</v>
      </c>
      <c r="E329" s="6" t="n">
        <v>1000</v>
      </c>
      <c r="F329" s="7" t="n">
        <v>1</v>
      </c>
      <c r="G329" s="6" t="n">
        <v>27.12</v>
      </c>
      <c r="H329" s="6" t="n">
        <v>4</v>
      </c>
      <c r="I329" s="6" t="n">
        <v>27.12</v>
      </c>
      <c r="J329" s="6" t="n">
        <v>23.12</v>
      </c>
    </row>
    <row collapsed="false" customFormat="false" customHeight="false" hidden="false" ht="12.1" outlineLevel="0" r="330">
      <c r="A330" s="39" t="n">
        <v>47015</v>
      </c>
      <c r="B330" s="16" t="s">
        <v>1185</v>
      </c>
      <c r="C330" s="16" t="s">
        <v>129</v>
      </c>
      <c r="D330" s="16" t="s">
        <v>130</v>
      </c>
      <c r="E330" s="6" t="n">
        <v>1000</v>
      </c>
      <c r="F330" s="7" t="n">
        <v>1</v>
      </c>
      <c r="G330" s="6" t="n">
        <v>56.1</v>
      </c>
      <c r="H330" s="6" t="n">
        <v>7</v>
      </c>
      <c r="I330" s="6" t="n">
        <v>56.1</v>
      </c>
      <c r="J330" s="6" t="n">
        <v>49.1</v>
      </c>
    </row>
    <row collapsed="false" customFormat="false" customHeight="false" hidden="false" ht="12.1" outlineLevel="0" r="331">
      <c r="A331" s="39" t="n">
        <v>47017</v>
      </c>
      <c r="B331" s="16" t="s">
        <v>1185</v>
      </c>
      <c r="C331" s="16" t="s">
        <v>123</v>
      </c>
      <c r="D331" s="16" t="s">
        <v>124</v>
      </c>
      <c r="E331" s="6" t="n">
        <v>900</v>
      </c>
      <c r="F331" s="7" t="n">
        <v>1</v>
      </c>
      <c r="G331" s="6" t="n">
        <v>5.99</v>
      </c>
      <c r="H331" s="6" t="n">
        <v>1</v>
      </c>
      <c r="I331" s="6" t="n">
        <v>5.99</v>
      </c>
      <c r="J331" s="6" t="n">
        <v>4.99</v>
      </c>
    </row>
    <row collapsed="false" customFormat="false" customHeight="false" hidden="false" ht="12.1" outlineLevel="0" r="332">
      <c r="A332" s="39" t="n">
        <v>47033</v>
      </c>
      <c r="B332" s="16" t="s">
        <v>1185</v>
      </c>
      <c r="C332" s="16" t="s">
        <v>108</v>
      </c>
      <c r="D332" s="16" t="s">
        <v>109</v>
      </c>
      <c r="E332" s="6" t="n">
        <v>1000</v>
      </c>
      <c r="F332" s="7" t="n">
        <v>1</v>
      </c>
      <c r="G332" s="6" t="n">
        <v>27.12</v>
      </c>
      <c r="H332" s="6" t="n">
        <v>4</v>
      </c>
      <c r="I332" s="6" t="n">
        <v>27.12</v>
      </c>
      <c r="J332" s="6" t="n">
        <v>23.12</v>
      </c>
    </row>
    <row collapsed="false" customFormat="false" customHeight="false" hidden="false" ht="12.1" outlineLevel="0" r="333">
      <c r="A333" s="39" t="n">
        <v>47047</v>
      </c>
      <c r="B333" s="16" t="s">
        <v>1185</v>
      </c>
      <c r="C333" s="16" t="s">
        <v>123</v>
      </c>
      <c r="D333" s="16" t="s">
        <v>124</v>
      </c>
      <c r="E333" s="6" t="n">
        <v>900</v>
      </c>
      <c r="F333" s="7" t="n">
        <v>1</v>
      </c>
      <c r="G333" s="6" t="n">
        <v>4.88</v>
      </c>
      <c r="H333" s="6" t="n">
        <v>1</v>
      </c>
      <c r="I333" s="6" t="n">
        <v>4.88</v>
      </c>
      <c r="J333" s="6" t="n">
        <v>3.88</v>
      </c>
    </row>
    <row collapsed="false" customFormat="false" customHeight="false" hidden="false" ht="12.1" outlineLevel="0" r="334">
      <c r="A334" s="39" t="n">
        <v>47063</v>
      </c>
      <c r="B334" s="16" t="s">
        <v>1185</v>
      </c>
      <c r="C334" s="16" t="s">
        <v>108</v>
      </c>
      <c r="D334" s="16" t="s">
        <v>109</v>
      </c>
      <c r="E334" s="6" t="n">
        <v>1000</v>
      </c>
      <c r="F334" s="7" t="n">
        <v>1</v>
      </c>
      <c r="G334" s="6" t="n">
        <v>27.12</v>
      </c>
      <c r="H334" s="6" t="n">
        <v>4</v>
      </c>
      <c r="I334" s="6" t="n">
        <v>27.12</v>
      </c>
      <c r="J334" s="6" t="n">
        <v>23.12</v>
      </c>
    </row>
    <row collapsed="false" customFormat="false" customHeight="false" hidden="false" ht="12.1" outlineLevel="0" r="335">
      <c r="A335" s="39" t="n">
        <v>47077</v>
      </c>
      <c r="B335" s="16" t="s">
        <v>1185</v>
      </c>
      <c r="C335" s="16" t="s">
        <v>123</v>
      </c>
      <c r="D335" s="16" t="s">
        <v>124</v>
      </c>
      <c r="E335" s="6" t="n">
        <v>900</v>
      </c>
      <c r="F335" s="7" t="n">
        <v>1</v>
      </c>
      <c r="G335" s="6" t="n">
        <v>4.88</v>
      </c>
      <c r="H335" s="6" t="n">
        <v>1</v>
      </c>
      <c r="I335" s="6" t="n">
        <v>4.88</v>
      </c>
      <c r="J335" s="6" t="n">
        <v>3.88</v>
      </c>
    </row>
    <row collapsed="false" customFormat="false" customHeight="false" hidden="false" ht="12.1" outlineLevel="0" r="336">
      <c r="A336" s="39" t="n">
        <v>47085</v>
      </c>
      <c r="B336" s="16" t="s">
        <v>1185</v>
      </c>
      <c r="C336" s="16" t="s">
        <v>138</v>
      </c>
      <c r="D336" s="16" t="s">
        <v>139</v>
      </c>
      <c r="E336" s="6" t="n">
        <v>1000</v>
      </c>
      <c r="F336" s="7" t="n">
        <v>1</v>
      </c>
      <c r="G336" s="6" t="n">
        <v>35.4</v>
      </c>
      <c r="H336" s="6" t="n">
        <v>5</v>
      </c>
      <c r="I336" s="6" t="n">
        <v>35.4</v>
      </c>
      <c r="J336" s="6" t="n">
        <v>30.4</v>
      </c>
    </row>
    <row collapsed="false" customFormat="false" customHeight="false" hidden="false" ht="12.1" outlineLevel="0" r="337">
      <c r="A337" s="39" t="n">
        <v>47093</v>
      </c>
      <c r="B337" s="16" t="s">
        <v>1185</v>
      </c>
      <c r="C337" s="16" t="s">
        <v>108</v>
      </c>
      <c r="D337" s="16" t="s">
        <v>109</v>
      </c>
      <c r="E337" s="6" t="n">
        <v>1000</v>
      </c>
      <c r="F337" s="7" t="n">
        <v>1</v>
      </c>
      <c r="G337" s="6" t="n">
        <v>27.12</v>
      </c>
      <c r="H337" s="6" t="n">
        <v>4</v>
      </c>
      <c r="I337" s="6" t="n">
        <v>27.12</v>
      </c>
      <c r="J337" s="6" t="n">
        <v>23.12</v>
      </c>
    </row>
    <row collapsed="false" customFormat="false" customHeight="false" hidden="false" ht="12.1" outlineLevel="0" r="338">
      <c r="A338" s="39" t="n">
        <v>47107</v>
      </c>
      <c r="B338" s="16" t="s">
        <v>1185</v>
      </c>
      <c r="C338" s="16" t="s">
        <v>123</v>
      </c>
      <c r="D338" s="16" t="s">
        <v>124</v>
      </c>
      <c r="E338" s="6" t="n">
        <v>900</v>
      </c>
      <c r="F338" s="7" t="n">
        <v>1</v>
      </c>
      <c r="G338" s="6" t="n">
        <v>4.88</v>
      </c>
      <c r="H338" s="6" t="n">
        <v>1</v>
      </c>
      <c r="I338" s="6" t="n">
        <v>4.88</v>
      </c>
      <c r="J338" s="6" t="n">
        <v>3.88</v>
      </c>
    </row>
    <row collapsed="false" customFormat="false" customHeight="false" hidden="false" ht="12.1" outlineLevel="0" r="339">
      <c r="A339" s="39" t="n">
        <v>47123</v>
      </c>
      <c r="B339" s="16" t="s">
        <v>1185</v>
      </c>
      <c r="C339" s="16" t="s">
        <v>108</v>
      </c>
      <c r="D339" s="16" t="s">
        <v>109</v>
      </c>
      <c r="E339" s="6" t="n">
        <v>1000</v>
      </c>
      <c r="F339" s="7" t="n">
        <v>1</v>
      </c>
      <c r="G339" s="6" t="n">
        <v>27.12</v>
      </c>
      <c r="H339" s="6" t="n">
        <v>4</v>
      </c>
      <c r="I339" s="6" t="n">
        <v>27.12</v>
      </c>
      <c r="J339" s="6" t="n">
        <v>23.12</v>
      </c>
    </row>
    <row collapsed="false" customFormat="false" customHeight="false" hidden="false" ht="12.1" outlineLevel="0" r="340">
      <c r="A340" s="39" t="n">
        <v>47137</v>
      </c>
      <c r="B340" s="16" t="s">
        <v>1185</v>
      </c>
      <c r="C340" s="16" t="s">
        <v>123</v>
      </c>
      <c r="D340" s="16" t="s">
        <v>124</v>
      </c>
      <c r="E340" s="6" t="n">
        <v>900</v>
      </c>
      <c r="F340" s="7" t="n">
        <v>1</v>
      </c>
      <c r="G340" s="6" t="n">
        <v>3.77</v>
      </c>
      <c r="H340" s="6" t="n">
        <v>0</v>
      </c>
      <c r="I340" s="6" t="n">
        <v>3.77</v>
      </c>
      <c r="J340" s="6" t="n">
        <v>3.77</v>
      </c>
    </row>
    <row collapsed="false" customFormat="false" customHeight="false" hidden="false" ht="12.1" outlineLevel="0" r="341">
      <c r="A341" s="39" t="n">
        <v>47141</v>
      </c>
      <c r="B341" s="16" t="s">
        <v>1185</v>
      </c>
      <c r="C341" s="16" t="s">
        <v>104</v>
      </c>
      <c r="D341" s="16" t="s">
        <v>106</v>
      </c>
      <c r="E341" s="6" t="n">
        <v>1000</v>
      </c>
      <c r="F341" s="7" t="n">
        <v>6</v>
      </c>
      <c r="G341" s="6" t="n">
        <v>30.42</v>
      </c>
      <c r="H341" s="6" t="n">
        <v>24</v>
      </c>
      <c r="I341" s="6" t="n">
        <v>182.52</v>
      </c>
      <c r="J341" s="6" t="n">
        <v>158.52</v>
      </c>
    </row>
    <row collapsed="false" customFormat="false" customHeight="false" hidden="false" ht="12.1" outlineLevel="0" r="342">
      <c r="A342" s="39" t="n">
        <v>47153</v>
      </c>
      <c r="B342" s="16" t="s">
        <v>1185</v>
      </c>
      <c r="C342" s="16" t="s">
        <v>108</v>
      </c>
      <c r="D342" s="16" t="s">
        <v>109</v>
      </c>
      <c r="E342" s="6" t="n">
        <v>1000</v>
      </c>
      <c r="F342" s="7" t="n">
        <v>1</v>
      </c>
      <c r="G342" s="6" t="n">
        <v>27.12</v>
      </c>
      <c r="H342" s="6" t="n">
        <v>4</v>
      </c>
      <c r="I342" s="6" t="n">
        <v>27.12</v>
      </c>
      <c r="J342" s="6" t="n">
        <v>23.12</v>
      </c>
    </row>
    <row collapsed="false" customFormat="false" customHeight="false" hidden="false" ht="12.1" outlineLevel="0" r="343">
      <c r="A343" s="39" t="n">
        <v>47167</v>
      </c>
      <c r="B343" s="16" t="s">
        <v>1185</v>
      </c>
      <c r="C343" s="16" t="s">
        <v>123</v>
      </c>
      <c r="D343" s="16" t="s">
        <v>124</v>
      </c>
      <c r="E343" s="6" t="n">
        <v>900</v>
      </c>
      <c r="F343" s="7" t="n">
        <v>1</v>
      </c>
      <c r="G343" s="6" t="n">
        <v>3.77</v>
      </c>
      <c r="H343" s="6" t="n">
        <v>0</v>
      </c>
      <c r="I343" s="6" t="n">
        <v>3.77</v>
      </c>
      <c r="J343" s="6" t="n">
        <v>3.77</v>
      </c>
    </row>
    <row collapsed="false" customFormat="false" customHeight="false" hidden="false" ht="12.1" outlineLevel="0" r="344">
      <c r="A344" s="39" t="n">
        <v>47183</v>
      </c>
      <c r="B344" s="16" t="s">
        <v>1185</v>
      </c>
      <c r="C344" s="16" t="s">
        <v>108</v>
      </c>
      <c r="D344" s="16" t="s">
        <v>109</v>
      </c>
      <c r="E344" s="6" t="n">
        <v>1000</v>
      </c>
      <c r="F344" s="7" t="n">
        <v>1</v>
      </c>
      <c r="G344" s="6" t="n">
        <v>27.12</v>
      </c>
      <c r="H344" s="6" t="n">
        <v>4</v>
      </c>
      <c r="I344" s="6" t="n">
        <v>27.12</v>
      </c>
      <c r="J344" s="6" t="n">
        <v>23.12</v>
      </c>
    </row>
    <row collapsed="false" customFormat="false" customHeight="false" hidden="false" ht="12.1" outlineLevel="0" r="345">
      <c r="A345" s="39" t="n">
        <v>47197</v>
      </c>
      <c r="B345" s="16" t="s">
        <v>1185</v>
      </c>
      <c r="C345" s="16" t="s">
        <v>129</v>
      </c>
      <c r="D345" s="16" t="s">
        <v>130</v>
      </c>
      <c r="E345" s="6" t="n">
        <v>1000</v>
      </c>
      <c r="F345" s="7" t="n">
        <v>1</v>
      </c>
      <c r="G345" s="6" t="n">
        <v>56.1</v>
      </c>
      <c r="H345" s="6" t="n">
        <v>7</v>
      </c>
      <c r="I345" s="6" t="n">
        <v>56.1</v>
      </c>
      <c r="J345" s="6" t="n">
        <v>49.1</v>
      </c>
    </row>
    <row collapsed="false" customFormat="false" customHeight="false" hidden="false" ht="12.1" outlineLevel="0" r="346">
      <c r="A346" s="39" t="n">
        <v>47197</v>
      </c>
      <c r="B346" s="16" t="s">
        <v>1185</v>
      </c>
      <c r="C346" s="16" t="s">
        <v>123</v>
      </c>
      <c r="D346" s="16" t="s">
        <v>124</v>
      </c>
      <c r="E346" s="6" t="n">
        <v>900</v>
      </c>
      <c r="F346" s="7" t="n">
        <v>1</v>
      </c>
      <c r="G346" s="6" t="n">
        <v>3.77</v>
      </c>
      <c r="H346" s="6" t="n">
        <v>0</v>
      </c>
      <c r="I346" s="6" t="n">
        <v>3.77</v>
      </c>
      <c r="J346" s="6" t="n">
        <v>3.77</v>
      </c>
    </row>
    <row collapsed="false" customFormat="false" customHeight="false" hidden="false" ht="12.1" outlineLevel="0" r="347">
      <c r="A347" s="39" t="n">
        <v>47213</v>
      </c>
      <c r="B347" s="16" t="s">
        <v>1185</v>
      </c>
      <c r="C347" s="16" t="s">
        <v>108</v>
      </c>
      <c r="D347" s="16" t="s">
        <v>109</v>
      </c>
      <c r="E347" s="6" t="n">
        <v>1000</v>
      </c>
      <c r="F347" s="7" t="n">
        <v>1</v>
      </c>
      <c r="G347" s="6" t="n">
        <v>27.12</v>
      </c>
      <c r="H347" s="6" t="n">
        <v>4</v>
      </c>
      <c r="I347" s="6" t="n">
        <v>27.12</v>
      </c>
      <c r="J347" s="6" t="n">
        <v>23.12</v>
      </c>
    </row>
    <row collapsed="false" customFormat="false" customHeight="false" hidden="false" ht="12.1" outlineLevel="0" r="348">
      <c r="A348" s="39" t="n">
        <v>47227</v>
      </c>
      <c r="B348" s="16" t="s">
        <v>1185</v>
      </c>
      <c r="C348" s="16" t="s">
        <v>123</v>
      </c>
      <c r="D348" s="16" t="s">
        <v>124</v>
      </c>
      <c r="E348" s="6" t="n">
        <v>900</v>
      </c>
      <c r="F348" s="7" t="n">
        <v>1</v>
      </c>
      <c r="G348" s="6" t="n">
        <v>2.66</v>
      </c>
      <c r="H348" s="6" t="n">
        <v>0</v>
      </c>
      <c r="I348" s="6" t="n">
        <v>2.66</v>
      </c>
      <c r="J348" s="6" t="n">
        <v>2.66</v>
      </c>
    </row>
    <row collapsed="false" customFormat="false" customHeight="false" hidden="false" ht="12.1" outlineLevel="0" r="349">
      <c r="A349" s="39" t="n">
        <v>47243</v>
      </c>
      <c r="B349" s="16" t="s">
        <v>1185</v>
      </c>
      <c r="C349" s="16" t="s">
        <v>108</v>
      </c>
      <c r="D349" s="16" t="s">
        <v>109</v>
      </c>
      <c r="E349" s="6" t="n">
        <v>1000</v>
      </c>
      <c r="F349" s="7" t="n">
        <v>1</v>
      </c>
      <c r="G349" s="6" t="n">
        <v>27.12</v>
      </c>
      <c r="H349" s="6" t="n">
        <v>4</v>
      </c>
      <c r="I349" s="6" t="n">
        <v>27.12</v>
      </c>
      <c r="J349" s="6" t="n">
        <v>23.12</v>
      </c>
    </row>
    <row collapsed="false" customFormat="false" customHeight="false" hidden="false" ht="12.1" outlineLevel="0" r="350">
      <c r="A350" s="39" t="n">
        <v>47257</v>
      </c>
      <c r="B350" s="16" t="s">
        <v>1185</v>
      </c>
      <c r="C350" s="16" t="s">
        <v>123</v>
      </c>
      <c r="D350" s="16" t="s">
        <v>124</v>
      </c>
      <c r="E350" s="6" t="n">
        <v>900</v>
      </c>
      <c r="F350" s="7" t="n">
        <v>1</v>
      </c>
      <c r="G350" s="6" t="n">
        <v>2.66</v>
      </c>
      <c r="H350" s="6" t="n">
        <v>0</v>
      </c>
      <c r="I350" s="6" t="n">
        <v>2.66</v>
      </c>
      <c r="J350" s="6" t="n">
        <v>2.66</v>
      </c>
    </row>
    <row collapsed="false" customFormat="false" customHeight="false" hidden="false" ht="12.1" outlineLevel="0" r="351">
      <c r="A351" s="39" t="n">
        <v>47267</v>
      </c>
      <c r="B351" s="16" t="s">
        <v>1185</v>
      </c>
      <c r="C351" s="16" t="s">
        <v>138</v>
      </c>
      <c r="D351" s="16" t="s">
        <v>139</v>
      </c>
      <c r="E351" s="6" t="n">
        <v>1000</v>
      </c>
      <c r="F351" s="7" t="n">
        <v>1</v>
      </c>
      <c r="G351" s="6" t="n">
        <v>35.4</v>
      </c>
      <c r="H351" s="6" t="n">
        <v>5</v>
      </c>
      <c r="I351" s="6" t="n">
        <v>35.4</v>
      </c>
      <c r="J351" s="6" t="n">
        <v>30.4</v>
      </c>
    </row>
    <row collapsed="false" customFormat="false" customHeight="false" hidden="false" ht="12.1" outlineLevel="0" r="352">
      <c r="A352" s="39" t="n">
        <v>47273</v>
      </c>
      <c r="B352" s="16" t="s">
        <v>1185</v>
      </c>
      <c r="C352" s="16" t="s">
        <v>108</v>
      </c>
      <c r="D352" s="16" t="s">
        <v>109</v>
      </c>
      <c r="E352" s="6" t="n">
        <v>1000</v>
      </c>
      <c r="F352" s="7" t="n">
        <v>1</v>
      </c>
      <c r="G352" s="6" t="n">
        <v>27.12</v>
      </c>
      <c r="H352" s="6" t="n">
        <v>4</v>
      </c>
      <c r="I352" s="6" t="n">
        <v>27.12</v>
      </c>
      <c r="J352" s="6" t="n">
        <v>23.12</v>
      </c>
    </row>
    <row collapsed="false" customFormat="false" customHeight="false" hidden="false" ht="12.1" outlineLevel="0" r="353">
      <c r="A353" s="39" t="n">
        <v>47287</v>
      </c>
      <c r="B353" s="16" t="s">
        <v>1185</v>
      </c>
      <c r="C353" s="16" t="s">
        <v>123</v>
      </c>
      <c r="D353" s="16" t="s">
        <v>124</v>
      </c>
      <c r="E353" s="6" t="n">
        <v>900</v>
      </c>
      <c r="F353" s="7" t="n">
        <v>1</v>
      </c>
      <c r="G353" s="6" t="n">
        <v>2.66</v>
      </c>
      <c r="H353" s="6" t="n">
        <v>0</v>
      </c>
      <c r="I353" s="6" t="n">
        <v>2.66</v>
      </c>
      <c r="J353" s="6" t="n">
        <v>2.66</v>
      </c>
    </row>
    <row collapsed="false" customFormat="false" customHeight="false" hidden="false" ht="12.1" outlineLevel="0" r="354">
      <c r="A354" s="39" t="n">
        <v>47303</v>
      </c>
      <c r="B354" s="16" t="s">
        <v>1185</v>
      </c>
      <c r="C354" s="16" t="s">
        <v>108</v>
      </c>
      <c r="D354" s="16" t="s">
        <v>109</v>
      </c>
      <c r="E354" s="6" t="n">
        <v>1000</v>
      </c>
      <c r="F354" s="7" t="n">
        <v>1</v>
      </c>
      <c r="G354" s="6" t="n">
        <v>27.12</v>
      </c>
      <c r="H354" s="6" t="n">
        <v>4</v>
      </c>
      <c r="I354" s="6" t="n">
        <v>27.12</v>
      </c>
      <c r="J354" s="6" t="n">
        <v>23.12</v>
      </c>
    </row>
    <row collapsed="false" customFormat="false" customHeight="false" hidden="false" ht="12.1" outlineLevel="0" r="355">
      <c r="A355" s="39" t="n">
        <v>47317</v>
      </c>
      <c r="B355" s="16" t="s">
        <v>1185</v>
      </c>
      <c r="C355" s="16" t="s">
        <v>123</v>
      </c>
      <c r="D355" s="16" t="s">
        <v>124</v>
      </c>
      <c r="E355" s="6" t="n">
        <v>900</v>
      </c>
      <c r="F355" s="7" t="n">
        <v>1</v>
      </c>
      <c r="G355" s="6" t="n">
        <v>2</v>
      </c>
      <c r="H355" s="6" t="n">
        <v>0</v>
      </c>
      <c r="I355" s="6" t="n">
        <v>2</v>
      </c>
      <c r="J355" s="6" t="n">
        <v>2</v>
      </c>
    </row>
    <row collapsed="false" customFormat="false" customHeight="false" hidden="false" ht="12.1" outlineLevel="0" r="356">
      <c r="A356" s="39" t="n">
        <v>47323</v>
      </c>
      <c r="B356" s="16" t="s">
        <v>1185</v>
      </c>
      <c r="C356" s="16" t="s">
        <v>104</v>
      </c>
      <c r="D356" s="16" t="s">
        <v>106</v>
      </c>
      <c r="E356" s="6" t="n">
        <v>1000</v>
      </c>
      <c r="F356" s="7" t="n">
        <v>6</v>
      </c>
      <c r="G356" s="6" t="n">
        <v>30.42</v>
      </c>
      <c r="H356" s="6" t="n">
        <v>24</v>
      </c>
      <c r="I356" s="6" t="n">
        <v>182.52</v>
      </c>
      <c r="J356" s="6" t="n">
        <v>158.52</v>
      </c>
    </row>
    <row collapsed="false" customFormat="false" customHeight="false" hidden="false" ht="12.1" outlineLevel="0" r="357">
      <c r="A357" s="39" t="n">
        <v>47333</v>
      </c>
      <c r="B357" s="16" t="s">
        <v>1185</v>
      </c>
      <c r="C357" s="16" t="s">
        <v>108</v>
      </c>
      <c r="D357" s="16" t="s">
        <v>109</v>
      </c>
      <c r="E357" s="6" t="n">
        <v>1000</v>
      </c>
      <c r="F357" s="7" t="n">
        <v>1</v>
      </c>
      <c r="G357" s="6" t="n">
        <v>27.12</v>
      </c>
      <c r="H357" s="6" t="n">
        <v>4</v>
      </c>
      <c r="I357" s="6" t="n">
        <v>27.12</v>
      </c>
      <c r="J357" s="6" t="n">
        <v>23.12</v>
      </c>
    </row>
    <row collapsed="false" customFormat="false" customHeight="false" hidden="false" ht="12.1" outlineLevel="0" r="358">
      <c r="A358" s="39" t="n">
        <v>47347</v>
      </c>
      <c r="B358" s="16" t="s">
        <v>1185</v>
      </c>
      <c r="C358" s="16" t="s">
        <v>123</v>
      </c>
      <c r="D358" s="16" t="s">
        <v>124</v>
      </c>
      <c r="E358" s="6" t="n">
        <v>900</v>
      </c>
      <c r="F358" s="7" t="n">
        <v>1</v>
      </c>
      <c r="G358" s="6" t="n">
        <v>2</v>
      </c>
      <c r="H358" s="6" t="n">
        <v>0</v>
      </c>
      <c r="I358" s="6" t="n">
        <v>2</v>
      </c>
      <c r="J358" s="6" t="n">
        <v>2</v>
      </c>
    </row>
    <row collapsed="false" customFormat="false" customHeight="false" hidden="false" ht="12.1" outlineLevel="0" r="359">
      <c r="A359" s="39" t="n">
        <v>47363</v>
      </c>
      <c r="B359" s="16" t="s">
        <v>1185</v>
      </c>
      <c r="C359" s="16" t="s">
        <v>108</v>
      </c>
      <c r="D359" s="16" t="s">
        <v>109</v>
      </c>
      <c r="E359" s="6" t="n">
        <v>1000</v>
      </c>
      <c r="F359" s="7" t="n">
        <v>1</v>
      </c>
      <c r="G359" s="6" t="n">
        <v>27.12</v>
      </c>
      <c r="H359" s="6" t="n">
        <v>4</v>
      </c>
      <c r="I359" s="6" t="n">
        <v>27.12</v>
      </c>
      <c r="J359" s="6" t="n">
        <v>23.12</v>
      </c>
    </row>
    <row collapsed="false" customFormat="false" customHeight="false" hidden="false" ht="12.1" outlineLevel="0" r="360">
      <c r="A360" s="39" t="n">
        <v>47377</v>
      </c>
      <c r="B360" s="16" t="s">
        <v>1185</v>
      </c>
      <c r="C360" s="16" t="s">
        <v>123</v>
      </c>
      <c r="D360" s="16" t="s">
        <v>124</v>
      </c>
      <c r="E360" s="6" t="n">
        <v>900</v>
      </c>
      <c r="F360" s="7" t="n">
        <v>1</v>
      </c>
      <c r="G360" s="6" t="n">
        <v>2</v>
      </c>
      <c r="H360" s="6" t="n">
        <v>0</v>
      </c>
      <c r="I360" s="6" t="n">
        <v>2</v>
      </c>
      <c r="J360" s="6" t="n">
        <v>2</v>
      </c>
    </row>
    <row collapsed="false" customFormat="false" customHeight="false" hidden="false" ht="12.1" outlineLevel="0" r="361">
      <c r="A361" s="39" t="n">
        <v>47379</v>
      </c>
      <c r="B361" s="16" t="s">
        <v>1185</v>
      </c>
      <c r="C361" s="16" t="s">
        <v>129</v>
      </c>
      <c r="D361" s="16" t="s">
        <v>130</v>
      </c>
      <c r="E361" s="6" t="n">
        <v>1000</v>
      </c>
      <c r="F361" s="7" t="n">
        <v>1</v>
      </c>
      <c r="G361" s="6" t="n">
        <v>56.1</v>
      </c>
      <c r="H361" s="6" t="n">
        <v>7</v>
      </c>
      <c r="I361" s="6" t="n">
        <v>56.1</v>
      </c>
      <c r="J361" s="6" t="n">
        <v>49.1</v>
      </c>
    </row>
    <row collapsed="false" customFormat="false" customHeight="false" hidden="false" ht="12.1" outlineLevel="0" r="362">
      <c r="A362" s="39" t="n">
        <v>47393</v>
      </c>
      <c r="B362" s="16" t="s">
        <v>1185</v>
      </c>
      <c r="C362" s="16" t="s">
        <v>108</v>
      </c>
      <c r="D362" s="16" t="s">
        <v>109</v>
      </c>
      <c r="E362" s="6" t="n">
        <v>1000</v>
      </c>
      <c r="F362" s="7" t="n">
        <v>1</v>
      </c>
      <c r="G362" s="6" t="n">
        <v>27.12</v>
      </c>
      <c r="H362" s="6" t="n">
        <v>4</v>
      </c>
      <c r="I362" s="6" t="n">
        <v>27.12</v>
      </c>
      <c r="J362" s="6" t="n">
        <v>23.12</v>
      </c>
    </row>
    <row collapsed="false" customFormat="false" customHeight="false" hidden="false" ht="12.1" outlineLevel="0" r="363">
      <c r="A363" s="39" t="n">
        <v>47407</v>
      </c>
      <c r="B363" s="16" t="s">
        <v>1185</v>
      </c>
      <c r="C363" s="16" t="s">
        <v>123</v>
      </c>
      <c r="D363" s="16" t="s">
        <v>124</v>
      </c>
      <c r="E363" s="6" t="n">
        <v>900</v>
      </c>
      <c r="F363" s="7" t="n">
        <v>1</v>
      </c>
      <c r="G363" s="6" t="n">
        <v>1.33</v>
      </c>
      <c r="H363" s="6" t="n">
        <v>0</v>
      </c>
      <c r="I363" s="6" t="n">
        <v>1.33</v>
      </c>
      <c r="J363" s="6" t="n">
        <v>1.33</v>
      </c>
    </row>
    <row collapsed="false" customFormat="false" customHeight="false" hidden="false" ht="12.1" outlineLevel="0" r="364">
      <c r="A364" s="39" t="n">
        <v>47423</v>
      </c>
      <c r="B364" s="16" t="s">
        <v>1185</v>
      </c>
      <c r="C364" s="16" t="s">
        <v>108</v>
      </c>
      <c r="D364" s="16" t="s">
        <v>109</v>
      </c>
      <c r="E364" s="6" t="n">
        <v>1000</v>
      </c>
      <c r="F364" s="7" t="n">
        <v>1</v>
      </c>
      <c r="G364" s="6" t="n">
        <v>27.12</v>
      </c>
      <c r="H364" s="6" t="n">
        <v>4</v>
      </c>
      <c r="I364" s="6" t="n">
        <v>27.12</v>
      </c>
      <c r="J364" s="6" t="n">
        <v>23.12</v>
      </c>
    </row>
    <row collapsed="false" customFormat="false" customHeight="false" hidden="false" ht="12.1" outlineLevel="0" r="365">
      <c r="A365" s="39" t="n">
        <v>47437</v>
      </c>
      <c r="B365" s="16" t="s">
        <v>1185</v>
      </c>
      <c r="C365" s="16" t="s">
        <v>123</v>
      </c>
      <c r="D365" s="16" t="s">
        <v>124</v>
      </c>
      <c r="E365" s="6" t="n">
        <v>900</v>
      </c>
      <c r="F365" s="7" t="n">
        <v>1</v>
      </c>
      <c r="G365" s="6" t="n">
        <v>1.33</v>
      </c>
      <c r="H365" s="6" t="n">
        <v>0</v>
      </c>
      <c r="I365" s="6" t="n">
        <v>1.33</v>
      </c>
      <c r="J365" s="6" t="n">
        <v>1.33</v>
      </c>
    </row>
    <row collapsed="false" customFormat="false" customHeight="false" hidden="false" ht="12.1" outlineLevel="0" r="366">
      <c r="A366" s="39" t="n">
        <v>47449</v>
      </c>
      <c r="B366" s="16" t="s">
        <v>1185</v>
      </c>
      <c r="C366" s="16" t="s">
        <v>138</v>
      </c>
      <c r="D366" s="16" t="s">
        <v>139</v>
      </c>
      <c r="E366" s="6" t="n">
        <v>1000</v>
      </c>
      <c r="F366" s="7" t="n">
        <v>1</v>
      </c>
      <c r="G366" s="6" t="n">
        <v>35.4</v>
      </c>
      <c r="H366" s="6" t="n">
        <v>5</v>
      </c>
      <c r="I366" s="6" t="n">
        <v>35.4</v>
      </c>
      <c r="J366" s="6" t="n">
        <v>30.4</v>
      </c>
    </row>
    <row collapsed="false" customFormat="false" customHeight="false" hidden="false" ht="12.1" outlineLevel="0" r="367">
      <c r="A367" s="39" t="n">
        <v>47453</v>
      </c>
      <c r="B367" s="16" t="s">
        <v>1185</v>
      </c>
      <c r="C367" s="16" t="s">
        <v>108</v>
      </c>
      <c r="D367" s="16" t="s">
        <v>109</v>
      </c>
      <c r="E367" s="6" t="n">
        <v>1000</v>
      </c>
      <c r="F367" s="7" t="n">
        <v>1</v>
      </c>
      <c r="G367" s="6" t="n">
        <v>27.12</v>
      </c>
      <c r="H367" s="6" t="n">
        <v>4</v>
      </c>
      <c r="I367" s="6" t="n">
        <v>27.12</v>
      </c>
      <c r="J367" s="6" t="n">
        <v>23.12</v>
      </c>
    </row>
    <row collapsed="false" customFormat="false" customHeight="false" hidden="false" ht="12.1" outlineLevel="0" r="368">
      <c r="A368" s="39" t="n">
        <v>47467</v>
      </c>
      <c r="B368" s="16" t="s">
        <v>1185</v>
      </c>
      <c r="C368" s="16" t="s">
        <v>123</v>
      </c>
      <c r="D368" s="16" t="s">
        <v>124</v>
      </c>
      <c r="E368" s="6" t="n">
        <v>900</v>
      </c>
      <c r="F368" s="7" t="n">
        <v>1</v>
      </c>
      <c r="G368" s="6" t="n">
        <v>1.33</v>
      </c>
      <c r="H368" s="6" t="n">
        <v>0</v>
      </c>
      <c r="I368" s="6" t="n">
        <v>1.33</v>
      </c>
      <c r="J368" s="6" t="n">
        <v>1.33</v>
      </c>
    </row>
    <row collapsed="false" customFormat="false" customHeight="false" hidden="false" ht="12.1" outlineLevel="0" r="369">
      <c r="A369" s="39" t="n">
        <v>47497</v>
      </c>
      <c r="B369" s="16" t="s">
        <v>1185</v>
      </c>
      <c r="C369" s="16" t="s">
        <v>123</v>
      </c>
      <c r="D369" s="16" t="s">
        <v>124</v>
      </c>
      <c r="E369" s="6" t="n">
        <v>900</v>
      </c>
      <c r="F369" s="7" t="n">
        <v>1</v>
      </c>
      <c r="G369" s="6" t="n">
        <v>0.67</v>
      </c>
      <c r="H369" s="6" t="n">
        <v>0</v>
      </c>
      <c r="I369" s="6" t="n">
        <v>0.67</v>
      </c>
      <c r="J369" s="6" t="n">
        <v>0.67</v>
      </c>
    </row>
    <row collapsed="false" customFormat="false" customHeight="false" hidden="false" ht="12.1" outlineLevel="0" r="370">
      <c r="A370" s="39" t="n">
        <v>47505</v>
      </c>
      <c r="B370" s="16" t="s">
        <v>1185</v>
      </c>
      <c r="C370" s="16" t="s">
        <v>104</v>
      </c>
      <c r="D370" s="16" t="s">
        <v>106</v>
      </c>
      <c r="E370" s="6" t="n">
        <v>1000</v>
      </c>
      <c r="F370" s="7" t="n">
        <v>6</v>
      </c>
      <c r="G370" s="6" t="n">
        <v>30.42</v>
      </c>
      <c r="H370" s="6" t="n">
        <v>24</v>
      </c>
      <c r="I370" s="6" t="n">
        <v>182.52</v>
      </c>
      <c r="J370" s="6" t="n">
        <v>158.52</v>
      </c>
    </row>
    <row collapsed="false" customFormat="false" customHeight="false" hidden="false" ht="12.1" outlineLevel="0" r="371">
      <c r="A371" s="39" t="n">
        <v>47527</v>
      </c>
      <c r="B371" s="16" t="s">
        <v>1185</v>
      </c>
      <c r="C371" s="16" t="s">
        <v>123</v>
      </c>
      <c r="D371" s="16" t="s">
        <v>124</v>
      </c>
      <c r="E371" s="6" t="n">
        <v>900</v>
      </c>
      <c r="F371" s="7" t="n">
        <v>1</v>
      </c>
      <c r="G371" s="6" t="n">
        <v>0.67</v>
      </c>
      <c r="H371" s="6" t="n">
        <v>0</v>
      </c>
      <c r="I371" s="6" t="n">
        <v>0.67</v>
      </c>
      <c r="J371" s="6" t="n">
        <v>0.67</v>
      </c>
    </row>
    <row collapsed="false" customFormat="false" customHeight="false" hidden="false" ht="12.1" outlineLevel="0" r="372">
      <c r="A372" s="39" t="n">
        <v>47557</v>
      </c>
      <c r="B372" s="16" t="s">
        <v>1185</v>
      </c>
      <c r="C372" s="16" t="s">
        <v>123</v>
      </c>
      <c r="D372" s="16" t="s">
        <v>124</v>
      </c>
      <c r="E372" s="6" t="n">
        <v>900</v>
      </c>
      <c r="F372" s="7" t="n">
        <v>1</v>
      </c>
      <c r="G372" s="6" t="n">
        <v>0.67</v>
      </c>
      <c r="H372" s="6" t="n">
        <v>0</v>
      </c>
      <c r="I372" s="6" t="n">
        <v>0.67</v>
      </c>
      <c r="J372" s="6" t="n">
        <v>0.67</v>
      </c>
    </row>
    <row collapsed="false" customFormat="false" customHeight="false" hidden="false" ht="12.1" outlineLevel="0" r="373">
      <c r="A373" s="39" t="n">
        <v>47561</v>
      </c>
      <c r="B373" s="16" t="s">
        <v>1185</v>
      </c>
      <c r="C373" s="16" t="s">
        <v>129</v>
      </c>
      <c r="D373" s="16" t="s">
        <v>130</v>
      </c>
      <c r="E373" s="6" t="n">
        <v>1000</v>
      </c>
      <c r="F373" s="7" t="n">
        <v>1</v>
      </c>
      <c r="G373" s="6" t="n">
        <v>56.1</v>
      </c>
      <c r="H373" s="6" t="n">
        <v>7</v>
      </c>
      <c r="I373" s="6" t="n">
        <v>56.1</v>
      </c>
      <c r="J373" s="6" t="n">
        <v>49.1</v>
      </c>
    </row>
    <row collapsed="false" customFormat="false" customHeight="false" hidden="false" ht="12.1" outlineLevel="0" r="374">
      <c r="A374" s="39" t="n">
        <v>47631</v>
      </c>
      <c r="B374" s="16" t="s">
        <v>1185</v>
      </c>
      <c r="C374" s="16" t="s">
        <v>138</v>
      </c>
      <c r="D374" s="16" t="s">
        <v>139</v>
      </c>
      <c r="E374" s="6" t="n">
        <v>1000</v>
      </c>
      <c r="F374" s="7" t="n">
        <v>1</v>
      </c>
      <c r="G374" s="6" t="n">
        <v>35.4</v>
      </c>
      <c r="H374" s="6" t="n">
        <v>5</v>
      </c>
      <c r="I374" s="6" t="n">
        <v>35.4</v>
      </c>
      <c r="J374" s="6" t="n">
        <v>30.4</v>
      </c>
    </row>
    <row collapsed="false" customFormat="false" customHeight="false" hidden="false" ht="12.1" outlineLevel="0" r="375">
      <c r="A375" s="39" t="n">
        <v>47687</v>
      </c>
      <c r="B375" s="16" t="s">
        <v>1185</v>
      </c>
      <c r="C375" s="16" t="s">
        <v>104</v>
      </c>
      <c r="D375" s="16" t="s">
        <v>106</v>
      </c>
      <c r="E375" s="6" t="n">
        <v>1000</v>
      </c>
      <c r="F375" s="7" t="n">
        <v>6</v>
      </c>
      <c r="G375" s="6" t="n">
        <v>30.42</v>
      </c>
      <c r="H375" s="6" t="n">
        <v>24</v>
      </c>
      <c r="I375" s="6" t="n">
        <v>182.52</v>
      </c>
      <c r="J375" s="6" t="n">
        <v>158.52</v>
      </c>
    </row>
    <row collapsed="false" customFormat="false" customHeight="false" hidden="false" ht="12.1" outlineLevel="0" r="376">
      <c r="A376" s="39" t="n">
        <v>47743</v>
      </c>
      <c r="B376" s="16" t="s">
        <v>1185</v>
      </c>
      <c r="C376" s="16" t="s">
        <v>129</v>
      </c>
      <c r="D376" s="16" t="s">
        <v>130</v>
      </c>
      <c r="E376" s="6" t="n">
        <v>1000</v>
      </c>
      <c r="F376" s="7" t="n">
        <v>1</v>
      </c>
      <c r="G376" s="6" t="n">
        <v>56.1</v>
      </c>
      <c r="H376" s="6" t="n">
        <v>7</v>
      </c>
      <c r="I376" s="6" t="n">
        <v>56.1</v>
      </c>
      <c r="J376" s="6" t="n">
        <v>49.1</v>
      </c>
    </row>
    <row collapsed="false" customFormat="false" customHeight="false" hidden="false" ht="12.1" outlineLevel="0" r="377">
      <c r="A377" s="39" t="n">
        <v>47813</v>
      </c>
      <c r="B377" s="16" t="s">
        <v>1185</v>
      </c>
      <c r="C377" s="16" t="s">
        <v>138</v>
      </c>
      <c r="D377" s="16" t="s">
        <v>139</v>
      </c>
      <c r="E377" s="6" t="n">
        <v>1000</v>
      </c>
      <c r="F377" s="7" t="n">
        <v>1</v>
      </c>
      <c r="G377" s="6" t="n">
        <v>35.4</v>
      </c>
      <c r="H377" s="6" t="n">
        <v>5</v>
      </c>
      <c r="I377" s="6" t="n">
        <v>35.4</v>
      </c>
      <c r="J377" s="6" t="n">
        <v>30.4</v>
      </c>
    </row>
    <row collapsed="false" customFormat="false" customHeight="false" hidden="false" ht="12.1" outlineLevel="0" r="378">
      <c r="A378" s="39" t="n">
        <v>47869</v>
      </c>
      <c r="B378" s="16" t="s">
        <v>1185</v>
      </c>
      <c r="C378" s="16" t="s">
        <v>104</v>
      </c>
      <c r="D378" s="16" t="s">
        <v>106</v>
      </c>
      <c r="E378" s="6" t="n">
        <v>1000</v>
      </c>
      <c r="F378" s="7" t="n">
        <v>6</v>
      </c>
      <c r="G378" s="6" t="n">
        <v>30.42</v>
      </c>
      <c r="H378" s="6" t="n">
        <v>24</v>
      </c>
      <c r="I378" s="6" t="n">
        <v>182.52</v>
      </c>
      <c r="J378" s="6" t="n">
        <v>158.52</v>
      </c>
    </row>
    <row collapsed="false" customFormat="false" customHeight="false" hidden="false" ht="12.1" outlineLevel="0" r="379">
      <c r="A379" s="39" t="n">
        <v>47925</v>
      </c>
      <c r="B379" s="16" t="s">
        <v>1185</v>
      </c>
      <c r="C379" s="16" t="s">
        <v>129</v>
      </c>
      <c r="D379" s="16" t="s">
        <v>130</v>
      </c>
      <c r="E379" s="6" t="n">
        <v>1000</v>
      </c>
      <c r="F379" s="7" t="n">
        <v>1</v>
      </c>
      <c r="G379" s="6" t="n">
        <v>56.1</v>
      </c>
      <c r="H379" s="6" t="n">
        <v>7</v>
      </c>
      <c r="I379" s="6" t="n">
        <v>56.1</v>
      </c>
      <c r="J379" s="6" t="n">
        <v>49.1</v>
      </c>
    </row>
    <row collapsed="false" customFormat="false" customHeight="false" hidden="false" ht="12.1" outlineLevel="0" r="380">
      <c r="A380" s="39" t="n">
        <v>47995</v>
      </c>
      <c r="B380" s="16" t="s">
        <v>1185</v>
      </c>
      <c r="C380" s="16" t="s">
        <v>138</v>
      </c>
      <c r="D380" s="16" t="s">
        <v>139</v>
      </c>
      <c r="E380" s="6" t="n">
        <v>1000</v>
      </c>
      <c r="F380" s="7" t="n">
        <v>1</v>
      </c>
      <c r="G380" s="6" t="n">
        <v>35.4</v>
      </c>
      <c r="H380" s="6" t="n">
        <v>5</v>
      </c>
      <c r="I380" s="6" t="n">
        <v>35.4</v>
      </c>
      <c r="J380" s="6" t="n">
        <v>30.4</v>
      </c>
    </row>
    <row collapsed="false" customFormat="false" customHeight="false" hidden="false" ht="12.1" outlineLevel="0" r="381">
      <c r="A381" s="39" t="n">
        <v>48051</v>
      </c>
      <c r="B381" s="16" t="s">
        <v>1185</v>
      </c>
      <c r="C381" s="16" t="s">
        <v>104</v>
      </c>
      <c r="D381" s="16" t="s">
        <v>106</v>
      </c>
      <c r="E381" s="6" t="n">
        <v>1000</v>
      </c>
      <c r="F381" s="7" t="n">
        <v>6</v>
      </c>
      <c r="G381" s="6" t="n">
        <v>30.42</v>
      </c>
      <c r="H381" s="6" t="n">
        <v>24</v>
      </c>
      <c r="I381" s="6" t="n">
        <v>182.52</v>
      </c>
      <c r="J381" s="6" t="n">
        <v>158.52</v>
      </c>
    </row>
    <row collapsed="false" customFormat="false" customHeight="false" hidden="false" ht="12.1" outlineLevel="0" r="382">
      <c r="A382" s="39" t="n">
        <v>48107</v>
      </c>
      <c r="B382" s="16" t="s">
        <v>1185</v>
      </c>
      <c r="C382" s="16" t="s">
        <v>129</v>
      </c>
      <c r="D382" s="16" t="s">
        <v>130</v>
      </c>
      <c r="E382" s="6" t="n">
        <v>1000</v>
      </c>
      <c r="F382" s="7" t="n">
        <v>1</v>
      </c>
      <c r="G382" s="6" t="n">
        <v>56.1</v>
      </c>
      <c r="H382" s="6" t="n">
        <v>7</v>
      </c>
      <c r="I382" s="6" t="n">
        <v>56.1</v>
      </c>
      <c r="J382" s="6" t="n">
        <v>49.1</v>
      </c>
    </row>
    <row collapsed="false" customFormat="false" customHeight="false" hidden="false" ht="12.1" outlineLevel="0" r="383">
      <c r="A383" s="39" t="n">
        <v>48177</v>
      </c>
      <c r="B383" s="16" t="s">
        <v>1185</v>
      </c>
      <c r="C383" s="16" t="s">
        <v>138</v>
      </c>
      <c r="D383" s="16" t="s">
        <v>139</v>
      </c>
      <c r="E383" s="6" t="n">
        <v>1000</v>
      </c>
      <c r="F383" s="7" t="n">
        <v>1</v>
      </c>
      <c r="G383" s="6" t="n">
        <v>35.4</v>
      </c>
      <c r="H383" s="6" t="n">
        <v>5</v>
      </c>
      <c r="I383" s="6" t="n">
        <v>35.4</v>
      </c>
      <c r="J383" s="6" t="n">
        <v>30.4</v>
      </c>
    </row>
    <row collapsed="false" customFormat="false" customHeight="false" hidden="false" ht="12.1" outlineLevel="0" r="384">
      <c r="A384" s="39" t="n">
        <v>48233</v>
      </c>
      <c r="B384" s="16" t="s">
        <v>1185</v>
      </c>
      <c r="C384" s="16" t="s">
        <v>104</v>
      </c>
      <c r="D384" s="16" t="s">
        <v>106</v>
      </c>
      <c r="E384" s="6" t="n">
        <v>1000</v>
      </c>
      <c r="F384" s="7" t="n">
        <v>6</v>
      </c>
      <c r="G384" s="6" t="n">
        <v>30.42</v>
      </c>
      <c r="H384" s="6" t="n">
        <v>24</v>
      </c>
      <c r="I384" s="6" t="n">
        <v>182.52</v>
      </c>
      <c r="J384" s="6" t="n">
        <v>158.52</v>
      </c>
    </row>
    <row collapsed="false" customFormat="false" customHeight="false" hidden="false" ht="12.1" outlineLevel="0" r="385">
      <c r="A385" s="39" t="n">
        <v>48289</v>
      </c>
      <c r="B385" s="16" t="s">
        <v>1185</v>
      </c>
      <c r="C385" s="16" t="s">
        <v>129</v>
      </c>
      <c r="D385" s="16" t="s">
        <v>130</v>
      </c>
      <c r="E385" s="6" t="n">
        <v>1000</v>
      </c>
      <c r="F385" s="7" t="n">
        <v>1</v>
      </c>
      <c r="G385" s="6" t="n">
        <v>56.1</v>
      </c>
      <c r="H385" s="6" t="n">
        <v>7</v>
      </c>
      <c r="I385" s="6" t="n">
        <v>56.1</v>
      </c>
      <c r="J385" s="6" t="n">
        <v>49.1</v>
      </c>
    </row>
    <row collapsed="false" customFormat="false" customHeight="false" hidden="false" ht="12.1" outlineLevel="0" r="386">
      <c r="A386" s="39" t="n">
        <v>48359</v>
      </c>
      <c r="B386" s="16" t="s">
        <v>1185</v>
      </c>
      <c r="C386" s="16" t="s">
        <v>138</v>
      </c>
      <c r="D386" s="16" t="s">
        <v>139</v>
      </c>
      <c r="E386" s="6" t="n">
        <v>1000</v>
      </c>
      <c r="F386" s="7" t="n">
        <v>1</v>
      </c>
      <c r="G386" s="6" t="n">
        <v>35.4</v>
      </c>
      <c r="H386" s="6" t="n">
        <v>5</v>
      </c>
      <c r="I386" s="6" t="n">
        <v>35.4</v>
      </c>
      <c r="J386" s="6" t="n">
        <v>30.4</v>
      </c>
    </row>
    <row collapsed="false" customFormat="false" customHeight="false" hidden="false" ht="12.1" outlineLevel="0" r="387">
      <c r="A387" s="39" t="n">
        <v>48415</v>
      </c>
      <c r="B387" s="16" t="s">
        <v>1185</v>
      </c>
      <c r="C387" s="16" t="s">
        <v>104</v>
      </c>
      <c r="D387" s="16" t="s">
        <v>106</v>
      </c>
      <c r="E387" s="6" t="n">
        <v>1000</v>
      </c>
      <c r="F387" s="7" t="n">
        <v>6</v>
      </c>
      <c r="G387" s="6" t="n">
        <v>30.42</v>
      </c>
      <c r="H387" s="6" t="n">
        <v>24</v>
      </c>
      <c r="I387" s="6" t="n">
        <v>182.52</v>
      </c>
      <c r="J387" s="6" t="n">
        <v>158.52</v>
      </c>
    </row>
    <row collapsed="false" customFormat="false" customHeight="false" hidden="false" ht="12.1" outlineLevel="0" r="388">
      <c r="A388" s="39" t="n">
        <v>48471</v>
      </c>
      <c r="B388" s="16" t="s">
        <v>1185</v>
      </c>
      <c r="C388" s="16" t="s">
        <v>129</v>
      </c>
      <c r="D388" s="16" t="s">
        <v>130</v>
      </c>
      <c r="E388" s="6" t="n">
        <v>1000</v>
      </c>
      <c r="F388" s="7" t="n">
        <v>1</v>
      </c>
      <c r="G388" s="6" t="n">
        <v>56.1</v>
      </c>
      <c r="H388" s="6" t="n">
        <v>7</v>
      </c>
      <c r="I388" s="6" t="n">
        <v>56.1</v>
      </c>
      <c r="J388" s="6" t="n">
        <v>49.1</v>
      </c>
    </row>
    <row collapsed="false" customFormat="false" customHeight="false" hidden="false" ht="12.1" outlineLevel="0" r="389">
      <c r="A389" s="39" t="n">
        <v>48541</v>
      </c>
      <c r="B389" s="16" t="s">
        <v>1185</v>
      </c>
      <c r="C389" s="16" t="s">
        <v>138</v>
      </c>
      <c r="D389" s="16" t="s">
        <v>139</v>
      </c>
      <c r="E389" s="6" t="n">
        <v>1000</v>
      </c>
      <c r="F389" s="7" t="n">
        <v>1</v>
      </c>
      <c r="G389" s="6" t="n">
        <v>35.4</v>
      </c>
      <c r="H389" s="6" t="n">
        <v>5</v>
      </c>
      <c r="I389" s="6" t="n">
        <v>35.4</v>
      </c>
      <c r="J389" s="6" t="n">
        <v>30.4</v>
      </c>
    </row>
    <row collapsed="false" customFormat="false" customHeight="false" hidden="false" ht="12.1" outlineLevel="0" r="390">
      <c r="A390" s="39" t="n">
        <v>48548</v>
      </c>
      <c r="B390" s="16" t="s">
        <v>1185</v>
      </c>
      <c r="C390" s="16" t="s">
        <v>141</v>
      </c>
      <c r="D390" s="16" t="s">
        <v>142</v>
      </c>
      <c r="E390" s="6" t="n">
        <v>276.54</v>
      </c>
      <c r="F390" s="7" t="n">
        <v>1</v>
      </c>
      <c r="G390" s="6" t="n">
        <v>1.24</v>
      </c>
      <c r="H390" s="6" t="n">
        <v>0</v>
      </c>
      <c r="I390" s="6" t="n">
        <v>1.24</v>
      </c>
      <c r="J390" s="6" t="n">
        <v>1.24</v>
      </c>
    </row>
    <row collapsed="false" customFormat="false" customHeight="false" hidden="false" ht="12.1" outlineLevel="0" r="391">
      <c r="A391" s="39" t="n">
        <v>48597</v>
      </c>
      <c r="B391" s="16" t="s">
        <v>1185</v>
      </c>
      <c r="C391" s="16" t="s">
        <v>104</v>
      </c>
      <c r="D391" s="16" t="s">
        <v>106</v>
      </c>
      <c r="E391" s="6" t="n">
        <v>1000</v>
      </c>
      <c r="F391" s="7" t="n">
        <v>6</v>
      </c>
      <c r="G391" s="6" t="n">
        <v>30.42</v>
      </c>
      <c r="H391" s="6" t="n">
        <v>24</v>
      </c>
      <c r="I391" s="6" t="n">
        <v>182.52</v>
      </c>
      <c r="J391" s="6" t="n">
        <v>158.52</v>
      </c>
    </row>
    <row collapsed="false" customFormat="false" customHeight="false" hidden="false" ht="12.1" outlineLevel="0" r="392">
      <c r="A392" s="39" t="n">
        <v>48653</v>
      </c>
      <c r="B392" s="16" t="s">
        <v>1185</v>
      </c>
      <c r="C392" s="16" t="s">
        <v>129</v>
      </c>
      <c r="D392" s="16" t="s">
        <v>130</v>
      </c>
      <c r="E392" s="6" t="n">
        <v>1000</v>
      </c>
      <c r="F392" s="7" t="n">
        <v>1</v>
      </c>
      <c r="G392" s="6" t="n">
        <v>56.1</v>
      </c>
      <c r="H392" s="6" t="n">
        <v>7</v>
      </c>
      <c r="I392" s="6" t="n">
        <v>56.1</v>
      </c>
      <c r="J392" s="6" t="n">
        <v>49.1</v>
      </c>
    </row>
    <row collapsed="false" customFormat="false" customHeight="false" hidden="false" ht="12.1" outlineLevel="0" r="393">
      <c r="A393" s="39" t="n">
        <v>48723</v>
      </c>
      <c r="B393" s="16" t="s">
        <v>1185</v>
      </c>
      <c r="C393" s="16" t="s">
        <v>138</v>
      </c>
      <c r="D393" s="16" t="s">
        <v>139</v>
      </c>
      <c r="E393" s="6" t="n">
        <v>1000</v>
      </c>
      <c r="F393" s="7" t="n">
        <v>1</v>
      </c>
      <c r="G393" s="6" t="n">
        <v>35.4</v>
      </c>
      <c r="H393" s="6" t="n">
        <v>5</v>
      </c>
      <c r="I393" s="6" t="n">
        <v>35.4</v>
      </c>
      <c r="J393" s="6" t="n">
        <v>30.4</v>
      </c>
    </row>
    <row collapsed="false" customFormat="false" customHeight="false" hidden="false" ht="12.1" outlineLevel="0" r="394">
      <c r="A394" s="39" t="n">
        <v>48779</v>
      </c>
      <c r="B394" s="16" t="s">
        <v>1185</v>
      </c>
      <c r="C394" s="16" t="s">
        <v>104</v>
      </c>
      <c r="D394" s="16" t="s">
        <v>106</v>
      </c>
      <c r="E394" s="6" t="n">
        <v>1000</v>
      </c>
      <c r="F394" s="7" t="n">
        <v>6</v>
      </c>
      <c r="G394" s="6" t="n">
        <v>30.42</v>
      </c>
      <c r="H394" s="6" t="n">
        <v>24</v>
      </c>
      <c r="I394" s="6" t="n">
        <v>182.52</v>
      </c>
      <c r="J394" s="6" t="n">
        <v>158.52</v>
      </c>
    </row>
    <row collapsed="false" customFormat="false" customHeight="false" hidden="false" ht="12.1" outlineLevel="0" r="395">
      <c r="A395" s="39" t="n">
        <v>48835</v>
      </c>
      <c r="B395" s="16" t="s">
        <v>1185</v>
      </c>
      <c r="C395" s="16" t="s">
        <v>129</v>
      </c>
      <c r="D395" s="16" t="s">
        <v>130</v>
      </c>
      <c r="E395" s="6" t="n">
        <v>1000</v>
      </c>
      <c r="F395" s="7" t="n">
        <v>1</v>
      </c>
      <c r="G395" s="6" t="n">
        <v>56.1</v>
      </c>
      <c r="H395" s="6" t="n">
        <v>7</v>
      </c>
      <c r="I395" s="6" t="n">
        <v>56.1</v>
      </c>
      <c r="J395" s="6" t="n">
        <v>49.1</v>
      </c>
    </row>
    <row collapsed="false" customFormat="false" customHeight="false" hidden="false" ht="12.1" outlineLevel="0" r="396">
      <c r="A396" s="39" t="n">
        <v>48905</v>
      </c>
      <c r="B396" s="16" t="s">
        <v>1185</v>
      </c>
      <c r="C396" s="16" t="s">
        <v>138</v>
      </c>
      <c r="D396" s="16" t="s">
        <v>139</v>
      </c>
      <c r="E396" s="6" t="n">
        <v>1000</v>
      </c>
      <c r="F396" s="7" t="n">
        <v>1</v>
      </c>
      <c r="G396" s="6" t="n">
        <v>35.4</v>
      </c>
      <c r="H396" s="6" t="n">
        <v>5</v>
      </c>
      <c r="I396" s="6" t="n">
        <v>35.4</v>
      </c>
      <c r="J396" s="6" t="n">
        <v>30.4</v>
      </c>
    </row>
    <row collapsed="false" customFormat="false" customHeight="false" hidden="false" ht="12.1" outlineLevel="0" r="397">
      <c r="A397" s="39" t="n">
        <v>48961</v>
      </c>
      <c r="B397" s="16" t="s">
        <v>1185</v>
      </c>
      <c r="C397" s="16" t="s">
        <v>104</v>
      </c>
      <c r="D397" s="16" t="s">
        <v>106</v>
      </c>
      <c r="E397" s="6" t="n">
        <v>1000</v>
      </c>
      <c r="F397" s="7" t="n">
        <v>6</v>
      </c>
      <c r="G397" s="6" t="n">
        <v>30.42</v>
      </c>
      <c r="H397" s="6" t="n">
        <v>24</v>
      </c>
      <c r="I397" s="6" t="n">
        <v>182.52</v>
      </c>
      <c r="J397" s="6" t="n">
        <v>158.52</v>
      </c>
    </row>
    <row collapsed="false" customFormat="false" customHeight="false" hidden="false" ht="12.1" outlineLevel="0" r="398">
      <c r="A398" s="39" t="n">
        <v>49017</v>
      </c>
      <c r="B398" s="16" t="s">
        <v>1185</v>
      </c>
      <c r="C398" s="16" t="s">
        <v>129</v>
      </c>
      <c r="D398" s="16" t="s">
        <v>130</v>
      </c>
      <c r="E398" s="6" t="n">
        <v>1000</v>
      </c>
      <c r="F398" s="7" t="n">
        <v>1</v>
      </c>
      <c r="G398" s="6" t="n">
        <v>56.1</v>
      </c>
      <c r="H398" s="6" t="n">
        <v>7</v>
      </c>
      <c r="I398" s="6" t="n">
        <v>56.1</v>
      </c>
      <c r="J398" s="6" t="n">
        <v>49.1</v>
      </c>
    </row>
    <row collapsed="false" customFormat="false" customHeight="false" hidden="false" ht="12.1" outlineLevel="0" r="399">
      <c r="A399" s="39" t="n">
        <v>49087</v>
      </c>
      <c r="B399" s="16" t="s">
        <v>1185</v>
      </c>
      <c r="C399" s="16" t="s">
        <v>138</v>
      </c>
      <c r="D399" s="16" t="s">
        <v>139</v>
      </c>
      <c r="E399" s="6" t="n">
        <v>1000</v>
      </c>
      <c r="F399" s="7" t="n">
        <v>1</v>
      </c>
      <c r="G399" s="6" t="n">
        <v>35.4</v>
      </c>
      <c r="H399" s="6" t="n">
        <v>5</v>
      </c>
      <c r="I399" s="6" t="n">
        <v>35.4</v>
      </c>
      <c r="J399" s="6" t="n">
        <v>30.4</v>
      </c>
    </row>
    <row collapsed="false" customFormat="false" customHeight="false" hidden="false" ht="12.1" outlineLevel="0" r="400">
      <c r="A400" s="39" t="n">
        <v>49143</v>
      </c>
      <c r="B400" s="16" t="s">
        <v>1185</v>
      </c>
      <c r="C400" s="16" t="s">
        <v>104</v>
      </c>
      <c r="D400" s="16" t="s">
        <v>106</v>
      </c>
      <c r="E400" s="6" t="n">
        <v>1000</v>
      </c>
      <c r="F400" s="7" t="n">
        <v>6</v>
      </c>
      <c r="G400" s="6" t="n">
        <v>30.42</v>
      </c>
      <c r="H400" s="6" t="n">
        <v>24</v>
      </c>
      <c r="I400" s="6" t="n">
        <v>182.52</v>
      </c>
      <c r="J400" s="6" t="n">
        <v>158.52</v>
      </c>
    </row>
    <row collapsed="false" customFormat="false" customHeight="false" hidden="false" ht="12.1" outlineLevel="0" r="401">
      <c r="A401" s="39" t="n">
        <v>49269</v>
      </c>
      <c r="B401" s="16" t="s">
        <v>1185</v>
      </c>
      <c r="C401" s="16" t="s">
        <v>138</v>
      </c>
      <c r="D401" s="16" t="s">
        <v>139</v>
      </c>
      <c r="E401" s="6" t="n">
        <v>1000</v>
      </c>
      <c r="F401" s="7" t="n">
        <v>1</v>
      </c>
      <c r="G401" s="6" t="n">
        <v>35.4</v>
      </c>
      <c r="H401" s="6" t="n">
        <v>5</v>
      </c>
      <c r="I401" s="6" t="n">
        <v>35.4</v>
      </c>
      <c r="J401" s="6" t="n">
        <v>30.4</v>
      </c>
    </row>
    <row collapsed="false" customFormat="false" customHeight="false" hidden="false" ht="12.1" outlineLevel="0" r="402">
      <c r="A402" s="39" t="n">
        <v>49325</v>
      </c>
      <c r="B402" s="16" t="s">
        <v>1185</v>
      </c>
      <c r="C402" s="16" t="s">
        <v>104</v>
      </c>
      <c r="D402" s="16" t="s">
        <v>106</v>
      </c>
      <c r="E402" s="6" t="n">
        <v>1000</v>
      </c>
      <c r="F402" s="7" t="n">
        <v>6</v>
      </c>
      <c r="G402" s="6" t="n">
        <v>30.42</v>
      </c>
      <c r="H402" s="6" t="n">
        <v>24</v>
      </c>
      <c r="I402" s="6" t="n">
        <v>182.52</v>
      </c>
      <c r="J402" s="6" t="n">
        <v>158.52</v>
      </c>
    </row>
    <row collapsed="false" customFormat="false" customHeight="false" hidden="false" ht="12.1" outlineLevel="0" r="403">
      <c r="A403" s="39" t="n">
        <v>49451</v>
      </c>
      <c r="B403" s="16" t="s">
        <v>1185</v>
      </c>
      <c r="C403" s="16" t="s">
        <v>138</v>
      </c>
      <c r="D403" s="16" t="s">
        <v>139</v>
      </c>
      <c r="E403" s="6" t="n">
        <v>1000</v>
      </c>
      <c r="F403" s="7" t="n">
        <v>1</v>
      </c>
      <c r="G403" s="6" t="n">
        <v>35.4</v>
      </c>
      <c r="H403" s="6" t="n">
        <v>5</v>
      </c>
      <c r="I403" s="6" t="n">
        <v>35.4</v>
      </c>
      <c r="J403" s="6" t="n">
        <v>30.4</v>
      </c>
    </row>
    <row collapsed="false" customFormat="false" customHeight="false" hidden="false" ht="12.1" outlineLevel="0" r="404">
      <c r="A404" s="39" t="n">
        <v>49507</v>
      </c>
      <c r="B404" s="16" t="s">
        <v>1185</v>
      </c>
      <c r="C404" s="16" t="s">
        <v>104</v>
      </c>
      <c r="D404" s="16" t="s">
        <v>106</v>
      </c>
      <c r="E404" s="6" t="n">
        <v>1000</v>
      </c>
      <c r="F404" s="7" t="n">
        <v>6</v>
      </c>
      <c r="G404" s="6" t="n">
        <v>30.42</v>
      </c>
      <c r="H404" s="6" t="n">
        <v>24</v>
      </c>
      <c r="I404" s="6" t="n">
        <v>182.52</v>
      </c>
      <c r="J404" s="6" t="n">
        <v>158.52</v>
      </c>
    </row>
    <row collapsed="false" customFormat="false" customHeight="false" hidden="false" ht="12.1" outlineLevel="0" r="405">
      <c r="A405" s="39" t="n">
        <v>49633</v>
      </c>
      <c r="B405" s="16" t="s">
        <v>1185</v>
      </c>
      <c r="C405" s="16" t="s">
        <v>138</v>
      </c>
      <c r="D405" s="16" t="s">
        <v>139</v>
      </c>
      <c r="E405" s="6" t="n">
        <v>1000</v>
      </c>
      <c r="F405" s="7" t="n">
        <v>1</v>
      </c>
      <c r="G405" s="6" t="n">
        <v>35.4</v>
      </c>
      <c r="H405" s="6" t="n">
        <v>5</v>
      </c>
      <c r="I405" s="6" t="n">
        <v>35.4</v>
      </c>
      <c r="J405" s="6" t="n">
        <v>30.4</v>
      </c>
    </row>
    <row collapsed="false" customFormat="false" customHeight="false" hidden="false" ht="12.1" outlineLevel="0" r="406">
      <c r="A406" s="39" t="n">
        <v>49815</v>
      </c>
      <c r="B406" s="16" t="s">
        <v>1185</v>
      </c>
      <c r="C406" s="16" t="s">
        <v>138</v>
      </c>
      <c r="D406" s="16" t="s">
        <v>139</v>
      </c>
      <c r="E406" s="6" t="n">
        <v>1000</v>
      </c>
      <c r="F406" s="7" t="n">
        <v>1</v>
      </c>
      <c r="G406" s="6" t="n">
        <v>35.4</v>
      </c>
      <c r="H406" s="6" t="n">
        <v>5</v>
      </c>
      <c r="I406" s="6" t="n">
        <v>35.4</v>
      </c>
      <c r="J406" s="6" t="n">
        <v>30.4</v>
      </c>
    </row>
    <row collapsed="false" customFormat="false" customHeight="false" hidden="false" ht="12.1" outlineLevel="0" r="407">
      <c r="A407" s="39" t="n">
        <v>49997</v>
      </c>
      <c r="B407" s="16" t="s">
        <v>1185</v>
      </c>
      <c r="C407" s="16" t="s">
        <v>138</v>
      </c>
      <c r="D407" s="16" t="s">
        <v>139</v>
      </c>
      <c r="E407" s="6" t="n">
        <v>1000</v>
      </c>
      <c r="F407" s="7" t="n">
        <v>1</v>
      </c>
      <c r="G407" s="6" t="n">
        <v>35.4</v>
      </c>
      <c r="H407" s="6" t="n">
        <v>5</v>
      </c>
      <c r="I407" s="6" t="n">
        <v>35.4</v>
      </c>
      <c r="J407" s="6" t="n">
        <v>30.4</v>
      </c>
    </row>
    <row collapsed="false" customFormat="false" customHeight="false" hidden="false" ht="12.1" outlineLevel="0" r="408">
      <c r="A408" s="39" t="n">
        <v>50179</v>
      </c>
      <c r="B408" s="16" t="s">
        <v>1185</v>
      </c>
      <c r="C408" s="16" t="s">
        <v>138</v>
      </c>
      <c r="D408" s="16" t="s">
        <v>139</v>
      </c>
      <c r="E408" s="6" t="n">
        <v>1000</v>
      </c>
      <c r="F408" s="7" t="n">
        <v>1</v>
      </c>
      <c r="G408" s="6" t="n">
        <v>35.4</v>
      </c>
      <c r="H408" s="6" t="n">
        <v>5</v>
      </c>
      <c r="I408" s="6" t="n">
        <v>35.4</v>
      </c>
      <c r="J408" s="6" t="n">
        <v>30.4</v>
      </c>
    </row>
    <row collapsed="false" customFormat="false" customHeight="false" hidden="false" ht="12.1" outlineLevel="0" r="409">
      <c r="A409" s="39" t="n">
        <v>50361</v>
      </c>
      <c r="B409" s="16" t="s">
        <v>1185</v>
      </c>
      <c r="C409" s="16" t="s">
        <v>138</v>
      </c>
      <c r="D409" s="16" t="s">
        <v>139</v>
      </c>
      <c r="E409" s="6" t="n">
        <v>1000</v>
      </c>
      <c r="F409" s="7" t="n">
        <v>1</v>
      </c>
      <c r="G409" s="6" t="n">
        <v>35.4</v>
      </c>
      <c r="H409" s="6" t="n">
        <v>5</v>
      </c>
      <c r="I409" s="6" t="n">
        <v>35.4</v>
      </c>
      <c r="J409" s="6" t="n">
        <v>30.4</v>
      </c>
    </row>
    <row collapsed="false" customFormat="false" customHeight="false" hidden="false" ht="12.1" outlineLevel="0" r="410">
      <c r="A410" s="39" t="n">
        <v>50543</v>
      </c>
      <c r="B410" s="16" t="s">
        <v>1185</v>
      </c>
      <c r="C410" s="16" t="s">
        <v>138</v>
      </c>
      <c r="D410" s="16" t="s">
        <v>139</v>
      </c>
      <c r="E410" s="6" t="n">
        <v>1000</v>
      </c>
      <c r="F410" s="7" t="n">
        <v>1</v>
      </c>
      <c r="G410" s="6" t="n">
        <v>35.4</v>
      </c>
      <c r="H410" s="6" t="n">
        <v>5</v>
      </c>
      <c r="I410" s="6" t="n">
        <v>35.4</v>
      </c>
      <c r="J410" s="6" t="n">
        <v>30.4</v>
      </c>
    </row>
    <row collapsed="false" customFormat="false" customHeight="false" hidden="false" ht="12.1" outlineLevel="0" r="411">
      <c r="A411" s="39" t="n">
        <v>50725</v>
      </c>
      <c r="B411" s="16" t="s">
        <v>1185</v>
      </c>
      <c r="C411" s="16" t="s">
        <v>138</v>
      </c>
      <c r="D411" s="16" t="s">
        <v>139</v>
      </c>
      <c r="E411" s="6" t="n">
        <v>1000</v>
      </c>
      <c r="F411" s="7" t="n">
        <v>1</v>
      </c>
      <c r="G411" s="6" t="n">
        <v>35.4</v>
      </c>
      <c r="H411" s="6" t="n">
        <v>5</v>
      </c>
      <c r="I411" s="6" t="n">
        <v>35.4</v>
      </c>
      <c r="J411" s="6" t="n">
        <v>30.4</v>
      </c>
    </row>
    <row collapsed="false" customFormat="false" customHeight="false" hidden="false" ht="12.1" outlineLevel="0" r="412">
      <c r="A412" s="39" t="n">
        <v>50907</v>
      </c>
      <c r="B412" s="16" t="s">
        <v>1185</v>
      </c>
      <c r="C412" s="16" t="s">
        <v>138</v>
      </c>
      <c r="D412" s="16" t="s">
        <v>139</v>
      </c>
      <c r="E412" s="6" t="n">
        <v>1000</v>
      </c>
      <c r="F412" s="7" t="n">
        <v>1</v>
      </c>
      <c r="G412" s="6" t="n">
        <v>35.4</v>
      </c>
      <c r="H412" s="6" t="n">
        <v>5</v>
      </c>
      <c r="I412" s="6" t="n">
        <v>35.4</v>
      </c>
      <c r="J412" s="6" t="n">
        <v>30.4</v>
      </c>
    </row>
    <row collapsed="false" customFormat="false" customHeight="false" hidden="false" ht="12.1" outlineLevel="0" r="413">
      <c r="A413" s="39" t="n">
        <v>51089</v>
      </c>
      <c r="B413" s="16" t="s">
        <v>1185</v>
      </c>
      <c r="C413" s="16" t="s">
        <v>138</v>
      </c>
      <c r="D413" s="16" t="s">
        <v>139</v>
      </c>
      <c r="E413" s="6" t="n">
        <v>1000</v>
      </c>
      <c r="F413" s="7" t="n">
        <v>1</v>
      </c>
      <c r="G413" s="6" t="n">
        <v>35.4</v>
      </c>
      <c r="H413" s="6" t="n">
        <v>5</v>
      </c>
      <c r="I413" s="6" t="n">
        <v>35.4</v>
      </c>
      <c r="J413" s="6" t="n">
        <v>30.4</v>
      </c>
    </row>
    <row collapsed="false" customFormat="false" customHeight="false" hidden="false" ht="12.1" outlineLevel="0" r="414">
      <c r="A414" s="39" t="n">
        <v>51271</v>
      </c>
      <c r="B414" s="16" t="s">
        <v>1185</v>
      </c>
      <c r="C414" s="16" t="s">
        <v>138</v>
      </c>
      <c r="D414" s="16" t="s">
        <v>139</v>
      </c>
      <c r="E414" s="6" t="n">
        <v>1000</v>
      </c>
      <c r="F414" s="7" t="n">
        <v>1</v>
      </c>
      <c r="G414" s="6" t="n">
        <v>35.4</v>
      </c>
      <c r="H414" s="6" t="n">
        <v>5</v>
      </c>
      <c r="I414" s="6" t="n">
        <v>35.4</v>
      </c>
      <c r="J414" s="6" t="n">
        <v>30.4</v>
      </c>
    </row>
    <row collapsed="false" customFormat="false" customHeight="false" hidden="false" ht="12.1" outlineLevel="0" r="415">
      <c r="A415" s="39" t="n">
        <v>51453</v>
      </c>
      <c r="B415" s="16" t="s">
        <v>1185</v>
      </c>
      <c r="C415" s="16" t="s">
        <v>138</v>
      </c>
      <c r="D415" s="16" t="s">
        <v>139</v>
      </c>
      <c r="E415" s="6" t="n">
        <v>1000</v>
      </c>
      <c r="F415" s="7" t="n">
        <v>1</v>
      </c>
      <c r="G415" s="6" t="n">
        <v>35.4</v>
      </c>
      <c r="H415" s="6" t="n">
        <v>5</v>
      </c>
      <c r="I415" s="6" t="n">
        <v>35.4</v>
      </c>
      <c r="J415" s="6" t="n">
        <v>30.4</v>
      </c>
    </row>
    <row collapsed="false" customFormat="false" customHeight="false" hidden="false" ht="12.1" outlineLevel="0" r="416">
      <c r="A416" s="39" t="n">
        <v>51635</v>
      </c>
      <c r="B416" s="16" t="s">
        <v>1185</v>
      </c>
      <c r="C416" s="16" t="s">
        <v>138</v>
      </c>
      <c r="D416" s="16" t="s">
        <v>139</v>
      </c>
      <c r="E416" s="6" t="n">
        <v>1000</v>
      </c>
      <c r="F416" s="7" t="n">
        <v>1</v>
      </c>
      <c r="G416" s="6" t="n">
        <v>35.4</v>
      </c>
      <c r="H416" s="6" t="n">
        <v>5</v>
      </c>
      <c r="I416" s="6" t="n">
        <v>35.4</v>
      </c>
      <c r="J416" s="6" t="n">
        <v>30.4</v>
      </c>
    </row>
  </sheetData>
  <autoFilter ref="A1:J4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148</v>
      </c>
      <c r="B1" s="38" t="s">
        <v>1175</v>
      </c>
      <c r="C1" s="38" t="s">
        <v>0</v>
      </c>
      <c r="D1" s="38" t="s">
        <v>2</v>
      </c>
      <c r="E1" s="38" t="s">
        <v>1176</v>
      </c>
      <c r="F1" s="38" t="s">
        <v>1196</v>
      </c>
      <c r="G1" s="38" t="s">
        <v>1197</v>
      </c>
      <c r="H1" s="38" t="s">
        <v>152</v>
      </c>
      <c r="I1" s="38" t="s">
        <v>1198</v>
      </c>
      <c r="J1" s="38" t="s">
        <v>1199</v>
      </c>
      <c r="K1" s="38" t="s">
        <v>1200</v>
      </c>
      <c r="L1" s="38" t="s">
        <v>1201</v>
      </c>
      <c r="M1" s="38" t="s">
        <v>1202</v>
      </c>
      <c r="N1" s="38" t="s">
        <v>1203</v>
      </c>
      <c r="O1" s="38" t="s">
        <v>1204</v>
      </c>
    </row>
    <row collapsed="false" customFormat="false" customHeight="false" hidden="false" ht="12.1" outlineLevel="0" r="2">
      <c r="A2" s="40" t="n">
        <v>44473</v>
      </c>
      <c r="B2" s="16" t="s">
        <v>1185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1743</v>
      </c>
      <c r="J2" s="17" t="n">
        <v>216.0295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45526</v>
      </c>
      <c r="B3" s="16" t="s">
        <v>1185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690</v>
      </c>
      <c r="J3" s="17" t="n">
        <v>120.572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45575</v>
      </c>
      <c r="B4" s="16" t="s">
        <v>1185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641</v>
      </c>
      <c r="J4" s="17" t="n">
        <v>103.902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45481</v>
      </c>
      <c r="B5" s="16" t="s">
        <v>1185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735</v>
      </c>
      <c r="J5" s="17" t="n">
        <v>4350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45579</v>
      </c>
      <c r="B6" s="16" t="s">
        <v>1185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637</v>
      </c>
      <c r="J6" s="17" t="n">
        <v>4002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44187</v>
      </c>
      <c r="B7" s="16" t="s">
        <v>1185</v>
      </c>
      <c r="C7" s="16" t="s">
        <v>24</v>
      </c>
      <c r="D7" s="16" t="s">
        <v>25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2029</v>
      </c>
      <c r="J7" s="17" t="n">
        <v>326.025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44251</v>
      </c>
      <c r="B8" s="16" t="s">
        <v>1185</v>
      </c>
      <c r="C8" s="16" t="s">
        <v>24</v>
      </c>
      <c r="D8" s="16" t="s">
        <v>25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1965</v>
      </c>
      <c r="J8" s="17" t="n">
        <v>317.22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45621</v>
      </c>
      <c r="B9" s="16" t="s">
        <v>1185</v>
      </c>
      <c r="C9" s="16" t="s">
        <v>24</v>
      </c>
      <c r="D9" s="16" t="s">
        <v>25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595</v>
      </c>
      <c r="J9" s="17" t="n">
        <v>174.355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46056</v>
      </c>
      <c r="B10" s="16" t="s">
        <v>1185</v>
      </c>
      <c r="C10" s="16" t="s">
        <v>27</v>
      </c>
      <c r="D10" s="16" t="s">
        <v>28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160</v>
      </c>
      <c r="J10" s="17" t="n">
        <v>5231.21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44187</v>
      </c>
      <c r="B11" s="16" t="s">
        <v>1185</v>
      </c>
      <c r="C11" s="16" t="s">
        <v>30</v>
      </c>
      <c r="D11" s="16" t="s">
        <v>31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2029</v>
      </c>
      <c r="J11" s="17" t="n">
        <v>238.025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44245</v>
      </c>
      <c r="B12" s="16" t="s">
        <v>1185</v>
      </c>
      <c r="C12" s="16" t="s">
        <v>33</v>
      </c>
      <c r="D12" s="16" t="s">
        <v>34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1971</v>
      </c>
      <c r="J12" s="17" t="n">
        <v>224.656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45195</v>
      </c>
      <c r="B13" s="16" t="s">
        <v>1185</v>
      </c>
      <c r="C13" s="16" t="s">
        <v>33</v>
      </c>
      <c r="D13" s="16" t="s">
        <v>34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1021</v>
      </c>
      <c r="J13" s="17" t="n">
        <v>163.868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45453</v>
      </c>
      <c r="B14" s="16" t="s">
        <v>1185</v>
      </c>
      <c r="C14" s="16" t="s">
        <v>33</v>
      </c>
      <c r="D14" s="16" t="s">
        <v>34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762</v>
      </c>
      <c r="J14" s="17" t="n">
        <v>118.571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44187</v>
      </c>
      <c r="B15" s="16" t="s">
        <v>1185</v>
      </c>
      <c r="C15" s="16" t="s">
        <v>36</v>
      </c>
      <c r="D15" s="16" t="s">
        <v>37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2029</v>
      </c>
      <c r="J15" s="17" t="n">
        <v>856.59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44267</v>
      </c>
      <c r="B16" s="16" t="s">
        <v>1185</v>
      </c>
      <c r="C16" s="16" t="s">
        <v>36</v>
      </c>
      <c r="D16" s="16" t="s">
        <v>37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1949</v>
      </c>
      <c r="J16" s="17" t="n">
        <v>858.6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44330</v>
      </c>
      <c r="B17" s="16" t="s">
        <v>1185</v>
      </c>
      <c r="C17" s="16" t="s">
        <v>36</v>
      </c>
      <c r="D17" s="16" t="s">
        <v>37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1886</v>
      </c>
      <c r="J17" s="17" t="n">
        <v>750.52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44543</v>
      </c>
      <c r="B18" s="16" t="s">
        <v>1185</v>
      </c>
      <c r="C18" s="16" t="s">
        <v>36</v>
      </c>
      <c r="D18" s="16" t="s">
        <v>37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1673</v>
      </c>
      <c r="J18" s="17" t="n">
        <v>688.48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44547</v>
      </c>
      <c r="B19" s="16" t="s">
        <v>1185</v>
      </c>
      <c r="C19" s="16" t="s">
        <v>36</v>
      </c>
      <c r="D19" s="16" t="s">
        <v>37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1669</v>
      </c>
      <c r="J19" s="17" t="n">
        <v>590.4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44187</v>
      </c>
      <c r="B20" s="16" t="s">
        <v>1185</v>
      </c>
      <c r="C20" s="16" t="s">
        <v>39</v>
      </c>
      <c r="D20" s="16" t="s">
        <v>40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2029</v>
      </c>
      <c r="J20" s="17" t="n">
        <v>95.936</v>
      </c>
      <c r="K20" s="6" t="s">
        <f>=Портфель!F9*Портфель!$Q$13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44187</v>
      </c>
      <c r="B21" s="16" t="s">
        <v>1185</v>
      </c>
      <c r="C21" s="16" t="s">
        <v>39</v>
      </c>
      <c r="D21" s="16" t="s">
        <v>40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2029</v>
      </c>
      <c r="J21" s="17" t="n">
        <v>95.986</v>
      </c>
      <c r="K21" s="6" t="s">
        <f>=Портфель!F9*Портфель!$Q$13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44491</v>
      </c>
      <c r="B22" s="16" t="s">
        <v>1185</v>
      </c>
      <c r="C22" s="16" t="s">
        <v>39</v>
      </c>
      <c r="D22" s="16" t="s">
        <v>40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1725</v>
      </c>
      <c r="J22" s="17" t="n">
        <v>127.388</v>
      </c>
      <c r="K22" s="6" t="s">
        <f>=Портфель!F9*Портфель!$Q$13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45257</v>
      </c>
      <c r="B23" s="16" t="s">
        <v>1185</v>
      </c>
      <c r="C23" s="16" t="s">
        <v>39</v>
      </c>
      <c r="D23" s="16" t="s">
        <v>40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958</v>
      </c>
      <c r="J23" s="17" t="n">
        <v>65.579</v>
      </c>
      <c r="K23" s="6" t="s">
        <f>=Портфель!F9*Портфель!$Q$13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45526</v>
      </c>
      <c r="B24" s="16" t="s">
        <v>1185</v>
      </c>
      <c r="C24" s="16" t="s">
        <v>39</v>
      </c>
      <c r="D24" s="16" t="s">
        <v>40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690</v>
      </c>
      <c r="J24" s="17" t="n">
        <v>54.573</v>
      </c>
      <c r="K24" s="6" t="s">
        <f>=Портфель!F9*Портфель!$Q$13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45575</v>
      </c>
      <c r="B25" s="16" t="s">
        <v>1185</v>
      </c>
      <c r="C25" s="16" t="s">
        <v>39</v>
      </c>
      <c r="D25" s="16" t="s">
        <v>40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640</v>
      </c>
      <c r="J25" s="17" t="n">
        <v>53.802</v>
      </c>
      <c r="K25" s="6" t="s">
        <f>=Портфель!F9*Портфель!$Q$13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45643</v>
      </c>
      <c r="B26" s="16" t="s">
        <v>1185</v>
      </c>
      <c r="C26" s="16" t="s">
        <v>39</v>
      </c>
      <c r="D26" s="16" t="s">
        <v>40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573</v>
      </c>
      <c r="J26" s="17" t="n">
        <v>45.577</v>
      </c>
      <c r="K26" s="6" t="s">
        <f>=Портфель!F9*Портфель!$Q$13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45849</v>
      </c>
      <c r="B27" s="16" t="s">
        <v>1185</v>
      </c>
      <c r="C27" s="16" t="s">
        <v>39</v>
      </c>
      <c r="D27" s="16" t="s">
        <v>40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367</v>
      </c>
      <c r="J27" s="17" t="n">
        <v>44.757</v>
      </c>
      <c r="K27" s="6" t="s">
        <f>=Портфель!F9*Портфель!$Q$13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45933</v>
      </c>
      <c r="B28" s="16" t="s">
        <v>1185</v>
      </c>
      <c r="C28" s="16" t="s">
        <v>39</v>
      </c>
      <c r="D28" s="16" t="s">
        <v>40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283</v>
      </c>
      <c r="J28" s="17" t="n">
        <v>41.545</v>
      </c>
      <c r="K28" s="6" t="s">
        <f>=Портфель!F9*Портфель!$Q$13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46077</v>
      </c>
      <c r="B29" s="16" t="s">
        <v>1185</v>
      </c>
      <c r="C29" s="16" t="s">
        <v>39</v>
      </c>
      <c r="D29" s="16" t="s">
        <v>40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138</v>
      </c>
      <c r="J29" s="17" t="n">
        <v>39.554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46141</v>
      </c>
      <c r="B30" s="16" t="s">
        <v>1185</v>
      </c>
      <c r="C30" s="16" t="s">
        <v>39</v>
      </c>
      <c r="D30" s="16" t="s">
        <v>40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75</v>
      </c>
      <c r="J30" s="17" t="n">
        <v>28.297</v>
      </c>
      <c r="K30" s="6" t="s">
        <f>=Портфель!F9*Портфель!$Q$13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46141</v>
      </c>
      <c r="B31" s="16" t="s">
        <v>1185</v>
      </c>
      <c r="C31" s="16" t="s">
        <v>39</v>
      </c>
      <c r="D31" s="16" t="s">
        <v>40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75</v>
      </c>
      <c r="J31" s="17" t="n">
        <v>27.287</v>
      </c>
      <c r="K31" s="6" t="s">
        <f>=Портфель!F9*Портфель!$Q$13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46183</v>
      </c>
      <c r="B32" s="16" t="s">
        <v>1185</v>
      </c>
      <c r="C32" s="16" t="s">
        <v>39</v>
      </c>
      <c r="D32" s="16" t="s">
        <v>40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33</v>
      </c>
      <c r="J32" s="17" t="n">
        <v>23.014</v>
      </c>
      <c r="K32" s="6" t="s">
        <f>=Портфель!F9*Портфель!$Q$13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44187</v>
      </c>
      <c r="B33" s="16" t="s">
        <v>1185</v>
      </c>
      <c r="C33" s="16" t="s">
        <v>42</v>
      </c>
      <c r="D33" s="16" t="s">
        <v>43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2029</v>
      </c>
      <c r="J33" s="17" t="n">
        <v>8.1006</v>
      </c>
      <c r="K33" s="6" t="s">
        <f>=Портфель!F10*Портфель!$Q$13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44270</v>
      </c>
      <c r="B34" s="16" t="s">
        <v>1185</v>
      </c>
      <c r="C34" s="16" t="s">
        <v>42</v>
      </c>
      <c r="D34" s="16" t="s">
        <v>43</v>
      </c>
      <c r="E34" s="17" t="n">
        <v>100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1946</v>
      </c>
      <c r="J34" s="17" t="n">
        <v>7.8054</v>
      </c>
      <c r="K34" s="6" t="s">
        <f>=Портфель!F10*Портфель!$Q$13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44362</v>
      </c>
      <c r="B35" s="16" t="s">
        <v>1185</v>
      </c>
      <c r="C35" s="16" t="s">
        <v>42</v>
      </c>
      <c r="D35" s="16" t="s">
        <v>43</v>
      </c>
      <c r="E35" s="17" t="n">
        <v>100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1854</v>
      </c>
      <c r="J35" s="17" t="n">
        <v>7.0349</v>
      </c>
      <c r="K35" s="6" t="s">
        <f>=Портфель!F10*Портфель!$Q$13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44305</v>
      </c>
      <c r="B36" s="16" t="s">
        <v>1185</v>
      </c>
      <c r="C36" s="16" t="s">
        <v>45</v>
      </c>
      <c r="D36" s="16" t="s">
        <v>46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1911</v>
      </c>
      <c r="J36" s="17" t="n">
        <v>2387.65</v>
      </c>
      <c r="K36" s="6" t="s">
        <f>=Портфель!F11*Портфель!$Q$13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45748</v>
      </c>
      <c r="B37" s="16" t="s">
        <v>1185</v>
      </c>
      <c r="C37" s="16" t="s">
        <v>48</v>
      </c>
      <c r="D37" s="16" t="s">
        <v>49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468</v>
      </c>
      <c r="J37" s="17" t="n">
        <v>489.39333333333</v>
      </c>
      <c r="K37" s="6" t="s">
        <f>=Портфель!F12*Портфель!$Q$13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46042</v>
      </c>
      <c r="B38" s="16" t="s">
        <v>1185</v>
      </c>
      <c r="C38" s="16" t="s">
        <v>48</v>
      </c>
      <c r="D38" s="16" t="s">
        <v>49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174</v>
      </c>
      <c r="J38" s="17" t="n">
        <v>392.37</v>
      </c>
      <c r="K38" s="6" t="s">
        <f>=Портфель!F12*Портфель!$Q$13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46078</v>
      </c>
      <c r="B39" s="16" t="s">
        <v>1185</v>
      </c>
      <c r="C39" s="16" t="s">
        <v>48</v>
      </c>
      <c r="D39" s="16" t="s">
        <v>49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138</v>
      </c>
      <c r="J39" s="17" t="n">
        <v>390.2</v>
      </c>
      <c r="K39" s="6" t="s">
        <f>=Портфель!F12*Портфель!$Q$13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46197</v>
      </c>
      <c r="B40" s="16" t="s">
        <v>1185</v>
      </c>
      <c r="C40" s="16" t="s">
        <v>48</v>
      </c>
      <c r="D40" s="16" t="s">
        <v>49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</v>
      </c>
      <c r="J40" s="17" t="n">
        <v>306.15</v>
      </c>
      <c r="K40" s="6" t="s">
        <f>=Портфель!F12*Портфель!$Q$13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44243</v>
      </c>
      <c r="B41" s="16" t="s">
        <v>1185</v>
      </c>
      <c r="C41" s="16" t="s">
        <v>51</v>
      </c>
      <c r="D41" s="16" t="s">
        <v>52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1973</v>
      </c>
      <c r="J41" s="17" t="n">
        <v>208.144</v>
      </c>
      <c r="K41" s="6" t="s">
        <f>=Портфель!F13*Портфель!$Q$13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45621</v>
      </c>
      <c r="B42" s="16" t="s">
        <v>1185</v>
      </c>
      <c r="C42" s="16" t="s">
        <v>51</v>
      </c>
      <c r="D42" s="16" t="s">
        <v>52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595</v>
      </c>
      <c r="J42" s="17" t="n">
        <v>119.031</v>
      </c>
      <c r="K42" s="6" t="s">
        <f>=Портфель!F13*Портфель!$Q$13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46183</v>
      </c>
      <c r="B43" s="16" t="s">
        <v>1185</v>
      </c>
      <c r="C43" s="16" t="s">
        <v>51</v>
      </c>
      <c r="D43" s="16" t="s">
        <v>52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33</v>
      </c>
      <c r="J43" s="17" t="n">
        <v>71.042</v>
      </c>
      <c r="K43" s="6" t="s">
        <f>=Портфель!F13*Портфель!$Q$13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44187</v>
      </c>
      <c r="B44" s="16" t="s">
        <v>1185</v>
      </c>
      <c r="C44" s="16" t="s">
        <v>53</v>
      </c>
      <c r="D44" s="16" t="s">
        <v>54</v>
      </c>
      <c r="E44" s="17" t="n">
        <v>1000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2029</v>
      </c>
      <c r="J44" s="17" t="n">
        <v>0.7139</v>
      </c>
      <c r="K44" s="6" t="s">
        <f>=Портфель!F14*Портфель!$Q$13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44368</v>
      </c>
      <c r="B45" s="16" t="s">
        <v>1185</v>
      </c>
      <c r="C45" s="16" t="s">
        <v>53</v>
      </c>
      <c r="D45" s="16" t="s">
        <v>54</v>
      </c>
      <c r="E45" s="17" t="n">
        <v>1000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1848</v>
      </c>
      <c r="J45" s="17" t="n">
        <v>0.80065</v>
      </c>
      <c r="K45" s="6" t="s">
        <f>=Портфель!F14*Портфель!$Q$13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44411</v>
      </c>
      <c r="B46" s="16" t="s">
        <v>1185</v>
      </c>
      <c r="C46" s="16" t="s">
        <v>53</v>
      </c>
      <c r="D46" s="16" t="s">
        <v>54</v>
      </c>
      <c r="E46" s="17" t="n">
        <v>1000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1805</v>
      </c>
      <c r="J46" s="17" t="n">
        <v>0.66707</v>
      </c>
      <c r="K46" s="6" t="s">
        <f>=Портфель!F14*Портфель!$Q$13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44529</v>
      </c>
      <c r="B47" s="16" t="s">
        <v>1185</v>
      </c>
      <c r="C47" s="16" t="s">
        <v>53</v>
      </c>
      <c r="D47" s="16" t="s">
        <v>54</v>
      </c>
      <c r="E47" s="17" t="n">
        <v>1000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1687</v>
      </c>
      <c r="J47" s="17" t="n">
        <v>0.59631</v>
      </c>
      <c r="K47" s="6" t="s">
        <f>=Портфель!F14*Портфель!$Q$13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45427</v>
      </c>
      <c r="B48" s="16" t="s">
        <v>1185</v>
      </c>
      <c r="C48" s="16" t="s">
        <v>53</v>
      </c>
      <c r="D48" s="16" t="s">
        <v>54</v>
      </c>
      <c r="E48" s="17" t="n">
        <v>1000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789</v>
      </c>
      <c r="J48" s="17" t="n">
        <v>0.56594</v>
      </c>
      <c r="K48" s="6" t="s">
        <f>=Портфель!F14*Портфель!$Q$13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45525</v>
      </c>
      <c r="B49" s="16" t="s">
        <v>1185</v>
      </c>
      <c r="C49" s="16" t="s">
        <v>53</v>
      </c>
      <c r="D49" s="16" t="s">
        <v>54</v>
      </c>
      <c r="E49" s="17" t="n">
        <v>1000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691</v>
      </c>
      <c r="J49" s="17" t="n">
        <v>0.40274</v>
      </c>
      <c r="K49" s="6" t="s">
        <f>=Портфель!F14*Портфель!$Q$13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45575</v>
      </c>
      <c r="B50" s="16" t="s">
        <v>1185</v>
      </c>
      <c r="C50" s="16" t="s">
        <v>53</v>
      </c>
      <c r="D50" s="16" t="s">
        <v>54</v>
      </c>
      <c r="E50" s="17" t="n">
        <v>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641</v>
      </c>
      <c r="J50" s="17" t="n">
        <v>0.34971</v>
      </c>
      <c r="K50" s="6" t="s">
        <f>=Портфель!F14*Портфель!$Q$13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45849</v>
      </c>
      <c r="B51" s="16" t="s">
        <v>1185</v>
      </c>
      <c r="C51" s="16" t="s">
        <v>53</v>
      </c>
      <c r="D51" s="16" t="s">
        <v>54</v>
      </c>
      <c r="E51" s="17" t="n">
        <v>1000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367</v>
      </c>
      <c r="J51" s="17" t="n">
        <v>0.3324</v>
      </c>
      <c r="K51" s="6" t="s">
        <f>=Портфель!F14*Портфель!$Q$13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46197</v>
      </c>
      <c r="B52" s="16" t="s">
        <v>1185</v>
      </c>
      <c r="C52" s="16" t="s">
        <v>53</v>
      </c>
      <c r="D52" s="16" t="s">
        <v>54</v>
      </c>
      <c r="E52" s="17" t="n">
        <v>1000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19</v>
      </c>
      <c r="J52" s="17" t="n">
        <v>0.20713</v>
      </c>
      <c r="K52" s="6" t="s">
        <f>=Портфель!F14*Портфель!$Q$13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44267</v>
      </c>
      <c r="B53" s="16" t="s">
        <v>1185</v>
      </c>
      <c r="C53" s="16" t="s">
        <v>56</v>
      </c>
      <c r="D53" s="16" t="s">
        <v>57</v>
      </c>
      <c r="E53" s="17" t="n">
        <v>100000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1949</v>
      </c>
      <c r="J53" s="17" t="n">
        <v>0.0114079</v>
      </c>
      <c r="K53" s="6" t="s">
        <f>=Портфель!F15*Портфель!$Q$13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44470</v>
      </c>
      <c r="B54" s="16" t="s">
        <v>1185</v>
      </c>
      <c r="C54" s="16" t="s">
        <v>56</v>
      </c>
      <c r="D54" s="16" t="s">
        <v>57</v>
      </c>
      <c r="E54" s="17" t="n">
        <v>100000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1746</v>
      </c>
      <c r="J54" s="17" t="n">
        <v>0.0106794</v>
      </c>
      <c r="K54" s="6" t="s">
        <f>=Портфель!F15*Портфель!$Q$13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44543</v>
      </c>
      <c r="B55" s="16" t="s">
        <v>1185</v>
      </c>
      <c r="C55" s="16" t="s">
        <v>56</v>
      </c>
      <c r="D55" s="16" t="s">
        <v>57</v>
      </c>
      <c r="E55" s="17" t="n">
        <v>100000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1673</v>
      </c>
      <c r="J55" s="17" t="n">
        <v>0.0096567</v>
      </c>
      <c r="K55" s="6" t="s">
        <f>=Портфель!F15*Портфель!$Q$13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45848</v>
      </c>
      <c r="B56" s="16" t="s">
        <v>1185</v>
      </c>
      <c r="C56" s="16" t="s">
        <v>56</v>
      </c>
      <c r="D56" s="16" t="s">
        <v>57</v>
      </c>
      <c r="E56" s="17" t="n">
        <v>100000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367</v>
      </c>
      <c r="J56" s="17" t="n">
        <v>0.0059945</v>
      </c>
      <c r="K56" s="6" t="s">
        <f>=Портфель!F15*Портфель!$Q$13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44396</v>
      </c>
      <c r="B57" s="16" t="s">
        <v>1185</v>
      </c>
      <c r="C57" s="16" t="s">
        <v>59</v>
      </c>
      <c r="D57" s="16" t="s">
        <v>60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1820</v>
      </c>
      <c r="J57" s="17" t="n">
        <v>230.935</v>
      </c>
      <c r="K57" s="6" t="s">
        <f>=Портфель!F16*Портфель!$Q$13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44543</v>
      </c>
      <c r="B58" s="16" t="s">
        <v>1185</v>
      </c>
      <c r="C58" s="16" t="s">
        <v>59</v>
      </c>
      <c r="D58" s="16" t="s">
        <v>60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1673</v>
      </c>
      <c r="J58" s="17" t="n">
        <v>216.65</v>
      </c>
      <c r="K58" s="6" t="s">
        <f>=Портфель!F16*Портфель!$Q$13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44656</v>
      </c>
      <c r="B59" s="16" t="s">
        <v>1185</v>
      </c>
      <c r="C59" s="16" t="s">
        <v>59</v>
      </c>
      <c r="D59" s="16" t="s">
        <v>60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1560</v>
      </c>
      <c r="J59" s="17" t="n">
        <v>124.585</v>
      </c>
      <c r="K59" s="6" t="s">
        <f>=Портфель!F16*Портфель!$Q$13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44897</v>
      </c>
      <c r="B60" s="16" t="s">
        <v>1185</v>
      </c>
      <c r="C60" s="16" t="s">
        <v>59</v>
      </c>
      <c r="D60" s="16" t="s">
        <v>60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1319</v>
      </c>
      <c r="J60" s="17" t="n">
        <v>84.1</v>
      </c>
      <c r="K60" s="6" t="s">
        <f>=Портфель!F16*Портфель!$Q$13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44910</v>
      </c>
      <c r="B61" s="16" t="s">
        <v>1185</v>
      </c>
      <c r="C61" s="16" t="s">
        <v>59</v>
      </c>
      <c r="D61" s="16" t="s">
        <v>60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1306</v>
      </c>
      <c r="J61" s="17" t="n">
        <v>80.775</v>
      </c>
      <c r="K61" s="6" t="s">
        <f>=Портфель!F16*Портфель!$Q$13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45427</v>
      </c>
      <c r="B62" s="16" t="s">
        <v>1185</v>
      </c>
      <c r="C62" s="16" t="s">
        <v>59</v>
      </c>
      <c r="D62" s="16" t="s">
        <v>60</v>
      </c>
      <c r="E62" s="17" t="n">
        <v>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789</v>
      </c>
      <c r="J62" s="17" t="n">
        <v>115.67</v>
      </c>
      <c r="K62" s="6" t="s">
        <f>=Портфель!F16*Портфель!$Q$13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45454</v>
      </c>
      <c r="B63" s="16" t="s">
        <v>1185</v>
      </c>
      <c r="C63" s="16" t="s">
        <v>59</v>
      </c>
      <c r="D63" s="16" t="s">
        <v>60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761</v>
      </c>
      <c r="J63" s="17" t="n">
        <v>98.935</v>
      </c>
      <c r="K63" s="6" t="s">
        <f>=Портфель!F16*Портфель!$Q$13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45575</v>
      </c>
      <c r="B64" s="16" t="s">
        <v>1185</v>
      </c>
      <c r="C64" s="16" t="s">
        <v>59</v>
      </c>
      <c r="D64" s="16" t="s">
        <v>60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640</v>
      </c>
      <c r="J64" s="17" t="n">
        <v>86.165</v>
      </c>
      <c r="K64" s="6" t="s">
        <f>=Портфель!F16*Портфель!$Q$13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45621</v>
      </c>
      <c r="B65" s="16" t="s">
        <v>1185</v>
      </c>
      <c r="C65" s="16" t="s">
        <v>59</v>
      </c>
      <c r="D65" s="16" t="s">
        <v>60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595</v>
      </c>
      <c r="J65" s="17" t="n">
        <v>72.555</v>
      </c>
      <c r="K65" s="6" t="s">
        <f>=Портфель!F16*Портфель!$Q$13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45621</v>
      </c>
      <c r="B66" s="16" t="s">
        <v>1185</v>
      </c>
      <c r="C66" s="16" t="s">
        <v>59</v>
      </c>
      <c r="D66" s="16" t="s">
        <v>60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595</v>
      </c>
      <c r="J66" s="17" t="n">
        <v>71.585</v>
      </c>
      <c r="K66" s="6" t="s">
        <f>=Портфель!F16*Портфель!$Q$13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45621</v>
      </c>
      <c r="B67" s="16" t="s">
        <v>1185</v>
      </c>
      <c r="C67" s="16" t="s">
        <v>59</v>
      </c>
      <c r="D67" s="16" t="s">
        <v>60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594</v>
      </c>
      <c r="J67" s="17" t="n">
        <v>70.545</v>
      </c>
      <c r="K67" s="6" t="s">
        <f>=Портфель!F16*Портфель!$Q$13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45643</v>
      </c>
      <c r="B68" s="16" t="s">
        <v>1185</v>
      </c>
      <c r="C68" s="16" t="s">
        <v>59</v>
      </c>
      <c r="D68" s="16" t="s">
        <v>60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573</v>
      </c>
      <c r="J68" s="17" t="n">
        <v>64.26</v>
      </c>
      <c r="K68" s="6" t="s">
        <f>=Портфель!F16*Портфель!$Q$13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44187</v>
      </c>
      <c r="B69" s="16" t="s">
        <v>1185</v>
      </c>
      <c r="C69" s="16" t="s">
        <v>62</v>
      </c>
      <c r="D69" s="16" t="s">
        <v>63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2029</v>
      </c>
      <c r="J69" s="17" t="n">
        <v>162.032</v>
      </c>
      <c r="K69" s="6" t="s">
        <f>=Портфель!F17*Портфель!$Q$13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44267</v>
      </c>
      <c r="B70" s="16" t="s">
        <v>1185</v>
      </c>
      <c r="C70" s="16" t="s">
        <v>65</v>
      </c>
      <c r="D70" s="16" t="s">
        <v>66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1949</v>
      </c>
      <c r="J70" s="17" t="n">
        <v>727.505</v>
      </c>
      <c r="K70" s="6" t="s">
        <f>=Портфель!F18*Портфель!$Q$13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44302</v>
      </c>
      <c r="B71" s="16" t="s">
        <v>1185</v>
      </c>
      <c r="C71" s="16" t="s">
        <v>65</v>
      </c>
      <c r="D71" s="16" t="s">
        <v>66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1914</v>
      </c>
      <c r="J71" s="17" t="n">
        <v>686.98</v>
      </c>
      <c r="K71" s="6" t="s">
        <f>=Портфель!F18*Портфель!$Q$13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44333</v>
      </c>
      <c r="B72" s="16" t="s">
        <v>1185</v>
      </c>
      <c r="C72" s="16" t="s">
        <v>65</v>
      </c>
      <c r="D72" s="16" t="s">
        <v>66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1883</v>
      </c>
      <c r="J72" s="17" t="n">
        <v>653.55</v>
      </c>
      <c r="K72" s="6" t="s">
        <f>=Портфель!F18*Портфель!$Q$13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44466</v>
      </c>
      <c r="B73" s="16" t="s">
        <v>1185</v>
      </c>
      <c r="C73" s="16" t="s">
        <v>65</v>
      </c>
      <c r="D73" s="16" t="s">
        <v>66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1750</v>
      </c>
      <c r="J73" s="17" t="n">
        <v>597.81</v>
      </c>
      <c r="K73" s="6" t="s">
        <f>=Портфель!F18*Портфель!$Q$13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44526</v>
      </c>
      <c r="B74" s="16" t="s">
        <v>1185</v>
      </c>
      <c r="C74" s="16" t="s">
        <v>65</v>
      </c>
      <c r="D74" s="16" t="s">
        <v>66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1690</v>
      </c>
      <c r="J74" s="17" t="n">
        <v>551.38</v>
      </c>
      <c r="K74" s="6" t="s">
        <f>=Портфель!F18*Портфель!$Q$13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44553</v>
      </c>
      <c r="B75" s="16" t="s">
        <v>1185</v>
      </c>
      <c r="C75" s="16" t="s">
        <v>65</v>
      </c>
      <c r="D75" s="16" t="s">
        <v>66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1663</v>
      </c>
      <c r="J75" s="17" t="n">
        <v>451.41</v>
      </c>
      <c r="K75" s="6" t="s">
        <f>=Портфель!F18*Портфель!$Q$13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44656</v>
      </c>
      <c r="B76" s="16" t="s">
        <v>1185</v>
      </c>
      <c r="C76" s="16" t="s">
        <v>65</v>
      </c>
      <c r="D76" s="16" t="s">
        <v>66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1560</v>
      </c>
      <c r="J76" s="17" t="n">
        <v>259.17</v>
      </c>
      <c r="K76" s="6" t="s">
        <f>=Портфель!F18*Портфель!$Q$13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44910</v>
      </c>
      <c r="B77" s="16" t="s">
        <v>1185</v>
      </c>
      <c r="C77" s="16" t="s">
        <v>65</v>
      </c>
      <c r="D77" s="16" t="s">
        <v>66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1306</v>
      </c>
      <c r="J77" s="17" t="n">
        <v>160.79</v>
      </c>
      <c r="K77" s="6" t="s">
        <f>=Портфель!F18*Портфель!$Q$13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45251</v>
      </c>
      <c r="B78" s="16" t="s">
        <v>1185</v>
      </c>
      <c r="C78" s="16" t="s">
        <v>65</v>
      </c>
      <c r="D78" s="16" t="s">
        <v>66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965</v>
      </c>
      <c r="J78" s="17" t="n">
        <v>186.71</v>
      </c>
      <c r="K78" s="6" t="s">
        <f>=Портфель!F18*Портфель!$Q$13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45427</v>
      </c>
      <c r="B79" s="16" t="s">
        <v>1185</v>
      </c>
      <c r="C79" s="16" t="s">
        <v>65</v>
      </c>
      <c r="D79" s="16" t="s">
        <v>66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789</v>
      </c>
      <c r="J79" s="17" t="n">
        <v>188.71</v>
      </c>
      <c r="K79" s="6" t="s">
        <f>=Портфель!F18*Портфель!$Q$13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45483</v>
      </c>
      <c r="B80" s="16" t="s">
        <v>1185</v>
      </c>
      <c r="C80" s="16" t="s">
        <v>65</v>
      </c>
      <c r="D80" s="16" t="s">
        <v>66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733</v>
      </c>
      <c r="J80" s="17" t="n">
        <v>144.09</v>
      </c>
      <c r="K80" s="6" t="s">
        <f>=Портфель!F18*Портфель!$Q$13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45526</v>
      </c>
      <c r="B81" s="16" t="s">
        <v>1185</v>
      </c>
      <c r="C81" s="16" t="s">
        <v>65</v>
      </c>
      <c r="D81" s="16" t="s">
        <v>66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690</v>
      </c>
      <c r="J81" s="17" t="n">
        <v>140.08</v>
      </c>
      <c r="K81" s="6" t="s">
        <f>=Портфель!F18*Портфель!$Q$13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45526</v>
      </c>
      <c r="B82" s="16" t="s">
        <v>1185</v>
      </c>
      <c r="C82" s="16" t="s">
        <v>65</v>
      </c>
      <c r="D82" s="16" t="s">
        <v>66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690</v>
      </c>
      <c r="J82" s="17" t="n">
        <v>139.09</v>
      </c>
      <c r="K82" s="6" t="s">
        <f>=Портфель!F18*Портфель!$Q$13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45526</v>
      </c>
      <c r="B83" s="16" t="s">
        <v>1185</v>
      </c>
      <c r="C83" s="16" t="s">
        <v>65</v>
      </c>
      <c r="D83" s="16" t="s">
        <v>66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689</v>
      </c>
      <c r="J83" s="17" t="n">
        <v>137.08</v>
      </c>
      <c r="K83" s="6" t="s">
        <f>=Портфель!F18*Портфель!$Q$13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45533</v>
      </c>
      <c r="B84" s="16" t="s">
        <v>1185</v>
      </c>
      <c r="C84" s="16" t="s">
        <v>65</v>
      </c>
      <c r="D84" s="16" t="s">
        <v>66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683</v>
      </c>
      <c r="J84" s="17" t="n">
        <v>92.16</v>
      </c>
      <c r="K84" s="6" t="s">
        <f>=Портфель!F18*Портфель!$Q$13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45533</v>
      </c>
      <c r="B85" s="16" t="s">
        <v>1185</v>
      </c>
      <c r="C85" s="16" t="s">
        <v>65</v>
      </c>
      <c r="D85" s="16" t="s">
        <v>66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683</v>
      </c>
      <c r="J85" s="17" t="n">
        <v>91.25</v>
      </c>
      <c r="K85" s="6" t="s">
        <f>=Портфель!F18*Портфель!$Q$13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45533</v>
      </c>
      <c r="B86" s="16" t="s">
        <v>1185</v>
      </c>
      <c r="C86" s="16" t="s">
        <v>65</v>
      </c>
      <c r="D86" s="16" t="s">
        <v>66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683</v>
      </c>
      <c r="J86" s="17" t="n">
        <v>90.05</v>
      </c>
      <c r="K86" s="6" t="s">
        <f>=Портфель!F18*Портфель!$Q$13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45621</v>
      </c>
      <c r="B87" s="16" t="s">
        <v>1185</v>
      </c>
      <c r="C87" s="16" t="s">
        <v>65</v>
      </c>
      <c r="D87" s="16" t="s">
        <v>66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595</v>
      </c>
      <c r="J87" s="17" t="n">
        <v>84.45</v>
      </c>
      <c r="K87" s="6" t="s">
        <f>=Портфель!F18*Портфель!$Q$13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45621</v>
      </c>
      <c r="B88" s="16" t="s">
        <v>1185</v>
      </c>
      <c r="C88" s="16" t="s">
        <v>65</v>
      </c>
      <c r="D88" s="16" t="s">
        <v>66</v>
      </c>
      <c r="E88" s="17" t="n">
        <v>2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595</v>
      </c>
      <c r="J88" s="17" t="n">
        <v>83.45</v>
      </c>
      <c r="K88" s="6" t="s">
        <f>=Портфель!F18*Портфель!$Q$13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45643</v>
      </c>
      <c r="B89" s="16" t="s">
        <v>1185</v>
      </c>
      <c r="C89" s="16" t="s">
        <v>65</v>
      </c>
      <c r="D89" s="16" t="s">
        <v>66</v>
      </c>
      <c r="E89" s="17" t="n">
        <v>2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573</v>
      </c>
      <c r="J89" s="17" t="n">
        <v>76.045</v>
      </c>
      <c r="K89" s="6" t="s">
        <f>=Портфель!F18*Портфель!$Q$13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45922</v>
      </c>
      <c r="B90" s="16" t="s">
        <v>1185</v>
      </c>
      <c r="C90" s="16" t="s">
        <v>65</v>
      </c>
      <c r="D90" s="16" t="s">
        <v>66</v>
      </c>
      <c r="E90" s="17" t="n">
        <v>2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294</v>
      </c>
      <c r="J90" s="17" t="n">
        <v>61.785</v>
      </c>
      <c r="K90" s="6" t="s">
        <f>=Портфель!F18*Портфель!$Q$13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45922</v>
      </c>
      <c r="B91" s="16" t="s">
        <v>1185</v>
      </c>
      <c r="C91" s="16" t="s">
        <v>65</v>
      </c>
      <c r="D91" s="16" t="s">
        <v>66</v>
      </c>
      <c r="E91" s="17" t="n">
        <v>2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294</v>
      </c>
      <c r="J91" s="17" t="n">
        <v>61.54</v>
      </c>
      <c r="K91" s="6" t="s">
        <f>=Портфель!F18*Портфель!$Q$13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45922</v>
      </c>
      <c r="B92" s="16" t="s">
        <v>1185</v>
      </c>
      <c r="C92" s="16" t="s">
        <v>65</v>
      </c>
      <c r="D92" s="16" t="s">
        <v>66</v>
      </c>
      <c r="E92" s="17" t="n">
        <v>2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294</v>
      </c>
      <c r="J92" s="17" t="n">
        <v>61.185</v>
      </c>
      <c r="K92" s="6" t="s">
        <f>=Портфель!F18*Портфель!$Q$13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45922</v>
      </c>
      <c r="B93" s="16" t="s">
        <v>1185</v>
      </c>
      <c r="C93" s="16" t="s">
        <v>65</v>
      </c>
      <c r="D93" s="16" t="s">
        <v>66</v>
      </c>
      <c r="E93" s="17" t="n">
        <v>2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294</v>
      </c>
      <c r="J93" s="17" t="n">
        <v>60.085</v>
      </c>
      <c r="K93" s="6" t="s">
        <f>=Портфель!F18*Портфель!$Q$13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45922</v>
      </c>
      <c r="B94" s="16" t="s">
        <v>1185</v>
      </c>
      <c r="C94" s="16" t="s">
        <v>65</v>
      </c>
      <c r="D94" s="16" t="s">
        <v>66</v>
      </c>
      <c r="E94" s="17" t="n">
        <v>2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294</v>
      </c>
      <c r="J94" s="17" t="n">
        <v>59.135</v>
      </c>
      <c r="K94" s="6" t="s">
        <f>=Портфель!F18*Портфель!$Q$13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45922</v>
      </c>
      <c r="B95" s="16" t="s">
        <v>1185</v>
      </c>
      <c r="C95" s="16" t="s">
        <v>65</v>
      </c>
      <c r="D95" s="16" t="s">
        <v>66</v>
      </c>
      <c r="E95" s="17" t="n">
        <v>2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294</v>
      </c>
      <c r="J95" s="17" t="n">
        <v>58.035</v>
      </c>
      <c r="K95" s="6" t="s">
        <f>=Портфель!F18*Портфель!$Q$13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44187</v>
      </c>
      <c r="B96" s="16" t="s">
        <v>1185</v>
      </c>
      <c r="C96" s="16" t="s">
        <v>67</v>
      </c>
      <c r="D96" s="16" t="s">
        <v>68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2029</v>
      </c>
      <c r="J96" s="17" t="n">
        <v>505.45</v>
      </c>
      <c r="K96" s="6" t="s">
        <f>=Портфель!F19*Портфель!$Q$13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44396</v>
      </c>
      <c r="B97" s="16" t="s">
        <v>1185</v>
      </c>
      <c r="C97" s="16" t="s">
        <v>67</v>
      </c>
      <c r="D97" s="16" t="s">
        <v>68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1820</v>
      </c>
      <c r="J97" s="17" t="n">
        <v>480.64</v>
      </c>
      <c r="K97" s="6" t="s">
        <f>=Портфель!F19*Портфель!$Q$13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44526</v>
      </c>
      <c r="B98" s="16" t="s">
        <v>1185</v>
      </c>
      <c r="C98" s="16" t="s">
        <v>67</v>
      </c>
      <c r="D98" s="16" t="s">
        <v>68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1690</v>
      </c>
      <c r="J98" s="17" t="n">
        <v>469.33</v>
      </c>
      <c r="K98" s="6" t="s">
        <f>=Портфель!F19*Портфель!$Q$13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44194</v>
      </c>
      <c r="B99" s="16" t="s">
        <v>1185</v>
      </c>
      <c r="C99" s="16" t="s">
        <v>69</v>
      </c>
      <c r="D99" s="16" t="s">
        <v>70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2022</v>
      </c>
      <c r="J99" s="17" t="n">
        <v>85.359</v>
      </c>
      <c r="K99" s="6" t="s">
        <f>=Портфель!F20*Портфель!$Q$13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45588</v>
      </c>
      <c r="B100" s="16" t="s">
        <v>1185</v>
      </c>
      <c r="C100" s="16" t="s">
        <v>69</v>
      </c>
      <c r="D100" s="16" t="s">
        <v>70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628</v>
      </c>
      <c r="J100" s="17" t="n">
        <v>63.988</v>
      </c>
      <c r="K100" s="6" t="s">
        <f>=Портфель!F20*Портфель!$Q$13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45621</v>
      </c>
      <c r="B101" s="16" t="s">
        <v>1185</v>
      </c>
      <c r="C101" s="16" t="s">
        <v>69</v>
      </c>
      <c r="D101" s="16" t="s">
        <v>70</v>
      </c>
      <c r="E101" s="17" t="n">
        <v>10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595</v>
      </c>
      <c r="J101" s="17" t="n">
        <v>51.18</v>
      </c>
      <c r="K101" s="6" t="s">
        <f>=Портфель!F20*Портфель!$Q$13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44187</v>
      </c>
      <c r="B102" s="16" t="s">
        <v>1185</v>
      </c>
      <c r="C102" s="16" t="s">
        <v>71</v>
      </c>
      <c r="D102" s="16" t="s">
        <v>72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2029</v>
      </c>
      <c r="J102" s="17" t="n">
        <v>36</v>
      </c>
      <c r="K102" s="6" t="s">
        <f>=Портфель!F21*Портфель!$Q$13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44396</v>
      </c>
      <c r="B103" s="16" t="s">
        <v>1185</v>
      </c>
      <c r="C103" s="16" t="s">
        <v>71</v>
      </c>
      <c r="D103" s="16" t="s">
        <v>72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1820</v>
      </c>
      <c r="J103" s="17" t="n">
        <v>47.288</v>
      </c>
      <c r="K103" s="6" t="s">
        <f>=Портфель!F21*Портфель!$Q$13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45260</v>
      </c>
      <c r="B104" s="16" t="s">
        <v>1185</v>
      </c>
      <c r="C104" s="16" t="s">
        <v>71</v>
      </c>
      <c r="D104" s="16" t="s">
        <v>72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956</v>
      </c>
      <c r="J104" s="17" t="n">
        <v>36.792</v>
      </c>
      <c r="K104" s="6" t="s">
        <f>=Портфель!F21*Портфель!$Q$13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45639</v>
      </c>
      <c r="B105" s="16" t="s">
        <v>1185</v>
      </c>
      <c r="C105" s="16" t="s">
        <v>71</v>
      </c>
      <c r="D105" s="16" t="s">
        <v>72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577</v>
      </c>
      <c r="J105" s="17" t="n">
        <v>30.523</v>
      </c>
      <c r="K105" s="6" t="s">
        <f>=Портфель!F21*Портфель!$Q$13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45848</v>
      </c>
      <c r="B106" s="16" t="s">
        <v>1185</v>
      </c>
      <c r="C106" s="16" t="s">
        <v>71</v>
      </c>
      <c r="D106" s="16" t="s">
        <v>72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367</v>
      </c>
      <c r="J106" s="17" t="n">
        <v>28.967</v>
      </c>
      <c r="K106" s="6" t="s">
        <f>=Портфель!F21*Портфель!$Q$13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44302</v>
      </c>
      <c r="B107" s="16" t="s">
        <v>1185</v>
      </c>
      <c r="C107" s="16" t="s">
        <v>73</v>
      </c>
      <c r="D107" s="16" t="s">
        <v>74</v>
      </c>
      <c r="E107" s="17" t="n">
        <v>1000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1914</v>
      </c>
      <c r="J107" s="17" t="n">
        <v>0.82657</v>
      </c>
      <c r="K107" s="6" t="s">
        <f>=Портфель!F22*Портфель!$Q$13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44396</v>
      </c>
      <c r="B108" s="16" t="s">
        <v>1185</v>
      </c>
      <c r="C108" s="16" t="s">
        <v>73</v>
      </c>
      <c r="D108" s="16" t="s">
        <v>74</v>
      </c>
      <c r="E108" s="17" t="n">
        <v>1000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1820</v>
      </c>
      <c r="J108" s="17" t="n">
        <v>0.78124</v>
      </c>
      <c r="K108" s="6" t="s">
        <f>=Портфель!F22*Портфель!$Q$13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45588</v>
      </c>
      <c r="B109" s="16" t="s">
        <v>1185</v>
      </c>
      <c r="C109" s="16" t="s">
        <v>73</v>
      </c>
      <c r="D109" s="16" t="s">
        <v>74</v>
      </c>
      <c r="E109" s="17" t="n">
        <v>1000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628</v>
      </c>
      <c r="J109" s="17" t="n">
        <v>0.51691</v>
      </c>
      <c r="K109" s="6" t="s">
        <f>=Портфель!F22*Портфель!$Q$13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45748</v>
      </c>
      <c r="B110" s="16" t="s">
        <v>1185</v>
      </c>
      <c r="C110" s="16" t="s">
        <v>73</v>
      </c>
      <c r="D110" s="16" t="s">
        <v>74</v>
      </c>
      <c r="E110" s="17" t="n">
        <v>1000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468</v>
      </c>
      <c r="J110" s="17" t="n">
        <v>0.498</v>
      </c>
      <c r="K110" s="6" t="s">
        <f>=Портфель!F22*Портфель!$Q$13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44187</v>
      </c>
      <c r="B111" s="16" t="s">
        <v>1185</v>
      </c>
      <c r="C111" s="16" t="s">
        <v>75</v>
      </c>
      <c r="D111" s="16" t="s">
        <v>76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2029</v>
      </c>
      <c r="J111" s="17" t="n">
        <v>69.248</v>
      </c>
      <c r="K111" s="6" t="s">
        <f>=Портфель!F23*Портфель!$Q$13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44526</v>
      </c>
      <c r="B112" s="16" t="s">
        <v>1185</v>
      </c>
      <c r="C112" s="16" t="s">
        <v>75</v>
      </c>
      <c r="D112" s="16" t="s">
        <v>76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1690</v>
      </c>
      <c r="J112" s="17" t="n">
        <v>60.642</v>
      </c>
      <c r="K112" s="6" t="s">
        <f>=Портфель!F23*Портфель!$Q$13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44656</v>
      </c>
      <c r="B113" s="16" t="s">
        <v>1185</v>
      </c>
      <c r="C113" s="16" t="s">
        <v>75</v>
      </c>
      <c r="D113" s="16" t="s">
        <v>76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1560</v>
      </c>
      <c r="J113" s="17" t="n">
        <v>38.027</v>
      </c>
      <c r="K113" s="6" t="s">
        <f>=Портфель!F23*Портфель!$Q$13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44272</v>
      </c>
      <c r="B114" s="16" t="s">
        <v>1185</v>
      </c>
      <c r="C114" s="16" t="s">
        <v>77</v>
      </c>
      <c r="D114" s="16" t="s">
        <v>78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1944</v>
      </c>
      <c r="J114" s="17" t="n">
        <v>61.692</v>
      </c>
      <c r="K114" s="6" t="s">
        <f>=Портфель!F24*Портфель!$Q$13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44232</v>
      </c>
      <c r="B115" s="16" t="s">
        <v>1185</v>
      </c>
      <c r="C115" s="16" t="s">
        <v>79</v>
      </c>
      <c r="D115" s="16" t="s">
        <v>80</v>
      </c>
      <c r="E115" s="17" t="n">
        <v>10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1984</v>
      </c>
      <c r="J115" s="17" t="n">
        <v>51.681</v>
      </c>
      <c r="K115" s="6" t="s">
        <f>=Портфель!F25*Портфель!$Q$13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44897</v>
      </c>
      <c r="B116" s="16" t="s">
        <v>1185</v>
      </c>
      <c r="C116" s="16" t="s">
        <v>79</v>
      </c>
      <c r="D116" s="16" t="s">
        <v>80</v>
      </c>
      <c r="E116" s="17" t="n">
        <v>10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1319</v>
      </c>
      <c r="J116" s="17" t="n">
        <v>31.184</v>
      </c>
      <c r="K116" s="6" t="s">
        <f>=Портфель!F25*Портфель!$Q$13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45588</v>
      </c>
      <c r="B117" s="16" t="s">
        <v>1185</v>
      </c>
      <c r="C117" s="16" t="s">
        <v>79</v>
      </c>
      <c r="D117" s="16" t="s">
        <v>80</v>
      </c>
      <c r="E117" s="17" t="n">
        <v>10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628</v>
      </c>
      <c r="J117" s="17" t="n">
        <v>39.774</v>
      </c>
      <c r="K117" s="6" t="s">
        <f>=Портфель!F25*Портфель!$Q$13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45621</v>
      </c>
      <c r="B118" s="16" t="s">
        <v>1185</v>
      </c>
      <c r="C118" s="16" t="s">
        <v>79</v>
      </c>
      <c r="D118" s="16" t="s">
        <v>80</v>
      </c>
      <c r="E118" s="17" t="n">
        <v>10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595</v>
      </c>
      <c r="J118" s="17" t="n">
        <v>32.449</v>
      </c>
      <c r="K118" s="6" t="s">
        <f>=Портфель!F25*Портфель!$Q$13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45933</v>
      </c>
      <c r="B119" s="16" t="s">
        <v>1185</v>
      </c>
      <c r="C119" s="16" t="s">
        <v>79</v>
      </c>
      <c r="D119" s="16" t="s">
        <v>80</v>
      </c>
      <c r="E119" s="17" t="n">
        <v>10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283</v>
      </c>
      <c r="J119" s="17" t="n">
        <v>26.806</v>
      </c>
      <c r="K119" s="6" t="s">
        <f>=Портфель!F25*Портфель!$Q$13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46197</v>
      </c>
      <c r="B120" s="16" t="s">
        <v>1185</v>
      </c>
      <c r="C120" s="16" t="s">
        <v>79</v>
      </c>
      <c r="D120" s="16" t="s">
        <v>80</v>
      </c>
      <c r="E120" s="17" t="n">
        <v>10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19</v>
      </c>
      <c r="J120" s="17" t="n">
        <v>18.711</v>
      </c>
      <c r="K120" s="6" t="s">
        <f>=Портфель!F25*Портфель!$Q$13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45643</v>
      </c>
      <c r="B121" s="16" t="s">
        <v>1185</v>
      </c>
      <c r="C121" s="16" t="s">
        <v>81</v>
      </c>
      <c r="D121" s="16" t="s">
        <v>82</v>
      </c>
      <c r="E121" s="17" t="n">
        <v>10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573</v>
      </c>
      <c r="J121" s="17" t="n">
        <v>29.785</v>
      </c>
      <c r="K121" s="6" t="s">
        <f>=Портфель!F26*Портфель!$Q$13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45939</v>
      </c>
      <c r="B122" s="16" t="s">
        <v>1185</v>
      </c>
      <c r="C122" s="16" t="s">
        <v>81</v>
      </c>
      <c r="D122" s="16" t="s">
        <v>82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277</v>
      </c>
      <c r="J122" s="17" t="n">
        <v>48.524</v>
      </c>
      <c r="K122" s="6" t="s">
        <f>=Портфель!F26*Портфель!$Q$13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45870</v>
      </c>
      <c r="B123" s="16" t="s">
        <v>1185</v>
      </c>
      <c r="C123" s="16" t="s">
        <v>83</v>
      </c>
      <c r="D123" s="16" t="s">
        <v>84</v>
      </c>
      <c r="E123" s="17" t="n">
        <v>20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346</v>
      </c>
      <c r="J123" s="17" t="n">
        <v>44.785</v>
      </c>
      <c r="K123" s="6" t="s">
        <f>=Портфель!F27*Портфель!$Q$13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45427</v>
      </c>
      <c r="B124" s="16" t="s">
        <v>1185</v>
      </c>
      <c r="C124" s="16" t="s">
        <v>85</v>
      </c>
      <c r="D124" s="16" t="s">
        <v>86</v>
      </c>
      <c r="E124" s="17" t="n">
        <v>100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789</v>
      </c>
      <c r="J124" s="17" t="n">
        <v>3.7072</v>
      </c>
      <c r="K124" s="6" t="s">
        <f>=Портфель!F28*Портфель!$Q$13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45525</v>
      </c>
      <c r="B125" s="16" t="s">
        <v>1185</v>
      </c>
      <c r="C125" s="16" t="s">
        <v>85</v>
      </c>
      <c r="D125" s="16" t="s">
        <v>86</v>
      </c>
      <c r="E125" s="17" t="n">
        <v>100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691</v>
      </c>
      <c r="J125" s="17" t="n">
        <v>2.0132</v>
      </c>
      <c r="K125" s="6" t="s">
        <f>=Портфель!F28*Портфель!$Q$13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45532</v>
      </c>
      <c r="B126" s="16" t="s">
        <v>1185</v>
      </c>
      <c r="C126" s="16" t="s">
        <v>85</v>
      </c>
      <c r="D126" s="16" t="s">
        <v>86</v>
      </c>
      <c r="E126" s="17" t="n">
        <v>200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683</v>
      </c>
      <c r="J126" s="17" t="n">
        <v>1.28075</v>
      </c>
      <c r="K126" s="6" t="s">
        <f>=Портфель!F28*Портфель!$Q$13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45533</v>
      </c>
      <c r="B127" s="16" t="s">
        <v>1185</v>
      </c>
      <c r="C127" s="16" t="s">
        <v>85</v>
      </c>
      <c r="D127" s="16" t="s">
        <v>86</v>
      </c>
      <c r="E127" s="17" t="n">
        <v>100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683</v>
      </c>
      <c r="J127" s="17" t="n">
        <v>1.1007</v>
      </c>
      <c r="K127" s="6" t="s">
        <f>=Портфель!F28*Портфель!$Q$13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46141</v>
      </c>
      <c r="B128" s="16" t="s">
        <v>1185</v>
      </c>
      <c r="C128" s="16" t="s">
        <v>85</v>
      </c>
      <c r="D128" s="16" t="s">
        <v>86</v>
      </c>
      <c r="E128" s="17" t="n">
        <v>100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75</v>
      </c>
      <c r="J128" s="17" t="n">
        <v>0.8705</v>
      </c>
      <c r="K128" s="6" t="s">
        <f>=Портфель!F28*Портфель!$Q$13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46141</v>
      </c>
      <c r="B129" s="16" t="s">
        <v>1185</v>
      </c>
      <c r="C129" s="16" t="s">
        <v>85</v>
      </c>
      <c r="D129" s="16" t="s">
        <v>86</v>
      </c>
      <c r="E129" s="17" t="n">
        <v>100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75</v>
      </c>
      <c r="J129" s="17" t="n">
        <v>0.8605</v>
      </c>
      <c r="K129" s="6" t="s">
        <f>=Портфель!F28*Портфель!$Q$13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46197</v>
      </c>
      <c r="B130" s="16" t="s">
        <v>1185</v>
      </c>
      <c r="C130" s="16" t="s">
        <v>85</v>
      </c>
      <c r="D130" s="16" t="s">
        <v>86</v>
      </c>
      <c r="E130" s="17" t="n">
        <v>100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19</v>
      </c>
      <c r="J130" s="17" t="n">
        <v>0.6804</v>
      </c>
      <c r="K130" s="6" t="s">
        <f>=Портфель!F28*Портфель!$Q$13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44329</v>
      </c>
      <c r="B131" s="16" t="s">
        <v>1185</v>
      </c>
      <c r="C131" s="16" t="s">
        <v>88</v>
      </c>
      <c r="D131" s="16" t="s">
        <v>90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1887</v>
      </c>
      <c r="J131" s="17" t="n">
        <v>3743.09</v>
      </c>
      <c r="K131" s="6" t="s">
        <f>=Портфель!F30*Портфель!$Q$13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44403</v>
      </c>
      <c r="B132" s="16" t="s">
        <v>1185</v>
      </c>
      <c r="C132" s="16" t="s">
        <v>88</v>
      </c>
      <c r="D132" s="16" t="s">
        <v>90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1813</v>
      </c>
      <c r="J132" s="17" t="n">
        <v>3333.31</v>
      </c>
      <c r="K132" s="6" t="s">
        <f>=Портфель!F30*Портфель!$Q$13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44243</v>
      </c>
      <c r="B133" s="16" t="s">
        <v>1185</v>
      </c>
      <c r="C133" s="16" t="s">
        <v>91</v>
      </c>
      <c r="D133" s="16" t="s">
        <v>92</v>
      </c>
      <c r="E133" s="17" t="n">
        <v>10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1973</v>
      </c>
      <c r="J133" s="17" t="n">
        <v>90.063</v>
      </c>
      <c r="K133" s="6" t="s">
        <f>=Портфель!F31*Портфель!$Q$13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44467</v>
      </c>
      <c r="B134" s="16" t="s">
        <v>1185</v>
      </c>
      <c r="C134" s="16" t="s">
        <v>91</v>
      </c>
      <c r="D134" s="16" t="s">
        <v>92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1749</v>
      </c>
      <c r="J134" s="17" t="n">
        <v>84.988</v>
      </c>
      <c r="K134" s="6" t="s">
        <f>=Портфель!F31*Портфель!$Q$13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44187</v>
      </c>
      <c r="B135" s="16" t="s">
        <v>1185</v>
      </c>
      <c r="C135" s="16" t="s">
        <v>93</v>
      </c>
      <c r="D135" s="16" t="s">
        <v>94</v>
      </c>
      <c r="E135" s="17" t="n">
        <v>79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2029</v>
      </c>
      <c r="J135" s="17" t="n">
        <v>27.8293</v>
      </c>
      <c r="K135" s="6" t="s">
        <f>=Портфель!F32*Портфель!$Q$13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44187</v>
      </c>
      <c r="B136" s="16" t="s">
        <v>1185</v>
      </c>
      <c r="C136" s="16" t="s">
        <v>95</v>
      </c>
      <c r="D136" s="16" t="s">
        <v>96</v>
      </c>
      <c r="E136" s="17" t="n">
        <v>40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2029</v>
      </c>
      <c r="J136" s="17" t="n">
        <v>96.567</v>
      </c>
      <c r="K136" s="6" t="s">
        <f>=Портфель!F33*Портфель!$Q$13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44491</v>
      </c>
      <c r="B137" s="16" t="s">
        <v>1185</v>
      </c>
      <c r="C137" s="16" t="s">
        <v>95</v>
      </c>
      <c r="D137" s="16" t="s">
        <v>96</v>
      </c>
      <c r="E137" s="17" t="n">
        <v>10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1725</v>
      </c>
      <c r="J137" s="17" t="n">
        <v>90.629</v>
      </c>
      <c r="K137" s="6" t="s">
        <f>=Портфель!F33*Портфель!$Q$13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44187</v>
      </c>
      <c r="B138" s="16" t="s">
        <v>1185</v>
      </c>
      <c r="C138" s="16" t="s">
        <v>97</v>
      </c>
      <c r="D138" s="16" t="s">
        <v>98</v>
      </c>
      <c r="E138" s="17" t="n">
        <v>6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2029</v>
      </c>
      <c r="J138" s="17" t="n">
        <v>51.1454</v>
      </c>
      <c r="K138" s="6" t="s">
        <f>=Портфель!F34*Портфель!$Q$13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44473</v>
      </c>
      <c r="B139" s="16" t="s">
        <v>1185</v>
      </c>
      <c r="C139" s="16" t="s">
        <v>99</v>
      </c>
      <c r="D139" s="16" t="s">
        <v>100</v>
      </c>
      <c r="E139" s="17" t="n">
        <v>2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1743</v>
      </c>
      <c r="J139" s="17" t="n">
        <v>64.646</v>
      </c>
      <c r="K139" s="6" t="s">
        <f>=Портфель!F35*Портфель!$Q$13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44473</v>
      </c>
      <c r="B140" s="16" t="s">
        <v>1185</v>
      </c>
      <c r="C140" s="16" t="s">
        <v>99</v>
      </c>
      <c r="D140" s="16" t="s">
        <v>100</v>
      </c>
      <c r="E140" s="17" t="n">
        <v>3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1743</v>
      </c>
      <c r="J140" s="17" t="n">
        <v>64.306666666667</v>
      </c>
      <c r="K140" s="6" t="s">
        <f>=Портфель!F35*Портфель!$Q$13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46087</v>
      </c>
      <c r="B141" s="16" t="s">
        <v>1185</v>
      </c>
      <c r="C141" s="16" t="s">
        <v>101</v>
      </c>
      <c r="D141" s="16" t="s">
        <v>102</v>
      </c>
      <c r="E141" s="17" t="n">
        <v>8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129</v>
      </c>
      <c r="J141" s="17" t="n">
        <v>6.38</v>
      </c>
      <c r="K141" s="6" t="s">
        <f>=Портфель!F36*Портфель!$Q$13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44187</v>
      </c>
      <c r="B142" s="16" t="s">
        <v>1185</v>
      </c>
      <c r="C142" s="16" t="s">
        <v>104</v>
      </c>
      <c r="D142" s="16" t="s">
        <v>106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2029</v>
      </c>
      <c r="J142" s="17" t="n">
        <v>1001.99</v>
      </c>
      <c r="K142" s="6" t="s">
        <f>=Портфель!F38*Портфель!G38/100*Портфель!$Q$13+Портфель!H38*Портфель!$Q$13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44201</v>
      </c>
      <c r="B143" s="16" t="s">
        <v>1185</v>
      </c>
      <c r="C143" s="16" t="s">
        <v>104</v>
      </c>
      <c r="D143" s="16" t="s">
        <v>106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2015</v>
      </c>
      <c r="J143" s="17" t="n">
        <v>1012.46</v>
      </c>
      <c r="K143" s="6" t="s">
        <f>=Портфель!F38*Портфель!G38/100*Портфель!$Q$13+Портфель!H38*Портфель!$Q$13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44306</v>
      </c>
      <c r="B144" s="16" t="s">
        <v>1185</v>
      </c>
      <c r="C144" s="16" t="s">
        <v>104</v>
      </c>
      <c r="D144" s="16" t="s">
        <v>106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1910</v>
      </c>
      <c r="J144" s="17" t="n">
        <v>922.11</v>
      </c>
      <c r="K144" s="6" t="s">
        <f>=Портфель!F38*Портфель!G38/100*Портфель!$Q$13+Портфель!H38*Портфель!$Q$13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44474</v>
      </c>
      <c r="B145" s="16" t="s">
        <v>1185</v>
      </c>
      <c r="C145" s="16" t="s">
        <v>104</v>
      </c>
      <c r="D145" s="16" t="s">
        <v>106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1742</v>
      </c>
      <c r="J145" s="17" t="n">
        <v>883.15</v>
      </c>
      <c r="K145" s="6" t="s">
        <f>=Портфель!F38*Портфель!G38/100*Портфель!$Q$13+Портфель!H38*Портфель!$Q$13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45141</v>
      </c>
      <c r="B146" s="16" t="s">
        <v>1185</v>
      </c>
      <c r="C146" s="16" t="s">
        <v>104</v>
      </c>
      <c r="D146" s="16" t="s">
        <v>106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1075</v>
      </c>
      <c r="J146" s="17" t="n">
        <v>690.74</v>
      </c>
      <c r="K146" s="6" t="s">
        <f>=Портфель!F38*Портфель!G38/100*Портфель!$Q$13+Портфель!H38*Портфель!$Q$13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45427</v>
      </c>
      <c r="B147" s="16" t="s">
        <v>1185</v>
      </c>
      <c r="C147" s="16" t="s">
        <v>104</v>
      </c>
      <c r="D147" s="16" t="s">
        <v>106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789</v>
      </c>
      <c r="J147" s="17" t="n">
        <v>593.16</v>
      </c>
      <c r="K147" s="6" t="s">
        <f>=Портфель!F38*Портфель!G38/100*Портфель!$Q$13+Портфель!H38*Портфель!$Q$13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45783</v>
      </c>
      <c r="B148" s="16" t="s">
        <v>1185</v>
      </c>
      <c r="C148" s="16" t="s">
        <v>108</v>
      </c>
      <c r="D148" s="16" t="s">
        <v>109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433</v>
      </c>
      <c r="J148" s="17" t="n">
        <v>1057.93</v>
      </c>
      <c r="K148" s="6" t="s">
        <f>=Портфель!F39*Портфель!G39/100*Портфель!$Q$13+Портфель!H39*Портфель!$Q$13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45141</v>
      </c>
      <c r="B149" s="16" t="s">
        <v>1185</v>
      </c>
      <c r="C149" s="16" t="s">
        <v>111</v>
      </c>
      <c r="D149" s="16" t="s">
        <v>112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1075</v>
      </c>
      <c r="J149" s="17" t="n">
        <v>1054.22</v>
      </c>
      <c r="K149" s="6" t="s">
        <f>=Портфель!F40*Портфель!G40/100*Портфель!$Q$13+Портфель!H40*Портфель!$Q$13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45141</v>
      </c>
      <c r="B150" s="16" t="s">
        <v>1185</v>
      </c>
      <c r="C150" s="16" t="s">
        <v>114</v>
      </c>
      <c r="D150" s="16" t="s">
        <v>115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1075</v>
      </c>
      <c r="J150" s="17" t="n">
        <v>1028.84</v>
      </c>
      <c r="K150" s="6" t="s">
        <f>=Портфель!F41*Портфель!G41/100*Портфель!$Q$13+Портфель!H41*Портфель!$Q$13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45141</v>
      </c>
      <c r="B151" s="16" t="s">
        <v>1185</v>
      </c>
      <c r="C151" s="16" t="s">
        <v>117</v>
      </c>
      <c r="D151" s="16" t="s">
        <v>118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1075</v>
      </c>
      <c r="J151" s="17" t="n">
        <v>1050</v>
      </c>
      <c r="K151" s="6" t="s">
        <f>=Портфель!F42*Портфель!G42/100*Портфель!$Q$13+Портфель!H42*Портфель!$Q$13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45783</v>
      </c>
      <c r="B152" s="16" t="s">
        <v>1185</v>
      </c>
      <c r="C152" s="16" t="s">
        <v>120</v>
      </c>
      <c r="D152" s="16" t="s">
        <v>121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433</v>
      </c>
      <c r="J152" s="17" t="n">
        <v>1013.96</v>
      </c>
      <c r="K152" s="6" t="s">
        <f>=Портфель!F43*Портфель!G43/100*Портфель!$Q$13+Портфель!H43*Портфель!$Q$13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45783</v>
      </c>
      <c r="B153" s="16" t="s">
        <v>1185</v>
      </c>
      <c r="C153" s="16" t="s">
        <v>123</v>
      </c>
      <c r="D153" s="16" t="s">
        <v>124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433</v>
      </c>
      <c r="J153" s="17" t="n">
        <v>1020.48</v>
      </c>
      <c r="K153" s="6" t="s">
        <f>=Портфель!F44*Портфель!G44/100*Портфель!$Q$13+Портфель!H44*Портфель!$Q$13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45352</v>
      </c>
      <c r="B154" s="16" t="s">
        <v>1185</v>
      </c>
      <c r="C154" s="16" t="s">
        <v>126</v>
      </c>
      <c r="D154" s="16" t="s">
        <v>127</v>
      </c>
      <c r="E154" s="17" t="n">
        <v>1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864</v>
      </c>
      <c r="J154" s="17" t="n">
        <v>995.44</v>
      </c>
      <c r="K154" s="6" t="s">
        <f>=Портфель!F45*Портфель!G45/100*Портфель!$Q$13+Портфель!H45*Портфель!$Q$13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45355</v>
      </c>
      <c r="B155" s="16" t="s">
        <v>1185</v>
      </c>
      <c r="C155" s="16" t="s">
        <v>129</v>
      </c>
      <c r="D155" s="16" t="s">
        <v>130</v>
      </c>
      <c r="E155" s="17" t="n">
        <v>1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861</v>
      </c>
      <c r="J155" s="17" t="n">
        <v>980.3</v>
      </c>
      <c r="K155" s="6" t="s">
        <f>=Портфель!F46*Портфель!G46/100*Портфель!$Q$13+Портфель!H46*Портфель!$Q$13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45141</v>
      </c>
      <c r="B156" s="16" t="s">
        <v>1185</v>
      </c>
      <c r="C156" s="16" t="s">
        <v>132</v>
      </c>
      <c r="D156" s="16" t="s">
        <v>133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1075</v>
      </c>
      <c r="J156" s="17" t="n">
        <v>1022.93</v>
      </c>
      <c r="K156" s="6" t="s">
        <f>=Портфель!F47*Портфель!G47/100*Портфель!$Q$13+Портфель!H47*Портфель!$Q$13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45141</v>
      </c>
      <c r="B157" s="16" t="s">
        <v>1185</v>
      </c>
      <c r="C157" s="16" t="s">
        <v>135</v>
      </c>
      <c r="D157" s="16" t="s">
        <v>136</v>
      </c>
      <c r="E157" s="17" t="n">
        <v>1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1075</v>
      </c>
      <c r="J157" s="17" t="n">
        <v>1017.89</v>
      </c>
      <c r="K157" s="6" t="s">
        <f>=Портфель!F48*Портфель!G48/100*Портфель!$Q$13+Портфель!H48*Портфель!$Q$13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45364</v>
      </c>
      <c r="B158" s="16" t="s">
        <v>1185</v>
      </c>
      <c r="C158" s="16" t="s">
        <v>138</v>
      </c>
      <c r="D158" s="16" t="s">
        <v>139</v>
      </c>
      <c r="E158" s="17" t="n">
        <v>1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852</v>
      </c>
      <c r="J158" s="17" t="n">
        <v>643</v>
      </c>
      <c r="K158" s="6" t="s">
        <f>=Портфель!F49*Портфель!G49/100*Портфель!$Q$13+Портфель!H49*Портфель!$Q$13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45576</v>
      </c>
      <c r="B159" s="16" t="s">
        <v>1185</v>
      </c>
      <c r="C159" s="16" t="s">
        <v>141</v>
      </c>
      <c r="D159" s="16" t="s">
        <v>142</v>
      </c>
      <c r="E159" s="17" t="n">
        <v>1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640</v>
      </c>
      <c r="J159" s="17" t="n">
        <v>1005.14</v>
      </c>
      <c r="K159" s="6" t="s">
        <f>=Портфель!F50*Портфель!G50/100*Портфель!$Q$13+Портфель!H50*Портфель!$Q$13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/>
      <c r="B160" s="16"/>
      <c r="C160" s="16"/>
      <c r="D160" s="16"/>
      <c r="E160" s="17"/>
      <c r="F160" s="7"/>
      <c r="G160" s="17"/>
      <c r="H160" s="16"/>
      <c r="I160" s="7"/>
      <c r="J160" s="17"/>
      <c r="K160" s="4" t="s">
        <v>147</v>
      </c>
      <c r="L160" s="8" t="s">
        <f>=SUBTOTAL(109,L2:L159)</f>
      </c>
      <c r="M160" s="8" t="s">
        <f>=SUBTOTAL(109,M2:M159)</f>
      </c>
      <c r="N160" s="8" t="s">
        <f>=MAX(0,M160*0.13)</f>
      </c>
    </row>
  </sheetData>
  <autoFilter ref="A1:O1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2026-07-12T17:36:55.00Z</dcterms:created>
  <dc:creator>izi-invest.ru</dc:creator>
  <cp:revision>0</cp:revision>
</cp:coreProperties>
</file>